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Gremien\OAK-BV\Bereich Risk Management\Bericht finanzielle Lage 2018\Auswertungen\"/>
    </mc:Choice>
  </mc:AlternateContent>
  <bookViews>
    <workbookView xWindow="120" yWindow="105" windowWidth="28680" windowHeight="14370" firstSheet="1" activeTab="1"/>
  </bookViews>
  <sheets>
    <sheet name="Control" sheetId="98" state="hidden" r:id="rId1"/>
    <sheet name="0" sheetId="96" r:id="rId2"/>
    <sheet name="20" sheetId="10" r:id="rId3"/>
    <sheet name="21" sheetId="64" r:id="rId4"/>
    <sheet name="22" sheetId="13" r:id="rId5"/>
    <sheet name="23" sheetId="15" r:id="rId6"/>
    <sheet name="24" sheetId="17" r:id="rId7"/>
    <sheet name="25" sheetId="22" r:id="rId8"/>
    <sheet name="26" sheetId="24" r:id="rId9"/>
    <sheet name="28" sheetId="28" r:id="rId10"/>
    <sheet name="29" sheetId="73" r:id="rId11"/>
    <sheet name="31" sheetId="32" r:id="rId12"/>
    <sheet name="32" sheetId="36" r:id="rId13"/>
    <sheet name="33" sheetId="81" r:id="rId14"/>
    <sheet name="35" sheetId="83" r:id="rId15"/>
    <sheet name="36" sheetId="69" r:id="rId16"/>
    <sheet name="37" sheetId="85" r:id="rId17"/>
    <sheet name="38" sheetId="68" r:id="rId18"/>
    <sheet name="39" sheetId="100" r:id="rId19"/>
    <sheet name="40" sheetId="38" r:id="rId20"/>
    <sheet name="41" sheetId="45" r:id="rId21"/>
    <sheet name="42" sheetId="47" r:id="rId22"/>
    <sheet name="43" sheetId="49" r:id="rId23"/>
    <sheet name="44" sheetId="41" r:id="rId24"/>
    <sheet name="47" sheetId="99" r:id="rId25"/>
    <sheet name="52" sheetId="5" r:id="rId26"/>
    <sheet name="53" sheetId="6" r:id="rId27"/>
    <sheet name="54" sheetId="7" r:id="rId28"/>
    <sheet name="55" sheetId="9" r:id="rId29"/>
    <sheet name="B 1" sheetId="8" r:id="rId30"/>
    <sheet name="Translation" sheetId="97" state="hidden" r:id="rId31"/>
  </sheets>
  <externalReferences>
    <externalReference r:id="rId32"/>
  </externalReferences>
  <definedNames>
    <definedName name="_xlnm.Print_Titles" localSheetId="1">'0'!$A:$A,'0'!$1:$5</definedName>
    <definedName name="_xlnm.Print_Titles" localSheetId="2">'20'!$A:$A,'20'!$1:$5</definedName>
    <definedName name="_xlnm.Print_Titles" localSheetId="3">'21'!$A:$A,'21'!$1:$5</definedName>
    <definedName name="_xlnm.Print_Titles" localSheetId="4">'22'!$A:$A,'22'!$1:$5</definedName>
    <definedName name="_xlnm.Print_Titles" localSheetId="5">'23'!$A:$A,'23'!$1:$5</definedName>
    <definedName name="_xlnm.Print_Titles" localSheetId="6">'24'!$A:$A,'24'!$1:$5</definedName>
    <definedName name="_xlnm.Print_Titles" localSheetId="7">'25'!$A:$A,'25'!$1:$5</definedName>
    <definedName name="_xlnm.Print_Titles" localSheetId="8">'26'!$A:$A,'26'!$1:$5</definedName>
    <definedName name="_xlnm.Print_Titles" localSheetId="9">'28'!$A:$A,'28'!$1:$5</definedName>
    <definedName name="_xlnm.Print_Titles" localSheetId="10">'29'!$A:$A,'29'!$1:$5</definedName>
    <definedName name="_xlnm.Print_Titles" localSheetId="11">'31'!$A:$A,'31'!$1:$5</definedName>
    <definedName name="_xlnm.Print_Titles" localSheetId="12">'32'!$A:$A,'32'!$1:$5</definedName>
    <definedName name="_xlnm.Print_Titles" localSheetId="13">'33'!$A:$A,'33'!$1:$5</definedName>
    <definedName name="_xlnm.Print_Titles" localSheetId="14">'35'!$A:$A,'35'!$1:$5</definedName>
    <definedName name="_xlnm.Print_Titles" localSheetId="15">'36'!$A:$A,'36'!$1:$5</definedName>
    <definedName name="_xlnm.Print_Titles" localSheetId="16">'37'!$A:$A,'37'!$1:$5</definedName>
    <definedName name="_xlnm.Print_Titles" localSheetId="17">'38'!$A:$A,'38'!$1:$5</definedName>
    <definedName name="_xlnm.Print_Titles" localSheetId="18">'39'!$A:$A,'39'!$1:$5</definedName>
    <definedName name="_xlnm.Print_Titles" localSheetId="19">'40'!$A:$A,'40'!$1:$5</definedName>
    <definedName name="_xlnm.Print_Titles" localSheetId="20">'41'!$A:$A,'41'!$1:$5</definedName>
    <definedName name="_xlnm.Print_Titles" localSheetId="21">'42'!$A:$A,'42'!$1:$5</definedName>
    <definedName name="_xlnm.Print_Titles" localSheetId="22">'43'!$A:$A,'43'!$1:$5</definedName>
    <definedName name="_xlnm.Print_Titles" localSheetId="23">'44'!$A:$A,'44'!$1:$5</definedName>
    <definedName name="_xlnm.Print_Titles" localSheetId="24">'47'!$A:$A,'47'!$1:$5</definedName>
    <definedName name="_xlnm.Print_Titles" localSheetId="25">'52'!$A:$A,'52'!$1:$5</definedName>
    <definedName name="_xlnm.Print_Titles" localSheetId="26">'53'!$A:$A,'53'!$1:$5</definedName>
    <definedName name="_xlnm.Print_Titles" localSheetId="27">'54'!$A:$A,'54'!$1:$5</definedName>
    <definedName name="_xlnm.Print_Titles" localSheetId="28">'55'!$A:$A,'55'!$1:$5</definedName>
    <definedName name="_xlnm.Print_Titles" localSheetId="29">'B 1'!$A:$A,'B 1'!$1:$5</definedName>
    <definedName name="_xlnm.Print_Titles" localSheetId="0">Control!$A:$A,Control!$1:$5</definedName>
    <definedName name="_xlnm.Print_Titles" localSheetId="30">Translation!$A:$A,Translation!$1:$5</definedName>
    <definedName name="language" localSheetId="0">[1]Translation!$B$5</definedName>
    <definedName name="language">Translation!$B$5</definedName>
    <definedName name="Sprachauswahl">Translation!$A$1:$A$2</definedName>
  </definedNames>
  <calcPr calcId="162913"/>
</workbook>
</file>

<file path=xl/calcChain.xml><?xml version="1.0" encoding="utf-8"?>
<calcChain xmlns="http://schemas.openxmlformats.org/spreadsheetml/2006/main">
  <c r="A200" i="36" l="1"/>
  <c r="A21" i="100" l="1"/>
  <c r="A20" i="100"/>
  <c r="A19" i="100"/>
  <c r="A18" i="100"/>
  <c r="A17" i="100"/>
  <c r="A16" i="100"/>
  <c r="A15" i="100"/>
  <c r="A14" i="100"/>
  <c r="A13" i="100"/>
  <c r="A12" i="100"/>
  <c r="A444" i="97"/>
  <c r="A443" i="97"/>
  <c r="A445" i="97"/>
  <c r="AE204" i="98" l="1"/>
  <c r="AD204" i="98"/>
  <c r="AC204" i="98"/>
  <c r="AB204" i="98"/>
  <c r="AA204" i="98"/>
  <c r="AE202" i="98"/>
  <c r="AD202" i="98"/>
  <c r="AC202" i="98"/>
  <c r="AB202" i="98"/>
  <c r="AA202" i="98"/>
  <c r="AE201" i="98"/>
  <c r="AD201" i="98"/>
  <c r="AC201" i="98"/>
  <c r="AB201" i="98"/>
  <c r="AA201" i="98"/>
  <c r="AE200" i="98"/>
  <c r="AD200" i="98"/>
  <c r="AC200" i="98"/>
  <c r="AB200" i="98"/>
  <c r="AA200" i="98"/>
  <c r="AE199" i="98"/>
  <c r="AD199" i="98"/>
  <c r="AC199" i="98"/>
  <c r="AB199" i="98"/>
  <c r="AA199" i="98"/>
  <c r="AE198" i="98"/>
  <c r="AD198" i="98"/>
  <c r="AC198" i="98"/>
  <c r="AB198" i="98"/>
  <c r="AA198" i="98"/>
  <c r="AE197" i="98"/>
  <c r="AD197" i="98"/>
  <c r="AC197" i="98"/>
  <c r="AB197" i="98"/>
  <c r="AA197" i="98"/>
  <c r="AE196" i="98"/>
  <c r="AD196" i="98"/>
  <c r="AC196" i="98"/>
  <c r="AB196" i="98"/>
  <c r="AA196" i="98"/>
  <c r="Z196" i="98"/>
  <c r="Y196" i="98"/>
  <c r="X196" i="98"/>
  <c r="W196" i="98"/>
  <c r="V196" i="98"/>
  <c r="U196" i="98"/>
  <c r="T196" i="98"/>
  <c r="S196" i="98"/>
  <c r="R196" i="98"/>
  <c r="Q196" i="98"/>
  <c r="F196" i="98"/>
  <c r="E196" i="98"/>
  <c r="D196" i="98"/>
  <c r="C196" i="98"/>
  <c r="B196" i="98"/>
  <c r="AE195" i="98"/>
  <c r="AD195" i="98"/>
  <c r="AC195" i="98"/>
  <c r="AB195" i="98"/>
  <c r="AA195" i="98"/>
  <c r="AE194" i="98"/>
  <c r="AD194" i="98"/>
  <c r="AC194" i="98"/>
  <c r="AB194" i="98"/>
  <c r="AA194" i="98"/>
  <c r="AE193" i="98"/>
  <c r="AD193" i="98"/>
  <c r="AC193" i="98"/>
  <c r="AB193" i="98"/>
  <c r="AA193" i="98"/>
  <c r="AE192" i="98"/>
  <c r="AD192" i="98"/>
  <c r="AC192" i="98"/>
  <c r="AB192" i="98"/>
  <c r="AA192" i="98"/>
  <c r="AE191" i="98"/>
  <c r="AD191" i="98"/>
  <c r="AC191" i="98"/>
  <c r="AB191" i="98"/>
  <c r="AA191" i="98"/>
  <c r="AE190" i="98"/>
  <c r="AD190" i="98"/>
  <c r="AC190" i="98"/>
  <c r="AB190" i="98"/>
  <c r="AA190" i="98"/>
  <c r="AE189" i="98"/>
  <c r="AD189" i="98"/>
  <c r="AC189" i="98"/>
  <c r="AB189" i="98"/>
  <c r="AA189" i="98"/>
  <c r="AE188" i="98"/>
  <c r="AD188" i="98"/>
  <c r="AC188" i="98"/>
  <c r="AB188" i="98"/>
  <c r="AA188" i="98"/>
  <c r="AE187" i="98"/>
  <c r="AD187" i="98"/>
  <c r="AC187" i="98"/>
  <c r="AB187" i="98"/>
  <c r="AA187" i="98"/>
  <c r="AE186" i="98"/>
  <c r="AD186" i="98"/>
  <c r="AC186" i="98"/>
  <c r="AB186" i="98"/>
  <c r="AA186" i="98"/>
  <c r="AE185" i="98"/>
  <c r="AD185" i="98"/>
  <c r="AC185" i="98"/>
  <c r="AB185" i="98"/>
  <c r="AA185" i="98"/>
  <c r="AE184" i="98"/>
  <c r="AD184" i="98"/>
  <c r="AC184" i="98"/>
  <c r="AB184" i="98"/>
  <c r="AA184" i="98"/>
  <c r="AE183" i="98"/>
  <c r="AD183" i="98"/>
  <c r="AC183" i="98"/>
  <c r="AB183" i="98"/>
  <c r="AA183" i="98"/>
  <c r="Z183" i="98"/>
  <c r="Y183" i="98"/>
  <c r="X183" i="98"/>
  <c r="W183" i="98"/>
  <c r="V183" i="98"/>
  <c r="U183" i="98"/>
  <c r="T183" i="98"/>
  <c r="S183" i="98"/>
  <c r="R183" i="98"/>
  <c r="Q183" i="98"/>
  <c r="E183" i="98"/>
  <c r="D183" i="98"/>
  <c r="C183" i="98"/>
  <c r="B183" i="98"/>
  <c r="AE182" i="98"/>
  <c r="AD182" i="98"/>
  <c r="AC182" i="98"/>
  <c r="AB182" i="98"/>
  <c r="AA182" i="98"/>
  <c r="AE181" i="98"/>
  <c r="AD181" i="98"/>
  <c r="AC181" i="98"/>
  <c r="AB181" i="98"/>
  <c r="AA181" i="98"/>
  <c r="AE180" i="98"/>
  <c r="AD180" i="98"/>
  <c r="AC180" i="98"/>
  <c r="AB180" i="98"/>
  <c r="AA180" i="98"/>
  <c r="AE179" i="98"/>
  <c r="AD179" i="98"/>
  <c r="AC179" i="98"/>
  <c r="AB179" i="98"/>
  <c r="AA179" i="98"/>
  <c r="AE178" i="98"/>
  <c r="AD178" i="98"/>
  <c r="AC178" i="98"/>
  <c r="AB178" i="98"/>
  <c r="AA178" i="98"/>
  <c r="AE177" i="98"/>
  <c r="AD177" i="98"/>
  <c r="AC177" i="98"/>
  <c r="AB177" i="98"/>
  <c r="AA177" i="98"/>
  <c r="AE176" i="98"/>
  <c r="AD176" i="98"/>
  <c r="AC176" i="98"/>
  <c r="AB176" i="98"/>
  <c r="AA176" i="98"/>
  <c r="AE175" i="98"/>
  <c r="AD175" i="98"/>
  <c r="AC175" i="98"/>
  <c r="AB175" i="98"/>
  <c r="AA175" i="98"/>
  <c r="AE174" i="98"/>
  <c r="AD174" i="98"/>
  <c r="AC174" i="98"/>
  <c r="AB174" i="98"/>
  <c r="AA174" i="98"/>
  <c r="AE173" i="98"/>
  <c r="AD173" i="98"/>
  <c r="AC173" i="98"/>
  <c r="AB173" i="98"/>
  <c r="AA173" i="98"/>
  <c r="AE164" i="98"/>
  <c r="AD164" i="98"/>
  <c r="AC164" i="98"/>
  <c r="AB164" i="98"/>
  <c r="AA164" i="98"/>
  <c r="AE162" i="98"/>
  <c r="AD162" i="98"/>
  <c r="AC162" i="98"/>
  <c r="AB162" i="98"/>
  <c r="AA162" i="98"/>
  <c r="AE161" i="98"/>
  <c r="AD161" i="98"/>
  <c r="AC161" i="98"/>
  <c r="AB161" i="98"/>
  <c r="AA161" i="98"/>
  <c r="AE160" i="98"/>
  <c r="AD160" i="98"/>
  <c r="AC160" i="98"/>
  <c r="AB160" i="98"/>
  <c r="AA160" i="98"/>
  <c r="AE159" i="98"/>
  <c r="AD159" i="98"/>
  <c r="AC159" i="98"/>
  <c r="AB159" i="98"/>
  <c r="AA159" i="98"/>
  <c r="AE158" i="98"/>
  <c r="AD158" i="98"/>
  <c r="AC158" i="98"/>
  <c r="AB158" i="98"/>
  <c r="AA158" i="98"/>
  <c r="AE157" i="98"/>
  <c r="AD157" i="98"/>
  <c r="AC157" i="98"/>
  <c r="AB157" i="98"/>
  <c r="AA157" i="98"/>
  <c r="AE156" i="98"/>
  <c r="AD156" i="98"/>
  <c r="AC156" i="98"/>
  <c r="AB156" i="98"/>
  <c r="AA156" i="98"/>
  <c r="Z156" i="98"/>
  <c r="Y156" i="98"/>
  <c r="X156" i="98"/>
  <c r="W156" i="98"/>
  <c r="V156" i="98"/>
  <c r="U156" i="98"/>
  <c r="T156" i="98"/>
  <c r="S156" i="98"/>
  <c r="R156" i="98"/>
  <c r="Q156" i="98"/>
  <c r="F156" i="98"/>
  <c r="E156" i="98"/>
  <c r="D156" i="98"/>
  <c r="C156" i="98"/>
  <c r="B156" i="98"/>
  <c r="AE155" i="98"/>
  <c r="AD155" i="98"/>
  <c r="AC155" i="98"/>
  <c r="AB155" i="98"/>
  <c r="AA155" i="98"/>
  <c r="AE154" i="98"/>
  <c r="AD154" i="98"/>
  <c r="AC154" i="98"/>
  <c r="AB154" i="98"/>
  <c r="AA154" i="98"/>
  <c r="AE153" i="98"/>
  <c r="AD153" i="98"/>
  <c r="AC153" i="98"/>
  <c r="AB153" i="98"/>
  <c r="AA153" i="98"/>
  <c r="AE152" i="98"/>
  <c r="AD152" i="98"/>
  <c r="AC152" i="98"/>
  <c r="AB152" i="98"/>
  <c r="AA152" i="98"/>
  <c r="AE151" i="98"/>
  <c r="AD151" i="98"/>
  <c r="AC151" i="98"/>
  <c r="AB151" i="98"/>
  <c r="AA151" i="98"/>
  <c r="AE150" i="98"/>
  <c r="AD150" i="98"/>
  <c r="AC150" i="98"/>
  <c r="AB150" i="98"/>
  <c r="AA150" i="98"/>
  <c r="AE149" i="98"/>
  <c r="AD149" i="98"/>
  <c r="AC149" i="98"/>
  <c r="AB149" i="98"/>
  <c r="AA149" i="98"/>
  <c r="AE148" i="98"/>
  <c r="AD148" i="98"/>
  <c r="AC148" i="98"/>
  <c r="AB148" i="98"/>
  <c r="AA148" i="98"/>
  <c r="AE147" i="98"/>
  <c r="AD147" i="98"/>
  <c r="AC147" i="98"/>
  <c r="AB147" i="98"/>
  <c r="AA147" i="98"/>
  <c r="AE146" i="98"/>
  <c r="AD146" i="98"/>
  <c r="AC146" i="98"/>
  <c r="AB146" i="98"/>
  <c r="AA146" i="98"/>
  <c r="AE145" i="98"/>
  <c r="AD145" i="98"/>
  <c r="AC145" i="98"/>
  <c r="AB145" i="98"/>
  <c r="AA145" i="98"/>
  <c r="AE144" i="98"/>
  <c r="AD144" i="98"/>
  <c r="AC144" i="98"/>
  <c r="AB144" i="98"/>
  <c r="AA144" i="98"/>
  <c r="E143" i="98"/>
  <c r="D143" i="98"/>
  <c r="C143" i="98"/>
  <c r="B143" i="98"/>
  <c r="AE142" i="98"/>
  <c r="AD142" i="98"/>
  <c r="AC142" i="98"/>
  <c r="AB142" i="98"/>
  <c r="AA142" i="98"/>
  <c r="AE141" i="98"/>
  <c r="AD141" i="98"/>
  <c r="AC141" i="98"/>
  <c r="AB141" i="98"/>
  <c r="AA141" i="98"/>
  <c r="AE140" i="98"/>
  <c r="AD140" i="98"/>
  <c r="AC140" i="98"/>
  <c r="AB140" i="98"/>
  <c r="AA140" i="98"/>
  <c r="AE139" i="98"/>
  <c r="AD139" i="98"/>
  <c r="AC139" i="98"/>
  <c r="AB139" i="98"/>
  <c r="AA139" i="98"/>
  <c r="AE138" i="98"/>
  <c r="AD138" i="98"/>
  <c r="AC138" i="98"/>
  <c r="AB138" i="98"/>
  <c r="AA138" i="98"/>
  <c r="AE137" i="98"/>
  <c r="AD137" i="98"/>
  <c r="AC137" i="98"/>
  <c r="AB137" i="98"/>
  <c r="AA137" i="98"/>
  <c r="AE136" i="98"/>
  <c r="AD136" i="98"/>
  <c r="AC136" i="98"/>
  <c r="AB136" i="98"/>
  <c r="AA136" i="98"/>
  <c r="AE135" i="98"/>
  <c r="AD135" i="98"/>
  <c r="AC135" i="98"/>
  <c r="AB135" i="98"/>
  <c r="AA135" i="98"/>
  <c r="AE134" i="98"/>
  <c r="AD134" i="98"/>
  <c r="AC134" i="98"/>
  <c r="AB134" i="98"/>
  <c r="AA134" i="98"/>
  <c r="AE133" i="98"/>
  <c r="AD133" i="98"/>
  <c r="AC133" i="98"/>
  <c r="AB133" i="98"/>
  <c r="AA133" i="98"/>
  <c r="AE132" i="98"/>
  <c r="AD132" i="98"/>
  <c r="AC132" i="98"/>
  <c r="AB132" i="98"/>
  <c r="AD196" i="17" l="1"/>
  <c r="AC196" i="17"/>
  <c r="AB196" i="17"/>
  <c r="AA196" i="17"/>
  <c r="Y196" i="17"/>
  <c r="X196" i="17"/>
  <c r="W196" i="17"/>
  <c r="V196" i="17"/>
  <c r="T196" i="17"/>
  <c r="S196" i="17"/>
  <c r="R196" i="17"/>
  <c r="Q196" i="17"/>
  <c r="O196" i="17"/>
  <c r="N196" i="17"/>
  <c r="M196" i="17"/>
  <c r="L196" i="17"/>
  <c r="J196" i="17"/>
  <c r="I196" i="17"/>
  <c r="H196" i="17"/>
  <c r="G196" i="17"/>
  <c r="E196" i="17"/>
  <c r="D196" i="17"/>
  <c r="C196" i="17"/>
  <c r="B196" i="17"/>
  <c r="AD196" i="22"/>
  <c r="AC196" i="22"/>
  <c r="AB196" i="22"/>
  <c r="AA196" i="22"/>
  <c r="Y196" i="22"/>
  <c r="Y177" i="98" s="1"/>
  <c r="X196" i="22"/>
  <c r="X177" i="98" s="1"/>
  <c r="W196" i="22"/>
  <c r="W177" i="98" s="1"/>
  <c r="V196" i="22"/>
  <c r="V177" i="98" s="1"/>
  <c r="T196" i="22"/>
  <c r="T177" i="98" s="1"/>
  <c r="S196" i="22"/>
  <c r="S177" i="98" s="1"/>
  <c r="R196" i="22"/>
  <c r="R177" i="98" s="1"/>
  <c r="Q196" i="22"/>
  <c r="Q177" i="98" s="1"/>
  <c r="O196" i="22"/>
  <c r="O177" i="98" s="1"/>
  <c r="N196" i="22"/>
  <c r="N177" i="98" s="1"/>
  <c r="M196" i="22"/>
  <c r="M177" i="98" s="1"/>
  <c r="L196" i="22"/>
  <c r="L177" i="98" s="1"/>
  <c r="J196" i="22"/>
  <c r="J177" i="98" s="1"/>
  <c r="I196" i="22"/>
  <c r="I177" i="98" s="1"/>
  <c r="H196" i="22"/>
  <c r="H177" i="98" s="1"/>
  <c r="G196" i="22"/>
  <c r="G177" i="98" s="1"/>
  <c r="E196" i="22"/>
  <c r="E177" i="98" s="1"/>
  <c r="D196" i="22"/>
  <c r="D177" i="98" s="1"/>
  <c r="C196" i="22"/>
  <c r="C177" i="98" s="1"/>
  <c r="B196" i="22"/>
  <c r="B177" i="98" s="1"/>
  <c r="AD196" i="24"/>
  <c r="AC196" i="24"/>
  <c r="AB196" i="24"/>
  <c r="AA196" i="24"/>
  <c r="Y196" i="24"/>
  <c r="X196" i="24"/>
  <c r="W196" i="24"/>
  <c r="V196" i="24"/>
  <c r="T196" i="24"/>
  <c r="S196" i="24"/>
  <c r="R196" i="24"/>
  <c r="Q196" i="24"/>
  <c r="O196" i="24"/>
  <c r="N196" i="24"/>
  <c r="M196" i="24"/>
  <c r="L196" i="24"/>
  <c r="J196" i="24"/>
  <c r="I196" i="24"/>
  <c r="H196" i="24"/>
  <c r="G196" i="24"/>
  <c r="E196" i="24"/>
  <c r="D196" i="24"/>
  <c r="C196" i="24"/>
  <c r="B196" i="24"/>
  <c r="AD196" i="28"/>
  <c r="AC196" i="28"/>
  <c r="AB196" i="28"/>
  <c r="AA196" i="28"/>
  <c r="Y196" i="28"/>
  <c r="Y179" i="98" s="1"/>
  <c r="X196" i="28"/>
  <c r="X179" i="98" s="1"/>
  <c r="W196" i="28"/>
  <c r="W179" i="98" s="1"/>
  <c r="V196" i="28"/>
  <c r="V179" i="98" s="1"/>
  <c r="T196" i="28"/>
  <c r="T179" i="98" s="1"/>
  <c r="S196" i="28"/>
  <c r="S179" i="98" s="1"/>
  <c r="R196" i="28"/>
  <c r="R179" i="98" s="1"/>
  <c r="Q196" i="28"/>
  <c r="Q179" i="98" s="1"/>
  <c r="O196" i="28"/>
  <c r="O179" i="98" s="1"/>
  <c r="N196" i="28"/>
  <c r="N179" i="98" s="1"/>
  <c r="M196" i="28"/>
  <c r="M179" i="98" s="1"/>
  <c r="L196" i="28"/>
  <c r="L179" i="98" s="1"/>
  <c r="J196" i="28"/>
  <c r="I196" i="28"/>
  <c r="I179" i="98" s="1"/>
  <c r="H196" i="28"/>
  <c r="H179" i="98" s="1"/>
  <c r="G196" i="28"/>
  <c r="G179" i="98" s="1"/>
  <c r="E196" i="28"/>
  <c r="E179" i="98" s="1"/>
  <c r="D196" i="28"/>
  <c r="D179" i="98" s="1"/>
  <c r="C196" i="28"/>
  <c r="C179" i="98" s="1"/>
  <c r="B196" i="28"/>
  <c r="B179" i="98" s="1"/>
  <c r="Y196" i="73"/>
  <c r="X196" i="73"/>
  <c r="W196" i="73"/>
  <c r="V196" i="73"/>
  <c r="T196" i="73"/>
  <c r="S196" i="73"/>
  <c r="R196" i="73"/>
  <c r="Q196" i="73"/>
  <c r="O196" i="73"/>
  <c r="N196" i="73"/>
  <c r="M196" i="73"/>
  <c r="L196" i="73"/>
  <c r="J196" i="73"/>
  <c r="I196" i="73"/>
  <c r="H196" i="73"/>
  <c r="G196" i="73"/>
  <c r="E196" i="73"/>
  <c r="D196" i="73"/>
  <c r="C196" i="73"/>
  <c r="B196" i="73"/>
  <c r="AD196" i="32"/>
  <c r="AC196" i="32"/>
  <c r="AB196" i="32"/>
  <c r="AA196" i="32"/>
  <c r="Y196" i="32"/>
  <c r="Y182" i="98" s="1"/>
  <c r="X196" i="32"/>
  <c r="X182" i="98" s="1"/>
  <c r="W196" i="32"/>
  <c r="W182" i="98" s="1"/>
  <c r="V196" i="32"/>
  <c r="V182" i="98" s="1"/>
  <c r="T196" i="32"/>
  <c r="T182" i="98" s="1"/>
  <c r="S196" i="32"/>
  <c r="S182" i="98" s="1"/>
  <c r="R196" i="32"/>
  <c r="R182" i="98" s="1"/>
  <c r="Q196" i="32"/>
  <c r="Q182" i="98" s="1"/>
  <c r="O196" i="32"/>
  <c r="O182" i="98" s="1"/>
  <c r="N196" i="32"/>
  <c r="N182" i="98" s="1"/>
  <c r="M196" i="32"/>
  <c r="M182" i="98" s="1"/>
  <c r="L196" i="32"/>
  <c r="L182" i="98" s="1"/>
  <c r="J196" i="32"/>
  <c r="J182" i="98" s="1"/>
  <c r="I196" i="32"/>
  <c r="I182" i="98" s="1"/>
  <c r="H196" i="32"/>
  <c r="H182" i="98" s="1"/>
  <c r="G196" i="32"/>
  <c r="G182" i="98" s="1"/>
  <c r="E196" i="32"/>
  <c r="E182" i="98" s="1"/>
  <c r="D196" i="32"/>
  <c r="D182" i="98" s="1"/>
  <c r="C196" i="32"/>
  <c r="C182" i="98" s="1"/>
  <c r="B196" i="32"/>
  <c r="B182" i="98" s="1"/>
  <c r="AD196" i="36"/>
  <c r="AC196" i="36"/>
  <c r="AB196" i="36"/>
  <c r="AA196" i="36"/>
  <c r="Y196" i="36"/>
  <c r="X196" i="36"/>
  <c r="W196" i="36"/>
  <c r="V196" i="36"/>
  <c r="T196" i="36"/>
  <c r="S196" i="36"/>
  <c r="R196" i="36"/>
  <c r="Q196" i="36"/>
  <c r="P183" i="98"/>
  <c r="O196" i="36"/>
  <c r="O183" i="98" s="1"/>
  <c r="N196" i="36"/>
  <c r="N183" i="98" s="1"/>
  <c r="M196" i="36"/>
  <c r="M183" i="98" s="1"/>
  <c r="L196" i="36"/>
  <c r="L183" i="98" s="1"/>
  <c r="K183" i="98"/>
  <c r="J196" i="36"/>
  <c r="J183" i="98" s="1"/>
  <c r="I196" i="36"/>
  <c r="I183" i="98" s="1"/>
  <c r="H196" i="36"/>
  <c r="H183" i="98" s="1"/>
  <c r="G196" i="36"/>
  <c r="G183" i="98" s="1"/>
  <c r="F183" i="98"/>
  <c r="E196" i="36"/>
  <c r="D196" i="36"/>
  <c r="C196" i="36"/>
  <c r="B196" i="36"/>
  <c r="AD196" i="81"/>
  <c r="AC196" i="81"/>
  <c r="AB196" i="81"/>
  <c r="AA196" i="81"/>
  <c r="Y196" i="81"/>
  <c r="Y184" i="98" s="1"/>
  <c r="X196" i="81"/>
  <c r="X184" i="98" s="1"/>
  <c r="W196" i="81"/>
  <c r="W184" i="98" s="1"/>
  <c r="V196" i="81"/>
  <c r="V184" i="98" s="1"/>
  <c r="T196" i="81"/>
  <c r="T184" i="98" s="1"/>
  <c r="S196" i="81"/>
  <c r="S184" i="98" s="1"/>
  <c r="R196" i="81"/>
  <c r="R184" i="98" s="1"/>
  <c r="Q196" i="81"/>
  <c r="Q184" i="98" s="1"/>
  <c r="O196" i="81"/>
  <c r="O184" i="98" s="1"/>
  <c r="N196" i="81"/>
  <c r="N184" i="98" s="1"/>
  <c r="M196" i="81"/>
  <c r="M184" i="98" s="1"/>
  <c r="L196" i="81"/>
  <c r="L184" i="98" s="1"/>
  <c r="J196" i="81"/>
  <c r="J184" i="98" s="1"/>
  <c r="I196" i="81"/>
  <c r="I184" i="98" s="1"/>
  <c r="H196" i="81"/>
  <c r="H184" i="98" s="1"/>
  <c r="G196" i="81"/>
  <c r="G184" i="98" s="1"/>
  <c r="E196" i="81"/>
  <c r="E184" i="98" s="1"/>
  <c r="D196" i="81"/>
  <c r="D184" i="98" s="1"/>
  <c r="C196" i="81"/>
  <c r="C184" i="98" s="1"/>
  <c r="B196" i="81"/>
  <c r="B184" i="98" s="1"/>
  <c r="AE196" i="83"/>
  <c r="AD196" i="83"/>
  <c r="AC196" i="83"/>
  <c r="AB196" i="83"/>
  <c r="AA196" i="83"/>
  <c r="Y196" i="83"/>
  <c r="Y185" i="98" s="1"/>
  <c r="X196" i="83"/>
  <c r="X185" i="98" s="1"/>
  <c r="W196" i="83"/>
  <c r="W185" i="98" s="1"/>
  <c r="V196" i="83"/>
  <c r="V185" i="98" s="1"/>
  <c r="T196" i="83"/>
  <c r="T185" i="98" s="1"/>
  <c r="S196" i="83"/>
  <c r="S185" i="98" s="1"/>
  <c r="R196" i="83"/>
  <c r="R185" i="98" s="1"/>
  <c r="Q196" i="83"/>
  <c r="Q185" i="98" s="1"/>
  <c r="O196" i="83"/>
  <c r="O185" i="98" s="1"/>
  <c r="N196" i="83"/>
  <c r="N185" i="98" s="1"/>
  <c r="M196" i="83"/>
  <c r="M185" i="98" s="1"/>
  <c r="L196" i="83"/>
  <c r="L185" i="98" s="1"/>
  <c r="J196" i="83"/>
  <c r="J185" i="98" s="1"/>
  <c r="I196" i="83"/>
  <c r="I185" i="98" s="1"/>
  <c r="H196" i="83"/>
  <c r="H185" i="98" s="1"/>
  <c r="G196" i="83"/>
  <c r="G185" i="98" s="1"/>
  <c r="E196" i="83"/>
  <c r="E185" i="98" s="1"/>
  <c r="D196" i="83"/>
  <c r="D185" i="98" s="1"/>
  <c r="C196" i="83"/>
  <c r="C185" i="98" s="1"/>
  <c r="B196" i="83"/>
  <c r="B185" i="98" s="1"/>
  <c r="Y196" i="69"/>
  <c r="Y186" i="98" s="1"/>
  <c r="X196" i="69"/>
  <c r="X186" i="98" s="1"/>
  <c r="W196" i="69"/>
  <c r="W186" i="98" s="1"/>
  <c r="V196" i="69"/>
  <c r="V186" i="98" s="1"/>
  <c r="T196" i="69"/>
  <c r="T186" i="98" s="1"/>
  <c r="S196" i="69"/>
  <c r="S186" i="98" s="1"/>
  <c r="R196" i="69"/>
  <c r="R186" i="98" s="1"/>
  <c r="Q196" i="69"/>
  <c r="Q186" i="98" s="1"/>
  <c r="O196" i="69"/>
  <c r="O186" i="98" s="1"/>
  <c r="N196" i="69"/>
  <c r="N186" i="98" s="1"/>
  <c r="M196" i="69"/>
  <c r="M186" i="98" s="1"/>
  <c r="L196" i="69"/>
  <c r="L186" i="98" s="1"/>
  <c r="J196" i="69"/>
  <c r="J186" i="98" s="1"/>
  <c r="I196" i="69"/>
  <c r="I186" i="98" s="1"/>
  <c r="H196" i="69"/>
  <c r="H186" i="98" s="1"/>
  <c r="G196" i="69"/>
  <c r="G186" i="98" s="1"/>
  <c r="E196" i="69"/>
  <c r="E186" i="98" s="1"/>
  <c r="D196" i="69"/>
  <c r="D186" i="98" s="1"/>
  <c r="C196" i="69"/>
  <c r="C186" i="98" s="1"/>
  <c r="B196" i="69"/>
  <c r="B186" i="98" s="1"/>
  <c r="AD196" i="85"/>
  <c r="AC196" i="85"/>
  <c r="AB196" i="85"/>
  <c r="AA196" i="85"/>
  <c r="Y196" i="85"/>
  <c r="X196" i="85"/>
  <c r="W196" i="85"/>
  <c r="V196" i="85"/>
  <c r="T196" i="85"/>
  <c r="S196" i="85"/>
  <c r="R196" i="85"/>
  <c r="Q196" i="85"/>
  <c r="O196" i="85"/>
  <c r="N196" i="85"/>
  <c r="M196" i="85"/>
  <c r="L196" i="85"/>
  <c r="J196" i="85"/>
  <c r="K173" i="85" s="1"/>
  <c r="I196" i="85"/>
  <c r="H196" i="85"/>
  <c r="G196" i="85"/>
  <c r="E196" i="85"/>
  <c r="D196" i="85"/>
  <c r="C196" i="85"/>
  <c r="B196" i="85"/>
  <c r="AD196" i="68"/>
  <c r="AC196" i="68"/>
  <c r="AB196" i="68"/>
  <c r="AA196" i="68"/>
  <c r="Y196" i="68"/>
  <c r="Y188" i="98" s="1"/>
  <c r="X196" i="68"/>
  <c r="X188" i="98" s="1"/>
  <c r="W196" i="68"/>
  <c r="W188" i="98" s="1"/>
  <c r="V196" i="68"/>
  <c r="V188" i="98" s="1"/>
  <c r="T196" i="68"/>
  <c r="T188" i="98" s="1"/>
  <c r="S196" i="68"/>
  <c r="S188" i="98" s="1"/>
  <c r="R196" i="68"/>
  <c r="R188" i="98" s="1"/>
  <c r="Q196" i="68"/>
  <c r="Q188" i="98" s="1"/>
  <c r="O196" i="68"/>
  <c r="O188" i="98" s="1"/>
  <c r="N196" i="68"/>
  <c r="N188" i="98" s="1"/>
  <c r="M196" i="68"/>
  <c r="M188" i="98" s="1"/>
  <c r="L196" i="68"/>
  <c r="L188" i="98" s="1"/>
  <c r="J196" i="68"/>
  <c r="J188" i="98" s="1"/>
  <c r="I196" i="68"/>
  <c r="I188" i="98" s="1"/>
  <c r="H196" i="68"/>
  <c r="H188" i="98" s="1"/>
  <c r="G196" i="68"/>
  <c r="G188" i="98" s="1"/>
  <c r="E196" i="68"/>
  <c r="E188" i="98" s="1"/>
  <c r="D196" i="68"/>
  <c r="D188" i="98" s="1"/>
  <c r="C196" i="68"/>
  <c r="C188" i="98" s="1"/>
  <c r="B196" i="68"/>
  <c r="B188" i="98" s="1"/>
  <c r="Y196" i="100"/>
  <c r="Z178" i="100" s="1"/>
  <c r="X196" i="100"/>
  <c r="X189" i="98" s="1"/>
  <c r="W196" i="100"/>
  <c r="W189" i="98" s="1"/>
  <c r="V196" i="100"/>
  <c r="V189" i="98" s="1"/>
  <c r="T196" i="100"/>
  <c r="S196" i="100"/>
  <c r="S189" i="98" s="1"/>
  <c r="R196" i="100"/>
  <c r="R189" i="98" s="1"/>
  <c r="Q196" i="100"/>
  <c r="Q189" i="98" s="1"/>
  <c r="O196" i="100"/>
  <c r="N196" i="100"/>
  <c r="N189" i="98" s="1"/>
  <c r="M196" i="100"/>
  <c r="M189" i="98" s="1"/>
  <c r="L196" i="100"/>
  <c r="L189" i="98" s="1"/>
  <c r="J196" i="100"/>
  <c r="I196" i="100"/>
  <c r="I189" i="98" s="1"/>
  <c r="H196" i="100"/>
  <c r="H189" i="98" s="1"/>
  <c r="G196" i="100"/>
  <c r="G189" i="98" s="1"/>
  <c r="E196" i="100"/>
  <c r="D196" i="100"/>
  <c r="D189" i="98" s="1"/>
  <c r="C196" i="100"/>
  <c r="C189" i="98" s="1"/>
  <c r="B196" i="100"/>
  <c r="B189" i="98" s="1"/>
  <c r="AE196" i="38"/>
  <c r="AD196" i="38"/>
  <c r="AC196" i="38"/>
  <c r="AB196" i="38"/>
  <c r="AA196" i="38"/>
  <c r="Y196" i="38"/>
  <c r="Y190" i="98" s="1"/>
  <c r="X196" i="38"/>
  <c r="X190" i="98" s="1"/>
  <c r="W196" i="38"/>
  <c r="W190" i="98" s="1"/>
  <c r="V196" i="38"/>
  <c r="V190" i="98" s="1"/>
  <c r="T196" i="38"/>
  <c r="T190" i="98" s="1"/>
  <c r="S196" i="38"/>
  <c r="S190" i="98" s="1"/>
  <c r="R196" i="38"/>
  <c r="R190" i="98" s="1"/>
  <c r="Q196" i="38"/>
  <c r="Q190" i="98" s="1"/>
  <c r="O196" i="38"/>
  <c r="O190" i="98" s="1"/>
  <c r="N196" i="38"/>
  <c r="N190" i="98" s="1"/>
  <c r="M196" i="38"/>
  <c r="M190" i="98" s="1"/>
  <c r="L196" i="38"/>
  <c r="L190" i="98" s="1"/>
  <c r="J196" i="38"/>
  <c r="J190" i="98" s="1"/>
  <c r="I196" i="38"/>
  <c r="I190" i="98" s="1"/>
  <c r="H196" i="38"/>
  <c r="H190" i="98" s="1"/>
  <c r="G196" i="38"/>
  <c r="G190" i="98" s="1"/>
  <c r="E196" i="38"/>
  <c r="E190" i="98" s="1"/>
  <c r="D196" i="38"/>
  <c r="D190" i="98" s="1"/>
  <c r="C196" i="38"/>
  <c r="C190" i="98" s="1"/>
  <c r="B196" i="38"/>
  <c r="B190" i="98" s="1"/>
  <c r="AD196" i="45"/>
  <c r="AC196" i="45"/>
  <c r="AB196" i="45"/>
  <c r="AA196" i="45"/>
  <c r="Y196" i="45"/>
  <c r="Y191" i="98" s="1"/>
  <c r="X196" i="45"/>
  <c r="X191" i="98" s="1"/>
  <c r="W196" i="45"/>
  <c r="W191" i="98" s="1"/>
  <c r="V196" i="45"/>
  <c r="V191" i="98" s="1"/>
  <c r="T196" i="45"/>
  <c r="T191" i="98" s="1"/>
  <c r="S196" i="45"/>
  <c r="S191" i="98" s="1"/>
  <c r="R196" i="45"/>
  <c r="R191" i="98" s="1"/>
  <c r="Q196" i="45"/>
  <c r="Q191" i="98" s="1"/>
  <c r="O196" i="45"/>
  <c r="O191" i="98" s="1"/>
  <c r="N196" i="45"/>
  <c r="N191" i="98" s="1"/>
  <c r="M196" i="45"/>
  <c r="M191" i="98" s="1"/>
  <c r="L196" i="45"/>
  <c r="L191" i="98" s="1"/>
  <c r="J196" i="45"/>
  <c r="J191" i="98" s="1"/>
  <c r="I196" i="45"/>
  <c r="I191" i="98" s="1"/>
  <c r="H196" i="45"/>
  <c r="H191" i="98" s="1"/>
  <c r="G196" i="45"/>
  <c r="G191" i="98" s="1"/>
  <c r="E196" i="45"/>
  <c r="E191" i="98" s="1"/>
  <c r="D196" i="45"/>
  <c r="D191" i="98" s="1"/>
  <c r="C196" i="45"/>
  <c r="C191" i="98" s="1"/>
  <c r="B196" i="45"/>
  <c r="B191" i="98" s="1"/>
  <c r="AD196" i="47"/>
  <c r="AC196" i="47"/>
  <c r="AB196" i="47"/>
  <c r="AA196" i="47"/>
  <c r="Y196" i="47"/>
  <c r="Y192" i="98" s="1"/>
  <c r="X196" i="47"/>
  <c r="X192" i="98" s="1"/>
  <c r="W196" i="47"/>
  <c r="W192" i="98" s="1"/>
  <c r="V196" i="47"/>
  <c r="V192" i="98" s="1"/>
  <c r="T196" i="47"/>
  <c r="T192" i="98" s="1"/>
  <c r="S196" i="47"/>
  <c r="S192" i="98" s="1"/>
  <c r="R196" i="47"/>
  <c r="R192" i="98" s="1"/>
  <c r="Q196" i="47"/>
  <c r="Q192" i="98" s="1"/>
  <c r="O196" i="47"/>
  <c r="O192" i="98" s="1"/>
  <c r="N196" i="47"/>
  <c r="N192" i="98" s="1"/>
  <c r="M196" i="47"/>
  <c r="M192" i="98" s="1"/>
  <c r="L196" i="47"/>
  <c r="L192" i="98" s="1"/>
  <c r="J196" i="47"/>
  <c r="J192" i="98" s="1"/>
  <c r="I196" i="47"/>
  <c r="I192" i="98" s="1"/>
  <c r="H196" i="47"/>
  <c r="H192" i="98" s="1"/>
  <c r="G196" i="47"/>
  <c r="G192" i="98" s="1"/>
  <c r="E196" i="47"/>
  <c r="E192" i="98" s="1"/>
  <c r="D196" i="47"/>
  <c r="D192" i="98" s="1"/>
  <c r="C196" i="47"/>
  <c r="C192" i="98" s="1"/>
  <c r="B196" i="47"/>
  <c r="B192" i="98" s="1"/>
  <c r="AD196" i="49"/>
  <c r="AC196" i="49"/>
  <c r="AB196" i="49"/>
  <c r="AA196" i="49"/>
  <c r="Y196" i="49"/>
  <c r="Y193" i="98" s="1"/>
  <c r="X196" i="49"/>
  <c r="X193" i="98" s="1"/>
  <c r="W196" i="49"/>
  <c r="W193" i="98" s="1"/>
  <c r="V196" i="49"/>
  <c r="V193" i="98" s="1"/>
  <c r="T196" i="49"/>
  <c r="T193" i="98" s="1"/>
  <c r="S196" i="49"/>
  <c r="S193" i="98" s="1"/>
  <c r="R196" i="49"/>
  <c r="R193" i="98" s="1"/>
  <c r="Q196" i="49"/>
  <c r="Q193" i="98" s="1"/>
  <c r="O196" i="49"/>
  <c r="O193" i="98" s="1"/>
  <c r="N196" i="49"/>
  <c r="N193" i="98" s="1"/>
  <c r="M196" i="49"/>
  <c r="M193" i="98" s="1"/>
  <c r="L196" i="49"/>
  <c r="L193" i="98" s="1"/>
  <c r="J196" i="49"/>
  <c r="J193" i="98" s="1"/>
  <c r="I196" i="49"/>
  <c r="I193" i="98" s="1"/>
  <c r="H196" i="49"/>
  <c r="H193" i="98" s="1"/>
  <c r="G196" i="49"/>
  <c r="G193" i="98" s="1"/>
  <c r="E196" i="49"/>
  <c r="E193" i="98" s="1"/>
  <c r="D196" i="49"/>
  <c r="D193" i="98" s="1"/>
  <c r="C196" i="49"/>
  <c r="C193" i="98" s="1"/>
  <c r="B196" i="49"/>
  <c r="B193" i="98" s="1"/>
  <c r="AE196" i="41"/>
  <c r="AD196" i="41"/>
  <c r="AC196" i="41"/>
  <c r="AB196" i="41"/>
  <c r="AA196" i="41"/>
  <c r="Y196" i="41"/>
  <c r="X196" i="41"/>
  <c r="W196" i="41"/>
  <c r="V196" i="41"/>
  <c r="T196" i="41"/>
  <c r="S196" i="41"/>
  <c r="R196" i="41"/>
  <c r="Q196" i="41"/>
  <c r="O196" i="41"/>
  <c r="N196" i="41"/>
  <c r="M196" i="41"/>
  <c r="L196" i="41"/>
  <c r="J196" i="41"/>
  <c r="K173" i="41" s="1"/>
  <c r="I196" i="41"/>
  <c r="H196" i="41"/>
  <c r="G196" i="41"/>
  <c r="E196" i="41"/>
  <c r="D196" i="41"/>
  <c r="C196" i="41"/>
  <c r="B196" i="41"/>
  <c r="AE196" i="99"/>
  <c r="AD196" i="99"/>
  <c r="AC196" i="99"/>
  <c r="AB196" i="99"/>
  <c r="AA196" i="99"/>
  <c r="Z196" i="99"/>
  <c r="Y196" i="99"/>
  <c r="X196" i="99"/>
  <c r="W196" i="99"/>
  <c r="V196" i="99"/>
  <c r="U196" i="99"/>
  <c r="T196" i="99"/>
  <c r="S196" i="99"/>
  <c r="R196" i="99"/>
  <c r="Q196" i="99"/>
  <c r="P196" i="99"/>
  <c r="P196" i="98" s="1"/>
  <c r="O196" i="99"/>
  <c r="O196" i="98" s="1"/>
  <c r="N196" i="99"/>
  <c r="N196" i="98" s="1"/>
  <c r="M196" i="99"/>
  <c r="M196" i="98" s="1"/>
  <c r="L196" i="99"/>
  <c r="L196" i="98" s="1"/>
  <c r="K196" i="99"/>
  <c r="K196" i="98" s="1"/>
  <c r="J196" i="99"/>
  <c r="J196" i="98" s="1"/>
  <c r="I196" i="99"/>
  <c r="I196" i="98" s="1"/>
  <c r="H196" i="99"/>
  <c r="H196" i="98" s="1"/>
  <c r="G196" i="99"/>
  <c r="G196" i="98" s="1"/>
  <c r="F196" i="99"/>
  <c r="E196" i="99"/>
  <c r="D196" i="99"/>
  <c r="C196" i="99"/>
  <c r="B196" i="99"/>
  <c r="AE196" i="5"/>
  <c r="AD196" i="5"/>
  <c r="AC196" i="5"/>
  <c r="AB196" i="5"/>
  <c r="AA196" i="5"/>
  <c r="Y196" i="5"/>
  <c r="Y201" i="98" s="1"/>
  <c r="X196" i="5"/>
  <c r="X201" i="98" s="1"/>
  <c r="W196" i="5"/>
  <c r="W201" i="98" s="1"/>
  <c r="V196" i="5"/>
  <c r="V201" i="98" s="1"/>
  <c r="T196" i="5"/>
  <c r="T201" i="98" s="1"/>
  <c r="S196" i="5"/>
  <c r="S201" i="98" s="1"/>
  <c r="R196" i="5"/>
  <c r="R201" i="98" s="1"/>
  <c r="Q196" i="5"/>
  <c r="Q201" i="98" s="1"/>
  <c r="O196" i="5"/>
  <c r="O201" i="98" s="1"/>
  <c r="N196" i="5"/>
  <c r="N201" i="98" s="1"/>
  <c r="M196" i="5"/>
  <c r="M201" i="98" s="1"/>
  <c r="L196" i="5"/>
  <c r="L201" i="98" s="1"/>
  <c r="J196" i="5"/>
  <c r="J201" i="98" s="1"/>
  <c r="I196" i="5"/>
  <c r="I201" i="98" s="1"/>
  <c r="H196" i="5"/>
  <c r="H201" i="98" s="1"/>
  <c r="G196" i="5"/>
  <c r="G201" i="98" s="1"/>
  <c r="E196" i="5"/>
  <c r="E201" i="98" s="1"/>
  <c r="D196" i="5"/>
  <c r="D201" i="98" s="1"/>
  <c r="C196" i="5"/>
  <c r="C201" i="98" s="1"/>
  <c r="B196" i="5"/>
  <c r="B201" i="98" s="1"/>
  <c r="AD196" i="6"/>
  <c r="AC196" i="6"/>
  <c r="AB196" i="6"/>
  <c r="AA196" i="6"/>
  <c r="Y196" i="6"/>
  <c r="Y202" i="98" s="1"/>
  <c r="X196" i="6"/>
  <c r="X202" i="98" s="1"/>
  <c r="W196" i="6"/>
  <c r="W202" i="98" s="1"/>
  <c r="V196" i="6"/>
  <c r="V202" i="98" s="1"/>
  <c r="T196" i="6"/>
  <c r="T202" i="98" s="1"/>
  <c r="S196" i="6"/>
  <c r="S202" i="98" s="1"/>
  <c r="R196" i="6"/>
  <c r="R202" i="98" s="1"/>
  <c r="Q196" i="6"/>
  <c r="Q202" i="98" s="1"/>
  <c r="O196" i="6"/>
  <c r="O202" i="98" s="1"/>
  <c r="N196" i="6"/>
  <c r="N202" i="98" s="1"/>
  <c r="M196" i="6"/>
  <c r="M202" i="98" s="1"/>
  <c r="L196" i="6"/>
  <c r="L202" i="98" s="1"/>
  <c r="J196" i="6"/>
  <c r="J202" i="98" s="1"/>
  <c r="I196" i="6"/>
  <c r="I202" i="98" s="1"/>
  <c r="H196" i="6"/>
  <c r="H202" i="98" s="1"/>
  <c r="G196" i="6"/>
  <c r="G202" i="98" s="1"/>
  <c r="E196" i="6"/>
  <c r="E202" i="98" s="1"/>
  <c r="D196" i="6"/>
  <c r="D202" i="98" s="1"/>
  <c r="C196" i="6"/>
  <c r="C202" i="98" s="1"/>
  <c r="B196" i="6"/>
  <c r="B202" i="98" s="1"/>
  <c r="AD196" i="7"/>
  <c r="AD203" i="98" s="1"/>
  <c r="AC196" i="7"/>
  <c r="AC203" i="98" s="1"/>
  <c r="AB196" i="7"/>
  <c r="AB203" i="98" s="1"/>
  <c r="AA196" i="7"/>
  <c r="AA203" i="98" s="1"/>
  <c r="Y196" i="7"/>
  <c r="Y203" i="98" s="1"/>
  <c r="X196" i="7"/>
  <c r="X203" i="98" s="1"/>
  <c r="W196" i="7"/>
  <c r="W203" i="98" s="1"/>
  <c r="V196" i="7"/>
  <c r="V203" i="98" s="1"/>
  <c r="T196" i="7"/>
  <c r="T203" i="98" s="1"/>
  <c r="S196" i="7"/>
  <c r="S203" i="98" s="1"/>
  <c r="R196" i="7"/>
  <c r="R203" i="98" s="1"/>
  <c r="Q196" i="7"/>
  <c r="Q203" i="98" s="1"/>
  <c r="O196" i="7"/>
  <c r="O203" i="98" s="1"/>
  <c r="N196" i="7"/>
  <c r="N203" i="98" s="1"/>
  <c r="M196" i="7"/>
  <c r="M203" i="98" s="1"/>
  <c r="L196" i="7"/>
  <c r="L203" i="98" s="1"/>
  <c r="J196" i="7"/>
  <c r="J203" i="98" s="1"/>
  <c r="I196" i="7"/>
  <c r="I203" i="98" s="1"/>
  <c r="H196" i="7"/>
  <c r="H203" i="98" s="1"/>
  <c r="G196" i="7"/>
  <c r="G203" i="98" s="1"/>
  <c r="E196" i="7"/>
  <c r="E203" i="98" s="1"/>
  <c r="D196" i="7"/>
  <c r="D203" i="98" s="1"/>
  <c r="C196" i="7"/>
  <c r="C203" i="98" s="1"/>
  <c r="B196" i="7"/>
  <c r="B203" i="98" s="1"/>
  <c r="AD196" i="9"/>
  <c r="AC196" i="9"/>
  <c r="AB196" i="9"/>
  <c r="AA196" i="9"/>
  <c r="Y196" i="9"/>
  <c r="Y204" i="98" s="1"/>
  <c r="X196" i="9"/>
  <c r="X204" i="98" s="1"/>
  <c r="W196" i="9"/>
  <c r="W204" i="98" s="1"/>
  <c r="V196" i="9"/>
  <c r="V204" i="98" s="1"/>
  <c r="T196" i="9"/>
  <c r="T204" i="98" s="1"/>
  <c r="S196" i="9"/>
  <c r="S204" i="98" s="1"/>
  <c r="R196" i="9"/>
  <c r="R204" i="98" s="1"/>
  <c r="Q196" i="9"/>
  <c r="Q204" i="98" s="1"/>
  <c r="O196" i="9"/>
  <c r="O204" i="98" s="1"/>
  <c r="N196" i="9"/>
  <c r="N204" i="98" s="1"/>
  <c r="M196" i="9"/>
  <c r="M204" i="98" s="1"/>
  <c r="L196" i="9"/>
  <c r="L204" i="98" s="1"/>
  <c r="J196" i="9"/>
  <c r="J204" i="98" s="1"/>
  <c r="I196" i="9"/>
  <c r="I204" i="98" s="1"/>
  <c r="H196" i="9"/>
  <c r="H204" i="98" s="1"/>
  <c r="G196" i="9"/>
  <c r="G204" i="98" s="1"/>
  <c r="E196" i="9"/>
  <c r="E204" i="98" s="1"/>
  <c r="D196" i="9"/>
  <c r="D204" i="98" s="1"/>
  <c r="C196" i="9"/>
  <c r="C204" i="98" s="1"/>
  <c r="B196" i="9"/>
  <c r="B204" i="98" s="1"/>
  <c r="AD196" i="8"/>
  <c r="AD205" i="98" s="1"/>
  <c r="AC196" i="8"/>
  <c r="AC205" i="98" s="1"/>
  <c r="AB196" i="8"/>
  <c r="AB205" i="98" s="1"/>
  <c r="AA196" i="8"/>
  <c r="AA205" i="98" s="1"/>
  <c r="Y196" i="8"/>
  <c r="Y205" i="98" s="1"/>
  <c r="X196" i="8"/>
  <c r="X205" i="98" s="1"/>
  <c r="W196" i="8"/>
  <c r="W205" i="98" s="1"/>
  <c r="V196" i="8"/>
  <c r="V205" i="98" s="1"/>
  <c r="T196" i="8"/>
  <c r="T205" i="98" s="1"/>
  <c r="S196" i="8"/>
  <c r="S205" i="98" s="1"/>
  <c r="R196" i="8"/>
  <c r="R205" i="98" s="1"/>
  <c r="Q196" i="8"/>
  <c r="Q205" i="98" s="1"/>
  <c r="O196" i="8"/>
  <c r="N196" i="8"/>
  <c r="N205" i="98" s="1"/>
  <c r="M196" i="8"/>
  <c r="M205" i="98" s="1"/>
  <c r="L196" i="8"/>
  <c r="L205" i="98" s="1"/>
  <c r="J196" i="8"/>
  <c r="J205" i="98" s="1"/>
  <c r="I196" i="8"/>
  <c r="I205" i="98" s="1"/>
  <c r="H196" i="8"/>
  <c r="H205" i="98" s="1"/>
  <c r="G196" i="8"/>
  <c r="G205" i="98" s="1"/>
  <c r="E196" i="8"/>
  <c r="E205" i="98" s="1"/>
  <c r="D196" i="8"/>
  <c r="D205" i="98" s="1"/>
  <c r="C196" i="8"/>
  <c r="C205" i="98" s="1"/>
  <c r="B196" i="8"/>
  <c r="B205" i="98" s="1"/>
  <c r="AD196" i="10"/>
  <c r="AC196" i="10"/>
  <c r="AC172" i="98" s="1"/>
  <c r="AB196" i="10"/>
  <c r="AB172" i="98" s="1"/>
  <c r="Y196" i="10"/>
  <c r="X196" i="10"/>
  <c r="X172" i="98" s="1"/>
  <c r="W196" i="10"/>
  <c r="W172" i="98" s="1"/>
  <c r="V196" i="10"/>
  <c r="V172" i="98" s="1"/>
  <c r="T196" i="10"/>
  <c r="S196" i="10"/>
  <c r="S172" i="98" s="1"/>
  <c r="R196" i="10"/>
  <c r="R172" i="98" s="1"/>
  <c r="Q196" i="10"/>
  <c r="Q172" i="98" s="1"/>
  <c r="O196" i="10"/>
  <c r="N196" i="10"/>
  <c r="N172" i="98" s="1"/>
  <c r="M196" i="10"/>
  <c r="M172" i="98" s="1"/>
  <c r="L196" i="10"/>
  <c r="L172" i="98" s="1"/>
  <c r="J196" i="10"/>
  <c r="J172" i="98" s="1"/>
  <c r="I196" i="10"/>
  <c r="I172" i="98" s="1"/>
  <c r="H196" i="10"/>
  <c r="H172" i="98" s="1"/>
  <c r="G196" i="10"/>
  <c r="G172" i="98" s="1"/>
  <c r="E196" i="10"/>
  <c r="E172" i="98" s="1"/>
  <c r="D196" i="10"/>
  <c r="D172" i="98" s="1"/>
  <c r="C196" i="10"/>
  <c r="C172" i="98" s="1"/>
  <c r="B196" i="10"/>
  <c r="B172" i="98" s="1"/>
  <c r="AD196" i="64"/>
  <c r="AC196" i="64"/>
  <c r="AB196" i="64"/>
  <c r="AA196" i="64"/>
  <c r="Y196" i="64"/>
  <c r="Y173" i="98" s="1"/>
  <c r="X196" i="64"/>
  <c r="X173" i="98" s="1"/>
  <c r="W196" i="64"/>
  <c r="W173" i="98" s="1"/>
  <c r="V196" i="64"/>
  <c r="V173" i="98" s="1"/>
  <c r="T196" i="64"/>
  <c r="T173" i="98" s="1"/>
  <c r="S196" i="64"/>
  <c r="S173" i="98" s="1"/>
  <c r="R196" i="64"/>
  <c r="R173" i="98" s="1"/>
  <c r="Q196" i="64"/>
  <c r="Q173" i="98" s="1"/>
  <c r="O196" i="64"/>
  <c r="N196" i="64"/>
  <c r="N173" i="98" s="1"/>
  <c r="M196" i="64"/>
  <c r="M173" i="98" s="1"/>
  <c r="L196" i="64"/>
  <c r="L173" i="98" s="1"/>
  <c r="J196" i="64"/>
  <c r="J173" i="98" s="1"/>
  <c r="I196" i="64"/>
  <c r="I173" i="98" s="1"/>
  <c r="H196" i="64"/>
  <c r="H173" i="98" s="1"/>
  <c r="G196" i="64"/>
  <c r="G173" i="98" s="1"/>
  <c r="E196" i="64"/>
  <c r="E173" i="98" s="1"/>
  <c r="D196" i="64"/>
  <c r="D173" i="98" s="1"/>
  <c r="C196" i="64"/>
  <c r="C173" i="98" s="1"/>
  <c r="B196" i="64"/>
  <c r="B173" i="98" s="1"/>
  <c r="AD196" i="13"/>
  <c r="AC196" i="13"/>
  <c r="AB196" i="13"/>
  <c r="AA196" i="13"/>
  <c r="Y196" i="13"/>
  <c r="X196" i="13"/>
  <c r="W196" i="13"/>
  <c r="V196" i="13"/>
  <c r="T196" i="13"/>
  <c r="S196" i="13"/>
  <c r="R196" i="13"/>
  <c r="Q196" i="13"/>
  <c r="O196" i="13"/>
  <c r="N196" i="13"/>
  <c r="M196" i="13"/>
  <c r="L196" i="13"/>
  <c r="J196" i="13"/>
  <c r="K175" i="13" s="1"/>
  <c r="I196" i="13"/>
  <c r="H196" i="13"/>
  <c r="G196" i="13"/>
  <c r="E196" i="13"/>
  <c r="D196" i="13"/>
  <c r="C196" i="13"/>
  <c r="B196" i="13"/>
  <c r="AE196" i="15"/>
  <c r="AD196" i="15"/>
  <c r="AC196" i="15"/>
  <c r="AB196" i="15"/>
  <c r="AA196" i="15"/>
  <c r="Y196" i="15"/>
  <c r="Y175" i="98" s="1"/>
  <c r="X196" i="15"/>
  <c r="X175" i="98" s="1"/>
  <c r="W196" i="15"/>
  <c r="W175" i="98" s="1"/>
  <c r="V196" i="15"/>
  <c r="V175" i="98" s="1"/>
  <c r="T196" i="15"/>
  <c r="T175" i="98" s="1"/>
  <c r="S196" i="15"/>
  <c r="S175" i="98" s="1"/>
  <c r="R196" i="15"/>
  <c r="R175" i="98" s="1"/>
  <c r="Q196" i="15"/>
  <c r="Q175" i="98" s="1"/>
  <c r="O196" i="15"/>
  <c r="O175" i="98" s="1"/>
  <c r="N196" i="15"/>
  <c r="N175" i="98" s="1"/>
  <c r="M196" i="15"/>
  <c r="M175" i="98" s="1"/>
  <c r="L196" i="15"/>
  <c r="L175" i="98" s="1"/>
  <c r="J196" i="15"/>
  <c r="J175" i="98" s="1"/>
  <c r="I196" i="15"/>
  <c r="I175" i="98" s="1"/>
  <c r="H196" i="15"/>
  <c r="H175" i="98" s="1"/>
  <c r="G196" i="15"/>
  <c r="G175" i="98" s="1"/>
  <c r="E196" i="15"/>
  <c r="E175" i="98" s="1"/>
  <c r="D196" i="15"/>
  <c r="D175" i="98" s="1"/>
  <c r="C196" i="15"/>
  <c r="C175" i="98" s="1"/>
  <c r="B196" i="15"/>
  <c r="B175" i="98" s="1"/>
  <c r="AD156" i="15"/>
  <c r="AC156" i="15"/>
  <c r="AB156" i="15"/>
  <c r="AA156" i="15"/>
  <c r="Y156" i="15"/>
  <c r="Y135" i="98" s="1"/>
  <c r="X156" i="15"/>
  <c r="X135" i="98" s="1"/>
  <c r="W156" i="15"/>
  <c r="W135" i="98" s="1"/>
  <c r="V156" i="15"/>
  <c r="V135" i="98" s="1"/>
  <c r="T156" i="15"/>
  <c r="T135" i="98" s="1"/>
  <c r="S156" i="15"/>
  <c r="S135" i="98" s="1"/>
  <c r="R156" i="15"/>
  <c r="R135" i="98" s="1"/>
  <c r="Q156" i="15"/>
  <c r="Q135" i="98" s="1"/>
  <c r="O156" i="15"/>
  <c r="O135" i="98" s="1"/>
  <c r="N156" i="15"/>
  <c r="N135" i="98" s="1"/>
  <c r="M156" i="15"/>
  <c r="M135" i="98" s="1"/>
  <c r="L156" i="15"/>
  <c r="L135" i="98" s="1"/>
  <c r="J156" i="15"/>
  <c r="J135" i="98" s="1"/>
  <c r="I156" i="15"/>
  <c r="I135" i="98" s="1"/>
  <c r="H156" i="15"/>
  <c r="H135" i="98" s="1"/>
  <c r="G156" i="15"/>
  <c r="G135" i="98" s="1"/>
  <c r="E156" i="15"/>
  <c r="E135" i="98" s="1"/>
  <c r="D156" i="15"/>
  <c r="D135" i="98" s="1"/>
  <c r="C156" i="15"/>
  <c r="C135" i="98" s="1"/>
  <c r="B156" i="15"/>
  <c r="B135" i="98" s="1"/>
  <c r="AD156" i="17"/>
  <c r="AC156" i="17"/>
  <c r="AB156" i="17"/>
  <c r="AA156" i="17"/>
  <c r="Y156" i="17"/>
  <c r="X156" i="17"/>
  <c r="W156" i="17"/>
  <c r="V156" i="17"/>
  <c r="T156" i="17"/>
  <c r="U136" i="17" s="1"/>
  <c r="S156" i="17"/>
  <c r="R156" i="17"/>
  <c r="Q156" i="17"/>
  <c r="O156" i="17"/>
  <c r="N156" i="17"/>
  <c r="M156" i="17"/>
  <c r="L156" i="17"/>
  <c r="J156" i="17"/>
  <c r="I156" i="17"/>
  <c r="H156" i="17"/>
  <c r="G156" i="17"/>
  <c r="E156" i="17"/>
  <c r="D156" i="17"/>
  <c r="C156" i="17"/>
  <c r="B156" i="17"/>
  <c r="AD156" i="22"/>
  <c r="AC156" i="22"/>
  <c r="AB156" i="22"/>
  <c r="AA156" i="22"/>
  <c r="Y156" i="22"/>
  <c r="Y137" i="98" s="1"/>
  <c r="X156" i="22"/>
  <c r="X137" i="98" s="1"/>
  <c r="W156" i="22"/>
  <c r="W137" i="98" s="1"/>
  <c r="V156" i="22"/>
  <c r="V137" i="98" s="1"/>
  <c r="T156" i="22"/>
  <c r="T137" i="98" s="1"/>
  <c r="S156" i="22"/>
  <c r="S137" i="98" s="1"/>
  <c r="R156" i="22"/>
  <c r="R137" i="98" s="1"/>
  <c r="Q156" i="22"/>
  <c r="Q137" i="98" s="1"/>
  <c r="O156" i="22"/>
  <c r="O137" i="98" s="1"/>
  <c r="N156" i="22"/>
  <c r="N137" i="98" s="1"/>
  <c r="M156" i="22"/>
  <c r="M137" i="98" s="1"/>
  <c r="L156" i="22"/>
  <c r="L137" i="98" s="1"/>
  <c r="J156" i="22"/>
  <c r="J137" i="98" s="1"/>
  <c r="I156" i="22"/>
  <c r="I137" i="98" s="1"/>
  <c r="H156" i="22"/>
  <c r="H137" i="98" s="1"/>
  <c r="G156" i="22"/>
  <c r="G137" i="98" s="1"/>
  <c r="E156" i="22"/>
  <c r="E137" i="98" s="1"/>
  <c r="D156" i="22"/>
  <c r="D137" i="98" s="1"/>
  <c r="C156" i="22"/>
  <c r="C137" i="98" s="1"/>
  <c r="B156" i="22"/>
  <c r="B137" i="98" s="1"/>
  <c r="AD156" i="24"/>
  <c r="AC156" i="24"/>
  <c r="AB156" i="24"/>
  <c r="AA156" i="24"/>
  <c r="Y156" i="24"/>
  <c r="X156" i="24"/>
  <c r="W156" i="24"/>
  <c r="V156" i="24"/>
  <c r="T156" i="24"/>
  <c r="S156" i="24"/>
  <c r="R156" i="24"/>
  <c r="Q156" i="24"/>
  <c r="O156" i="24"/>
  <c r="N156" i="24"/>
  <c r="M156" i="24"/>
  <c r="L156" i="24"/>
  <c r="J156" i="24"/>
  <c r="I156" i="24"/>
  <c r="H156" i="24"/>
  <c r="G156" i="24"/>
  <c r="E156" i="24"/>
  <c r="D156" i="24"/>
  <c r="C156" i="24"/>
  <c r="B156" i="24"/>
  <c r="AD156" i="28"/>
  <c r="AC156" i="28"/>
  <c r="AB156" i="28"/>
  <c r="AA156" i="28"/>
  <c r="Y156" i="28"/>
  <c r="Y139" i="98" s="1"/>
  <c r="X156" i="28"/>
  <c r="X139" i="98" s="1"/>
  <c r="W156" i="28"/>
  <c r="W139" i="98" s="1"/>
  <c r="V156" i="28"/>
  <c r="V139" i="98" s="1"/>
  <c r="T156" i="28"/>
  <c r="T139" i="98" s="1"/>
  <c r="S156" i="28"/>
  <c r="S139" i="98" s="1"/>
  <c r="R156" i="28"/>
  <c r="R139" i="98" s="1"/>
  <c r="Q156" i="28"/>
  <c r="Q139" i="98" s="1"/>
  <c r="O156" i="28"/>
  <c r="O139" i="98" s="1"/>
  <c r="N156" i="28"/>
  <c r="N139" i="98" s="1"/>
  <c r="M156" i="28"/>
  <c r="M139" i="98" s="1"/>
  <c r="L156" i="28"/>
  <c r="L139" i="98" s="1"/>
  <c r="J156" i="28"/>
  <c r="J139" i="98" s="1"/>
  <c r="I156" i="28"/>
  <c r="I139" i="98" s="1"/>
  <c r="H156" i="28"/>
  <c r="H139" i="98" s="1"/>
  <c r="G156" i="28"/>
  <c r="G139" i="98" s="1"/>
  <c r="E156" i="28"/>
  <c r="E139" i="98" s="1"/>
  <c r="D156" i="28"/>
  <c r="D139" i="98" s="1"/>
  <c r="C156" i="28"/>
  <c r="C139" i="98" s="1"/>
  <c r="B156" i="28"/>
  <c r="B139" i="98" s="1"/>
  <c r="Y156" i="73"/>
  <c r="X156" i="73"/>
  <c r="W156" i="73"/>
  <c r="V156" i="73"/>
  <c r="T156" i="73"/>
  <c r="S156" i="73"/>
  <c r="R156" i="73"/>
  <c r="Q156" i="73"/>
  <c r="O156" i="73"/>
  <c r="N156" i="73"/>
  <c r="M156" i="73"/>
  <c r="L156" i="73"/>
  <c r="J156" i="73"/>
  <c r="I156" i="73"/>
  <c r="H156" i="73"/>
  <c r="G156" i="73"/>
  <c r="E156" i="73"/>
  <c r="D156" i="73"/>
  <c r="C156" i="73"/>
  <c r="B156" i="73"/>
  <c r="AD156" i="32"/>
  <c r="AC156" i="32"/>
  <c r="AB156" i="32"/>
  <c r="AA156" i="32"/>
  <c r="Y156" i="32"/>
  <c r="Y142" i="98" s="1"/>
  <c r="X156" i="32"/>
  <c r="X142" i="98" s="1"/>
  <c r="W156" i="32"/>
  <c r="W142" i="98" s="1"/>
  <c r="V156" i="32"/>
  <c r="V142" i="98" s="1"/>
  <c r="T156" i="32"/>
  <c r="T142" i="98" s="1"/>
  <c r="S156" i="32"/>
  <c r="S142" i="98" s="1"/>
  <c r="R156" i="32"/>
  <c r="R142" i="98" s="1"/>
  <c r="Q156" i="32"/>
  <c r="Q142" i="98" s="1"/>
  <c r="O156" i="32"/>
  <c r="O142" i="98" s="1"/>
  <c r="N156" i="32"/>
  <c r="N142" i="98" s="1"/>
  <c r="M156" i="32"/>
  <c r="M142" i="98" s="1"/>
  <c r="L156" i="32"/>
  <c r="L142" i="98" s="1"/>
  <c r="J156" i="32"/>
  <c r="J142" i="98" s="1"/>
  <c r="I156" i="32"/>
  <c r="I142" i="98" s="1"/>
  <c r="H156" i="32"/>
  <c r="H142" i="98" s="1"/>
  <c r="G156" i="32"/>
  <c r="G142" i="98" s="1"/>
  <c r="E156" i="32"/>
  <c r="E142" i="98" s="1"/>
  <c r="D156" i="32"/>
  <c r="D142" i="98" s="1"/>
  <c r="C156" i="32"/>
  <c r="C142" i="98" s="1"/>
  <c r="B156" i="32"/>
  <c r="B142" i="98" s="1"/>
  <c r="AE156" i="36"/>
  <c r="AE143" i="98" s="1"/>
  <c r="AD156" i="36"/>
  <c r="AD143" i="98" s="1"/>
  <c r="AC156" i="36"/>
  <c r="AC143" i="98" s="1"/>
  <c r="AB156" i="36"/>
  <c r="AB143" i="98" s="1"/>
  <c r="AA156" i="36"/>
  <c r="AA143" i="98" s="1"/>
  <c r="Z156" i="36"/>
  <c r="Z143" i="98" s="1"/>
  <c r="Y156" i="36"/>
  <c r="Y143" i="98" s="1"/>
  <c r="X156" i="36"/>
  <c r="X143" i="98" s="1"/>
  <c r="W156" i="36"/>
  <c r="W143" i="98" s="1"/>
  <c r="V156" i="36"/>
  <c r="V143" i="98" s="1"/>
  <c r="U156" i="36"/>
  <c r="U143" i="98" s="1"/>
  <c r="T156" i="36"/>
  <c r="T143" i="98" s="1"/>
  <c r="S156" i="36"/>
  <c r="S143" i="98" s="1"/>
  <c r="R156" i="36"/>
  <c r="R143" i="98" s="1"/>
  <c r="Q156" i="36"/>
  <c r="Q143" i="98" s="1"/>
  <c r="P156" i="36"/>
  <c r="P143" i="98" s="1"/>
  <c r="O156" i="36"/>
  <c r="O143" i="98" s="1"/>
  <c r="N156" i="36"/>
  <c r="N143" i="98" s="1"/>
  <c r="M156" i="36"/>
  <c r="M143" i="98" s="1"/>
  <c r="L156" i="36"/>
  <c r="L143" i="98" s="1"/>
  <c r="K156" i="36"/>
  <c r="K143" i="98" s="1"/>
  <c r="J156" i="36"/>
  <c r="J143" i="98" s="1"/>
  <c r="I156" i="36"/>
  <c r="I143" i="98" s="1"/>
  <c r="H156" i="36"/>
  <c r="H143" i="98" s="1"/>
  <c r="G156" i="36"/>
  <c r="G143" i="98" s="1"/>
  <c r="F156" i="36"/>
  <c r="F143" i="98" s="1"/>
  <c r="E156" i="36"/>
  <c r="D156" i="36"/>
  <c r="C156" i="36"/>
  <c r="B156" i="36"/>
  <c r="AD156" i="81"/>
  <c r="AC156" i="81"/>
  <c r="AB156" i="81"/>
  <c r="AA156" i="81"/>
  <c r="Y156" i="81"/>
  <c r="Y144" i="98" s="1"/>
  <c r="X156" i="81"/>
  <c r="X144" i="98" s="1"/>
  <c r="W156" i="81"/>
  <c r="W144" i="98" s="1"/>
  <c r="V156" i="81"/>
  <c r="V144" i="98" s="1"/>
  <c r="T156" i="81"/>
  <c r="T144" i="98" s="1"/>
  <c r="S156" i="81"/>
  <c r="S144" i="98" s="1"/>
  <c r="R156" i="81"/>
  <c r="R144" i="98" s="1"/>
  <c r="Q156" i="81"/>
  <c r="Q144" i="98" s="1"/>
  <c r="O156" i="81"/>
  <c r="O144" i="98" s="1"/>
  <c r="N156" i="81"/>
  <c r="N144" i="98" s="1"/>
  <c r="M156" i="81"/>
  <c r="M144" i="98" s="1"/>
  <c r="L156" i="81"/>
  <c r="L144" i="98" s="1"/>
  <c r="J156" i="81"/>
  <c r="J144" i="98" s="1"/>
  <c r="I156" i="81"/>
  <c r="I144" i="98" s="1"/>
  <c r="H156" i="81"/>
  <c r="H144" i="98" s="1"/>
  <c r="G156" i="81"/>
  <c r="G144" i="98" s="1"/>
  <c r="E156" i="81"/>
  <c r="E144" i="98" s="1"/>
  <c r="D156" i="81"/>
  <c r="D144" i="98" s="1"/>
  <c r="C156" i="81"/>
  <c r="C144" i="98" s="1"/>
  <c r="B156" i="81"/>
  <c r="B144" i="98" s="1"/>
  <c r="AD156" i="83"/>
  <c r="AC156" i="83"/>
  <c r="AB156" i="83"/>
  <c r="AA156" i="83"/>
  <c r="Y156" i="83"/>
  <c r="Y145" i="98" s="1"/>
  <c r="X156" i="83"/>
  <c r="X145" i="98" s="1"/>
  <c r="W156" i="83"/>
  <c r="W145" i="98" s="1"/>
  <c r="V156" i="83"/>
  <c r="V145" i="98" s="1"/>
  <c r="T156" i="83"/>
  <c r="T145" i="98" s="1"/>
  <c r="S156" i="83"/>
  <c r="S145" i="98" s="1"/>
  <c r="R156" i="83"/>
  <c r="R145" i="98" s="1"/>
  <c r="Q156" i="83"/>
  <c r="Q145" i="98" s="1"/>
  <c r="O156" i="83"/>
  <c r="O145" i="98" s="1"/>
  <c r="N156" i="83"/>
  <c r="N145" i="98" s="1"/>
  <c r="M156" i="83"/>
  <c r="M145" i="98" s="1"/>
  <c r="L156" i="83"/>
  <c r="L145" i="98" s="1"/>
  <c r="J156" i="83"/>
  <c r="J145" i="98" s="1"/>
  <c r="I156" i="83"/>
  <c r="I145" i="98" s="1"/>
  <c r="H156" i="83"/>
  <c r="H145" i="98" s="1"/>
  <c r="G156" i="83"/>
  <c r="G145" i="98" s="1"/>
  <c r="E156" i="83"/>
  <c r="E145" i="98" s="1"/>
  <c r="D156" i="83"/>
  <c r="D145" i="98" s="1"/>
  <c r="C156" i="83"/>
  <c r="C145" i="98" s="1"/>
  <c r="B156" i="83"/>
  <c r="B145" i="98" s="1"/>
  <c r="Y156" i="69"/>
  <c r="Y146" i="98" s="1"/>
  <c r="X156" i="69"/>
  <c r="X146" i="98" s="1"/>
  <c r="W156" i="69"/>
  <c r="W146" i="98" s="1"/>
  <c r="V156" i="69"/>
  <c r="V146" i="98" s="1"/>
  <c r="T156" i="69"/>
  <c r="T146" i="98" s="1"/>
  <c r="S156" i="69"/>
  <c r="S146" i="98" s="1"/>
  <c r="R156" i="69"/>
  <c r="R146" i="98" s="1"/>
  <c r="Q156" i="69"/>
  <c r="Q146" i="98" s="1"/>
  <c r="O156" i="69"/>
  <c r="O146" i="98" s="1"/>
  <c r="N156" i="69"/>
  <c r="N146" i="98" s="1"/>
  <c r="M156" i="69"/>
  <c r="M146" i="98" s="1"/>
  <c r="L156" i="69"/>
  <c r="L146" i="98" s="1"/>
  <c r="J156" i="69"/>
  <c r="J146" i="98" s="1"/>
  <c r="I156" i="69"/>
  <c r="I146" i="98" s="1"/>
  <c r="H156" i="69"/>
  <c r="H146" i="98" s="1"/>
  <c r="G156" i="69"/>
  <c r="G146" i="98" s="1"/>
  <c r="E156" i="69"/>
  <c r="E146" i="98" s="1"/>
  <c r="D156" i="69"/>
  <c r="D146" i="98" s="1"/>
  <c r="C156" i="69"/>
  <c r="C146" i="98" s="1"/>
  <c r="B156" i="69"/>
  <c r="B146" i="98" s="1"/>
  <c r="AD156" i="85"/>
  <c r="AC156" i="85"/>
  <c r="AB156" i="85"/>
  <c r="AA156" i="85"/>
  <c r="Y156" i="85"/>
  <c r="X156" i="85"/>
  <c r="W156" i="85"/>
  <c r="V156" i="85"/>
  <c r="T156" i="85"/>
  <c r="S156" i="85"/>
  <c r="R156" i="85"/>
  <c r="Q156" i="85"/>
  <c r="O156" i="85"/>
  <c r="N156" i="85"/>
  <c r="M156" i="85"/>
  <c r="L156" i="85"/>
  <c r="J156" i="85"/>
  <c r="K138" i="85" s="1"/>
  <c r="I156" i="85"/>
  <c r="H156" i="85"/>
  <c r="G156" i="85"/>
  <c r="E156" i="85"/>
  <c r="D156" i="85"/>
  <c r="C156" i="85"/>
  <c r="B156" i="85"/>
  <c r="AD156" i="68"/>
  <c r="AC156" i="68"/>
  <c r="AB156" i="68"/>
  <c r="AA156" i="68"/>
  <c r="Y156" i="68"/>
  <c r="Y148" i="98" s="1"/>
  <c r="X156" i="68"/>
  <c r="X148" i="98" s="1"/>
  <c r="W156" i="68"/>
  <c r="W148" i="98" s="1"/>
  <c r="V156" i="68"/>
  <c r="V148" i="98" s="1"/>
  <c r="T156" i="68"/>
  <c r="T148" i="98" s="1"/>
  <c r="S156" i="68"/>
  <c r="S148" i="98" s="1"/>
  <c r="R156" i="68"/>
  <c r="R148" i="98" s="1"/>
  <c r="Q156" i="68"/>
  <c r="Q148" i="98" s="1"/>
  <c r="O156" i="68"/>
  <c r="O148" i="98" s="1"/>
  <c r="N156" i="68"/>
  <c r="N148" i="98" s="1"/>
  <c r="M156" i="68"/>
  <c r="M148" i="98" s="1"/>
  <c r="L156" i="68"/>
  <c r="L148" i="98" s="1"/>
  <c r="J156" i="68"/>
  <c r="J148" i="98" s="1"/>
  <c r="I156" i="68"/>
  <c r="I148" i="98" s="1"/>
  <c r="H156" i="68"/>
  <c r="H148" i="98" s="1"/>
  <c r="G156" i="68"/>
  <c r="G148" i="98" s="1"/>
  <c r="E156" i="68"/>
  <c r="E148" i="98" s="1"/>
  <c r="D156" i="68"/>
  <c r="D148" i="98" s="1"/>
  <c r="C156" i="68"/>
  <c r="C148" i="98" s="1"/>
  <c r="B156" i="68"/>
  <c r="B148" i="98" s="1"/>
  <c r="Y156" i="100"/>
  <c r="X156" i="100"/>
  <c r="X149" i="98" s="1"/>
  <c r="W156" i="100"/>
  <c r="W149" i="98" s="1"/>
  <c r="V156" i="100"/>
  <c r="V149" i="98" s="1"/>
  <c r="T156" i="100"/>
  <c r="S156" i="100"/>
  <c r="S149" i="98" s="1"/>
  <c r="R156" i="100"/>
  <c r="R149" i="98" s="1"/>
  <c r="Q156" i="100"/>
  <c r="Q149" i="98" s="1"/>
  <c r="O156" i="100"/>
  <c r="N156" i="100"/>
  <c r="N149" i="98" s="1"/>
  <c r="M156" i="100"/>
  <c r="M149" i="98" s="1"/>
  <c r="L156" i="100"/>
  <c r="L149" i="98" s="1"/>
  <c r="J156" i="100"/>
  <c r="I156" i="100"/>
  <c r="I149" i="98" s="1"/>
  <c r="H156" i="100"/>
  <c r="H149" i="98" s="1"/>
  <c r="G156" i="100"/>
  <c r="G149" i="98" s="1"/>
  <c r="E156" i="100"/>
  <c r="D156" i="100"/>
  <c r="D149" i="98" s="1"/>
  <c r="C156" i="100"/>
  <c r="C149" i="98" s="1"/>
  <c r="B156" i="100"/>
  <c r="B149" i="98" s="1"/>
  <c r="AD156" i="38"/>
  <c r="AC156" i="38"/>
  <c r="AB156" i="38"/>
  <c r="AA156" i="38"/>
  <c r="Y156" i="38"/>
  <c r="Y150" i="98" s="1"/>
  <c r="X156" i="38"/>
  <c r="X150" i="98" s="1"/>
  <c r="W156" i="38"/>
  <c r="W150" i="98" s="1"/>
  <c r="V156" i="38"/>
  <c r="V150" i="98" s="1"/>
  <c r="T156" i="38"/>
  <c r="T150" i="98" s="1"/>
  <c r="S156" i="38"/>
  <c r="S150" i="98" s="1"/>
  <c r="R156" i="38"/>
  <c r="R150" i="98" s="1"/>
  <c r="Q156" i="38"/>
  <c r="Q150" i="98" s="1"/>
  <c r="O156" i="38"/>
  <c r="O150" i="98" s="1"/>
  <c r="N156" i="38"/>
  <c r="N150" i="98" s="1"/>
  <c r="M156" i="38"/>
  <c r="M150" i="98" s="1"/>
  <c r="L156" i="38"/>
  <c r="L150" i="98" s="1"/>
  <c r="J156" i="38"/>
  <c r="J150" i="98" s="1"/>
  <c r="I156" i="38"/>
  <c r="I150" i="98" s="1"/>
  <c r="H156" i="38"/>
  <c r="H150" i="98" s="1"/>
  <c r="G156" i="38"/>
  <c r="G150" i="98" s="1"/>
  <c r="E156" i="38"/>
  <c r="E150" i="98" s="1"/>
  <c r="D156" i="38"/>
  <c r="D150" i="98" s="1"/>
  <c r="C156" i="38"/>
  <c r="C150" i="98" s="1"/>
  <c r="B156" i="38"/>
  <c r="B150" i="98" s="1"/>
  <c r="AD156" i="45"/>
  <c r="AC156" i="45"/>
  <c r="AB156" i="45"/>
  <c r="AA156" i="45"/>
  <c r="Y156" i="45"/>
  <c r="Y151" i="98" s="1"/>
  <c r="X156" i="45"/>
  <c r="X151" i="98" s="1"/>
  <c r="W156" i="45"/>
  <c r="W151" i="98" s="1"/>
  <c r="V156" i="45"/>
  <c r="V151" i="98" s="1"/>
  <c r="T156" i="45"/>
  <c r="T151" i="98" s="1"/>
  <c r="S156" i="45"/>
  <c r="S151" i="98" s="1"/>
  <c r="R156" i="45"/>
  <c r="R151" i="98" s="1"/>
  <c r="Q156" i="45"/>
  <c r="Q151" i="98" s="1"/>
  <c r="O156" i="45"/>
  <c r="N156" i="45"/>
  <c r="N151" i="98" s="1"/>
  <c r="M156" i="45"/>
  <c r="M151" i="98" s="1"/>
  <c r="L156" i="45"/>
  <c r="L151" i="98" s="1"/>
  <c r="J156" i="45"/>
  <c r="J151" i="98" s="1"/>
  <c r="I156" i="45"/>
  <c r="I151" i="98" s="1"/>
  <c r="H156" i="45"/>
  <c r="H151" i="98" s="1"/>
  <c r="G156" i="45"/>
  <c r="G151" i="98" s="1"/>
  <c r="E156" i="45"/>
  <c r="E151" i="98" s="1"/>
  <c r="D156" i="45"/>
  <c r="D151" i="98" s="1"/>
  <c r="C156" i="45"/>
  <c r="C151" i="98" s="1"/>
  <c r="B156" i="45"/>
  <c r="B151" i="98" s="1"/>
  <c r="AD156" i="47"/>
  <c r="AC156" i="47"/>
  <c r="AB156" i="47"/>
  <c r="AA156" i="47"/>
  <c r="Y156" i="47"/>
  <c r="Y152" i="98" s="1"/>
  <c r="X156" i="47"/>
  <c r="X152" i="98" s="1"/>
  <c r="W156" i="47"/>
  <c r="W152" i="98" s="1"/>
  <c r="V156" i="47"/>
  <c r="V152" i="98" s="1"/>
  <c r="T156" i="47"/>
  <c r="T152" i="98" s="1"/>
  <c r="S156" i="47"/>
  <c r="S152" i="98" s="1"/>
  <c r="R156" i="47"/>
  <c r="R152" i="98" s="1"/>
  <c r="Q156" i="47"/>
  <c r="Q152" i="98" s="1"/>
  <c r="O156" i="47"/>
  <c r="O152" i="98" s="1"/>
  <c r="N156" i="47"/>
  <c r="N152" i="98" s="1"/>
  <c r="M156" i="47"/>
  <c r="M152" i="98" s="1"/>
  <c r="L156" i="47"/>
  <c r="L152" i="98" s="1"/>
  <c r="J156" i="47"/>
  <c r="J152" i="98" s="1"/>
  <c r="I156" i="47"/>
  <c r="I152" i="98" s="1"/>
  <c r="H156" i="47"/>
  <c r="H152" i="98" s="1"/>
  <c r="G156" i="47"/>
  <c r="G152" i="98" s="1"/>
  <c r="E156" i="47"/>
  <c r="E152" i="98" s="1"/>
  <c r="D156" i="47"/>
  <c r="D152" i="98" s="1"/>
  <c r="C156" i="47"/>
  <c r="C152" i="98" s="1"/>
  <c r="B156" i="47"/>
  <c r="B152" i="98" s="1"/>
  <c r="AD156" i="49"/>
  <c r="AC156" i="49"/>
  <c r="AB156" i="49"/>
  <c r="AA156" i="49"/>
  <c r="Y156" i="49"/>
  <c r="Y153" i="98" s="1"/>
  <c r="X156" i="49"/>
  <c r="X153" i="98" s="1"/>
  <c r="W156" i="49"/>
  <c r="W153" i="98" s="1"/>
  <c r="V156" i="49"/>
  <c r="V153" i="98" s="1"/>
  <c r="T156" i="49"/>
  <c r="T153" i="98" s="1"/>
  <c r="S156" i="49"/>
  <c r="S153" i="98" s="1"/>
  <c r="R156" i="49"/>
  <c r="R153" i="98" s="1"/>
  <c r="Q156" i="49"/>
  <c r="Q153" i="98" s="1"/>
  <c r="O156" i="49"/>
  <c r="O153" i="98" s="1"/>
  <c r="N156" i="49"/>
  <c r="N153" i="98" s="1"/>
  <c r="M156" i="49"/>
  <c r="M153" i="98" s="1"/>
  <c r="L156" i="49"/>
  <c r="L153" i="98" s="1"/>
  <c r="J156" i="49"/>
  <c r="J153" i="98" s="1"/>
  <c r="I156" i="49"/>
  <c r="I153" i="98" s="1"/>
  <c r="H156" i="49"/>
  <c r="H153" i="98" s="1"/>
  <c r="G156" i="49"/>
  <c r="G153" i="98" s="1"/>
  <c r="E156" i="49"/>
  <c r="E153" i="98" s="1"/>
  <c r="D156" i="49"/>
  <c r="D153" i="98" s="1"/>
  <c r="C156" i="49"/>
  <c r="C153" i="98" s="1"/>
  <c r="B156" i="49"/>
  <c r="B153" i="98" s="1"/>
  <c r="AD156" i="41"/>
  <c r="AC156" i="41"/>
  <c r="AB156" i="41"/>
  <c r="AA156" i="41"/>
  <c r="Y156" i="41"/>
  <c r="X156" i="41"/>
  <c r="W156" i="41"/>
  <c r="V156" i="41"/>
  <c r="T156" i="41"/>
  <c r="S156" i="41"/>
  <c r="R156" i="41"/>
  <c r="Q156" i="41"/>
  <c r="O156" i="41"/>
  <c r="N156" i="41"/>
  <c r="M156" i="41"/>
  <c r="L156" i="41"/>
  <c r="J156" i="41"/>
  <c r="K134" i="41" s="1"/>
  <c r="I156" i="41"/>
  <c r="H156" i="41"/>
  <c r="G156" i="41"/>
  <c r="E156" i="41"/>
  <c r="D156" i="41"/>
  <c r="C156" i="41"/>
  <c r="B156" i="41"/>
  <c r="AE156" i="99"/>
  <c r="AD156" i="99"/>
  <c r="AC156" i="99"/>
  <c r="AB156" i="99"/>
  <c r="AA156" i="99"/>
  <c r="Z156" i="99"/>
  <c r="Y156" i="99"/>
  <c r="X156" i="99"/>
  <c r="W156" i="99"/>
  <c r="V156" i="99"/>
  <c r="U156" i="99"/>
  <c r="T156" i="99"/>
  <c r="S156" i="99"/>
  <c r="R156" i="99"/>
  <c r="Q156" i="99"/>
  <c r="P156" i="99"/>
  <c r="P156" i="98" s="1"/>
  <c r="O156" i="99"/>
  <c r="O156" i="98" s="1"/>
  <c r="N156" i="99"/>
  <c r="N156" i="98" s="1"/>
  <c r="M156" i="99"/>
  <c r="M156" i="98" s="1"/>
  <c r="L156" i="99"/>
  <c r="L156" i="98" s="1"/>
  <c r="K156" i="99"/>
  <c r="K156" i="98" s="1"/>
  <c r="J156" i="99"/>
  <c r="J156" i="98" s="1"/>
  <c r="I156" i="99"/>
  <c r="I156" i="98" s="1"/>
  <c r="H156" i="99"/>
  <c r="H156" i="98" s="1"/>
  <c r="G156" i="99"/>
  <c r="G156" i="98" s="1"/>
  <c r="F156" i="99"/>
  <c r="E156" i="99"/>
  <c r="D156" i="99"/>
  <c r="C156" i="99"/>
  <c r="B156" i="99"/>
  <c r="AD156" i="5"/>
  <c r="AC156" i="5"/>
  <c r="AB156" i="5"/>
  <c r="AA156" i="5"/>
  <c r="Y156" i="5"/>
  <c r="Y161" i="98" s="1"/>
  <c r="X156" i="5"/>
  <c r="X161" i="98" s="1"/>
  <c r="W156" i="5"/>
  <c r="W161" i="98" s="1"/>
  <c r="V156" i="5"/>
  <c r="V161" i="98" s="1"/>
  <c r="T156" i="5"/>
  <c r="T161" i="98" s="1"/>
  <c r="S156" i="5"/>
  <c r="S161" i="98" s="1"/>
  <c r="R156" i="5"/>
  <c r="R161" i="98" s="1"/>
  <c r="Q156" i="5"/>
  <c r="Q161" i="98" s="1"/>
  <c r="O156" i="5"/>
  <c r="O161" i="98" s="1"/>
  <c r="N156" i="5"/>
  <c r="N161" i="98" s="1"/>
  <c r="M156" i="5"/>
  <c r="M161" i="98" s="1"/>
  <c r="L156" i="5"/>
  <c r="L161" i="98" s="1"/>
  <c r="J156" i="5"/>
  <c r="J161" i="98" s="1"/>
  <c r="I156" i="5"/>
  <c r="I161" i="98" s="1"/>
  <c r="H156" i="5"/>
  <c r="H161" i="98" s="1"/>
  <c r="G156" i="5"/>
  <c r="G161" i="98" s="1"/>
  <c r="E156" i="5"/>
  <c r="D156" i="5"/>
  <c r="D161" i="98" s="1"/>
  <c r="C156" i="5"/>
  <c r="C161" i="98" s="1"/>
  <c r="B156" i="5"/>
  <c r="B161" i="98" s="1"/>
  <c r="AE156" i="6"/>
  <c r="AD156" i="6"/>
  <c r="AC156" i="6"/>
  <c r="AB156" i="6"/>
  <c r="AA156" i="6"/>
  <c r="Y156" i="6"/>
  <c r="Y162" i="98" s="1"/>
  <c r="X156" i="6"/>
  <c r="X162" i="98" s="1"/>
  <c r="W156" i="6"/>
  <c r="W162" i="98" s="1"/>
  <c r="V156" i="6"/>
  <c r="V162" i="98" s="1"/>
  <c r="T156" i="6"/>
  <c r="T162" i="98" s="1"/>
  <c r="S156" i="6"/>
  <c r="S162" i="98" s="1"/>
  <c r="R156" i="6"/>
  <c r="R162" i="98" s="1"/>
  <c r="Q156" i="6"/>
  <c r="Q162" i="98" s="1"/>
  <c r="O156" i="6"/>
  <c r="O162" i="98" s="1"/>
  <c r="N156" i="6"/>
  <c r="N162" i="98" s="1"/>
  <c r="M156" i="6"/>
  <c r="M162" i="98" s="1"/>
  <c r="L156" i="6"/>
  <c r="L162" i="98" s="1"/>
  <c r="J156" i="6"/>
  <c r="J162" i="98" s="1"/>
  <c r="I156" i="6"/>
  <c r="I162" i="98" s="1"/>
  <c r="H156" i="6"/>
  <c r="H162" i="98" s="1"/>
  <c r="G156" i="6"/>
  <c r="G162" i="98" s="1"/>
  <c r="E156" i="6"/>
  <c r="E162" i="98" s="1"/>
  <c r="D156" i="6"/>
  <c r="D162" i="98" s="1"/>
  <c r="C156" i="6"/>
  <c r="C162" i="98" s="1"/>
  <c r="B156" i="6"/>
  <c r="B162" i="98" s="1"/>
  <c r="AD156" i="7"/>
  <c r="AD163" i="98" s="1"/>
  <c r="AC156" i="7"/>
  <c r="AC163" i="98" s="1"/>
  <c r="AB156" i="7"/>
  <c r="AB163" i="98" s="1"/>
  <c r="AA156" i="7"/>
  <c r="AA163" i="98" s="1"/>
  <c r="Y156" i="7"/>
  <c r="Y163" i="98" s="1"/>
  <c r="X156" i="7"/>
  <c r="X163" i="98" s="1"/>
  <c r="W156" i="7"/>
  <c r="W163" i="98" s="1"/>
  <c r="V156" i="7"/>
  <c r="V163" i="98" s="1"/>
  <c r="T156" i="7"/>
  <c r="T163" i="98" s="1"/>
  <c r="S156" i="7"/>
  <c r="S163" i="98" s="1"/>
  <c r="R156" i="7"/>
  <c r="R163" i="98" s="1"/>
  <c r="Q156" i="7"/>
  <c r="Q163" i="98" s="1"/>
  <c r="O156" i="7"/>
  <c r="O163" i="98" s="1"/>
  <c r="N156" i="7"/>
  <c r="N163" i="98" s="1"/>
  <c r="M156" i="7"/>
  <c r="M163" i="98" s="1"/>
  <c r="L156" i="7"/>
  <c r="L163" i="98" s="1"/>
  <c r="J156" i="7"/>
  <c r="J163" i="98" s="1"/>
  <c r="I156" i="7"/>
  <c r="I163" i="98" s="1"/>
  <c r="H156" i="7"/>
  <c r="H163" i="98" s="1"/>
  <c r="G156" i="7"/>
  <c r="G163" i="98" s="1"/>
  <c r="E156" i="7"/>
  <c r="E163" i="98" s="1"/>
  <c r="D156" i="7"/>
  <c r="D163" i="98" s="1"/>
  <c r="C156" i="7"/>
  <c r="C163" i="98" s="1"/>
  <c r="B156" i="7"/>
  <c r="B163" i="98" s="1"/>
  <c r="AD156" i="9"/>
  <c r="AC156" i="9"/>
  <c r="AB156" i="9"/>
  <c r="AA156" i="9"/>
  <c r="Y156" i="9"/>
  <c r="Y164" i="98" s="1"/>
  <c r="X156" i="9"/>
  <c r="X164" i="98" s="1"/>
  <c r="W156" i="9"/>
  <c r="W164" i="98" s="1"/>
  <c r="V156" i="9"/>
  <c r="V164" i="98" s="1"/>
  <c r="T156" i="9"/>
  <c r="T164" i="98" s="1"/>
  <c r="S156" i="9"/>
  <c r="S164" i="98" s="1"/>
  <c r="R156" i="9"/>
  <c r="R164" i="98" s="1"/>
  <c r="Q156" i="9"/>
  <c r="Q164" i="98" s="1"/>
  <c r="O156" i="9"/>
  <c r="N156" i="9"/>
  <c r="N164" i="98" s="1"/>
  <c r="M156" i="9"/>
  <c r="M164" i="98" s="1"/>
  <c r="L156" i="9"/>
  <c r="L164" i="98" s="1"/>
  <c r="J156" i="9"/>
  <c r="J164" i="98" s="1"/>
  <c r="I156" i="9"/>
  <c r="I164" i="98" s="1"/>
  <c r="H156" i="9"/>
  <c r="H164" i="98" s="1"/>
  <c r="G156" i="9"/>
  <c r="G164" i="98" s="1"/>
  <c r="E156" i="9"/>
  <c r="E164" i="98" s="1"/>
  <c r="D156" i="9"/>
  <c r="D164" i="98" s="1"/>
  <c r="C156" i="9"/>
  <c r="C164" i="98" s="1"/>
  <c r="B156" i="9"/>
  <c r="B164" i="98" s="1"/>
  <c r="AD156" i="8"/>
  <c r="AD165" i="98" s="1"/>
  <c r="AC156" i="8"/>
  <c r="AC165" i="98" s="1"/>
  <c r="AB156" i="8"/>
  <c r="AB165" i="98" s="1"/>
  <c r="AA156" i="8"/>
  <c r="AA165" i="98" s="1"/>
  <c r="Y156" i="8"/>
  <c r="Y165" i="98" s="1"/>
  <c r="X156" i="8"/>
  <c r="X165" i="98" s="1"/>
  <c r="W156" i="8"/>
  <c r="W165" i="98" s="1"/>
  <c r="V156" i="8"/>
  <c r="V165" i="98" s="1"/>
  <c r="T156" i="8"/>
  <c r="T165" i="98" s="1"/>
  <c r="S156" i="8"/>
  <c r="S165" i="98" s="1"/>
  <c r="R156" i="8"/>
  <c r="R165" i="98" s="1"/>
  <c r="Q156" i="8"/>
  <c r="Q165" i="98" s="1"/>
  <c r="O156" i="8"/>
  <c r="O165" i="98" s="1"/>
  <c r="N156" i="8"/>
  <c r="N165" i="98" s="1"/>
  <c r="M156" i="8"/>
  <c r="M165" i="98" s="1"/>
  <c r="L156" i="8"/>
  <c r="L165" i="98" s="1"/>
  <c r="J156" i="8"/>
  <c r="J165" i="98" s="1"/>
  <c r="I156" i="8"/>
  <c r="I165" i="98" s="1"/>
  <c r="H156" i="8"/>
  <c r="H165" i="98" s="1"/>
  <c r="G156" i="8"/>
  <c r="G165" i="98" s="1"/>
  <c r="E156" i="8"/>
  <c r="E165" i="98" s="1"/>
  <c r="D156" i="8"/>
  <c r="D165" i="98" s="1"/>
  <c r="C156" i="8"/>
  <c r="C165" i="98" s="1"/>
  <c r="B156" i="8"/>
  <c r="B165" i="98" s="1"/>
  <c r="AD156" i="10"/>
  <c r="AC156" i="10"/>
  <c r="AB156" i="10"/>
  <c r="Y156" i="10"/>
  <c r="X156" i="10"/>
  <c r="X132" i="98" s="1"/>
  <c r="W156" i="10"/>
  <c r="W132" i="98" s="1"/>
  <c r="V156" i="10"/>
  <c r="V132" i="98" s="1"/>
  <c r="T156" i="10"/>
  <c r="S156" i="10"/>
  <c r="S132" i="98" s="1"/>
  <c r="R156" i="10"/>
  <c r="R132" i="98" s="1"/>
  <c r="Q156" i="10"/>
  <c r="Q132" i="98" s="1"/>
  <c r="O156" i="10"/>
  <c r="P140" i="10" s="1"/>
  <c r="N156" i="10"/>
  <c r="N132" i="98" s="1"/>
  <c r="M156" i="10"/>
  <c r="M132" i="98" s="1"/>
  <c r="L156" i="10"/>
  <c r="L132" i="98" s="1"/>
  <c r="J156" i="10"/>
  <c r="J132" i="98" s="1"/>
  <c r="I156" i="10"/>
  <c r="I132" i="98" s="1"/>
  <c r="H156" i="10"/>
  <c r="H132" i="98" s="1"/>
  <c r="G156" i="10"/>
  <c r="G132" i="98" s="1"/>
  <c r="E156" i="10"/>
  <c r="E132" i="98" s="1"/>
  <c r="D156" i="10"/>
  <c r="D132" i="98" s="1"/>
  <c r="C156" i="10"/>
  <c r="C132" i="98" s="1"/>
  <c r="B156" i="10"/>
  <c r="B132" i="98" s="1"/>
  <c r="AD156" i="64"/>
  <c r="AC156" i="64"/>
  <c r="AB156" i="64"/>
  <c r="AA156" i="64"/>
  <c r="Y156" i="64"/>
  <c r="Y133" i="98" s="1"/>
  <c r="X156" i="64"/>
  <c r="X133" i="98" s="1"/>
  <c r="W156" i="64"/>
  <c r="W133" i="98" s="1"/>
  <c r="V156" i="64"/>
  <c r="V133" i="98" s="1"/>
  <c r="T156" i="64"/>
  <c r="T133" i="98" s="1"/>
  <c r="S156" i="64"/>
  <c r="S133" i="98" s="1"/>
  <c r="R156" i="64"/>
  <c r="R133" i="98" s="1"/>
  <c r="Q156" i="64"/>
  <c r="Q133" i="98" s="1"/>
  <c r="O156" i="64"/>
  <c r="O133" i="98" s="1"/>
  <c r="N156" i="64"/>
  <c r="N133" i="98" s="1"/>
  <c r="M156" i="64"/>
  <c r="M133" i="98" s="1"/>
  <c r="L156" i="64"/>
  <c r="L133" i="98" s="1"/>
  <c r="J156" i="64"/>
  <c r="J133" i="98" s="1"/>
  <c r="I156" i="64"/>
  <c r="I133" i="98" s="1"/>
  <c r="H156" i="64"/>
  <c r="H133" i="98" s="1"/>
  <c r="G156" i="64"/>
  <c r="G133" i="98" s="1"/>
  <c r="E156" i="64"/>
  <c r="E133" i="98" s="1"/>
  <c r="D156" i="64"/>
  <c r="D133" i="98" s="1"/>
  <c r="C156" i="64"/>
  <c r="C133" i="98" s="1"/>
  <c r="B156" i="64"/>
  <c r="B133" i="98" s="1"/>
  <c r="AD156" i="13"/>
  <c r="AC156" i="13"/>
  <c r="AB156" i="13"/>
  <c r="AA156" i="13"/>
  <c r="Y156" i="13"/>
  <c r="X156" i="13"/>
  <c r="W156" i="13"/>
  <c r="V156" i="13"/>
  <c r="T156" i="13"/>
  <c r="S156" i="13"/>
  <c r="R156" i="13"/>
  <c r="Q156" i="13"/>
  <c r="O156" i="13"/>
  <c r="N156" i="13"/>
  <c r="M156" i="13"/>
  <c r="L156" i="13"/>
  <c r="J156" i="13"/>
  <c r="I156" i="13"/>
  <c r="H156" i="13"/>
  <c r="G156" i="13"/>
  <c r="E156" i="13"/>
  <c r="D156" i="13"/>
  <c r="C156" i="13"/>
  <c r="B156" i="13"/>
  <c r="K173" i="22"/>
  <c r="Z174" i="81"/>
  <c r="U177" i="81"/>
  <c r="F175" i="85"/>
  <c r="U176" i="68"/>
  <c r="F175" i="68"/>
  <c r="AE173" i="45"/>
  <c r="U173" i="47"/>
  <c r="K173" i="5"/>
  <c r="P175" i="6"/>
  <c r="Z174" i="9"/>
  <c r="U175" i="9"/>
  <c r="K175" i="9"/>
  <c r="AE181" i="10"/>
  <c r="U174" i="64"/>
  <c r="K172" i="64"/>
  <c r="K196" i="64" s="1"/>
  <c r="K173" i="98" s="1"/>
  <c r="F173" i="64"/>
  <c r="Z135" i="7"/>
  <c r="Z174" i="64"/>
  <c r="U173" i="64"/>
  <c r="U172" i="64"/>
  <c r="U196" i="64" s="1"/>
  <c r="U173" i="98" s="1"/>
  <c r="P172" i="64"/>
  <c r="K174" i="64"/>
  <c r="K173" i="64"/>
  <c r="F174" i="64"/>
  <c r="F172" i="64"/>
  <c r="AE178" i="13"/>
  <c r="AE177" i="13"/>
  <c r="AE176" i="13"/>
  <c r="AE175" i="13"/>
  <c r="AE174" i="13"/>
  <c r="AE173" i="13"/>
  <c r="AE172" i="13"/>
  <c r="AE196" i="13" s="1"/>
  <c r="U178" i="13"/>
  <c r="U177" i="13"/>
  <c r="U175" i="13"/>
  <c r="U174" i="13"/>
  <c r="U173" i="13"/>
  <c r="P178" i="13"/>
  <c r="P177" i="13"/>
  <c r="P176" i="13"/>
  <c r="P175" i="13"/>
  <c r="P174" i="13"/>
  <c r="P173" i="13"/>
  <c r="P172" i="13"/>
  <c r="P196" i="13" s="1"/>
  <c r="K176" i="13"/>
  <c r="K172" i="13"/>
  <c r="F176" i="13"/>
  <c r="F172" i="13"/>
  <c r="AE179" i="15"/>
  <c r="AE178" i="15"/>
  <c r="AE176" i="15"/>
  <c r="AE175" i="15"/>
  <c r="AE174" i="15"/>
  <c r="AE172" i="15"/>
  <c r="Z179" i="15"/>
  <c r="Z178" i="15"/>
  <c r="Z177" i="15"/>
  <c r="Z176" i="15"/>
  <c r="Z175" i="15"/>
  <c r="Z174" i="15"/>
  <c r="Z173" i="15"/>
  <c r="Z172" i="15"/>
  <c r="U179" i="15"/>
  <c r="U178" i="15"/>
  <c r="U177" i="15"/>
  <c r="U176" i="15"/>
  <c r="U175" i="15"/>
  <c r="U174" i="15"/>
  <c r="U173" i="15"/>
  <c r="U172" i="15"/>
  <c r="U196" i="15" s="1"/>
  <c r="U175" i="98" s="1"/>
  <c r="P178" i="15"/>
  <c r="P174" i="15"/>
  <c r="K176" i="15"/>
  <c r="F173" i="15"/>
  <c r="AE179" i="17"/>
  <c r="AE178" i="17"/>
  <c r="AE177" i="17"/>
  <c r="AE176" i="17"/>
  <c r="AE175" i="17"/>
  <c r="AE174" i="17"/>
  <c r="AE173" i="17"/>
  <c r="AE172" i="17"/>
  <c r="AE196" i="17" s="1"/>
  <c r="Z179" i="17"/>
  <c r="Z178" i="17"/>
  <c r="Z177" i="17"/>
  <c r="Z176" i="17"/>
  <c r="Z175" i="17"/>
  <c r="Z174" i="17"/>
  <c r="Z173" i="17"/>
  <c r="Z172" i="17"/>
  <c r="Z196" i="17" s="1"/>
  <c r="U175" i="17"/>
  <c r="P179" i="17"/>
  <c r="P178" i="17"/>
  <c r="P177" i="17"/>
  <c r="P176" i="17"/>
  <c r="P175" i="17"/>
  <c r="P174" i="17"/>
  <c r="P173" i="17"/>
  <c r="P172" i="17"/>
  <c r="K175" i="17"/>
  <c r="F179" i="17"/>
  <c r="F178" i="17"/>
  <c r="F177" i="17"/>
  <c r="F176" i="17"/>
  <c r="F175" i="17"/>
  <c r="F174" i="17"/>
  <c r="F173" i="17"/>
  <c r="F172" i="17"/>
  <c r="F196" i="17" s="1"/>
  <c r="AE177" i="22"/>
  <c r="AE172" i="22"/>
  <c r="AE196" i="22" s="1"/>
  <c r="Z177" i="22"/>
  <c r="Z176" i="22"/>
  <c r="Z175" i="22"/>
  <c r="Z174" i="22"/>
  <c r="Z173" i="22"/>
  <c r="Z172" i="22"/>
  <c r="Z196" i="22" s="1"/>
  <c r="Z177" i="98" s="1"/>
  <c r="U177" i="22"/>
  <c r="U176" i="22"/>
  <c r="U175" i="22"/>
  <c r="U174" i="22"/>
  <c r="U173" i="22"/>
  <c r="U172" i="22"/>
  <c r="U196" i="22" s="1"/>
  <c r="U177" i="98" s="1"/>
  <c r="P177" i="22"/>
  <c r="P176" i="22"/>
  <c r="P175" i="22"/>
  <c r="P174" i="22"/>
  <c r="P173" i="22"/>
  <c r="P172" i="22"/>
  <c r="P196" i="22" s="1"/>
  <c r="P177" i="98" s="1"/>
  <c r="F177" i="22"/>
  <c r="F176" i="22"/>
  <c r="F175" i="22"/>
  <c r="F174" i="22"/>
  <c r="F173" i="22"/>
  <c r="F172" i="22"/>
  <c r="F196" i="22" s="1"/>
  <c r="F177" i="98" s="1"/>
  <c r="AE178" i="24"/>
  <c r="AE177" i="24"/>
  <c r="AE176" i="24"/>
  <c r="AE175" i="24"/>
  <c r="AE174" i="24"/>
  <c r="AE173" i="24"/>
  <c r="AE172" i="24"/>
  <c r="AE196" i="24" s="1"/>
  <c r="Z178" i="24"/>
  <c r="Z177" i="24"/>
  <c r="Z176" i="24"/>
  <c r="Z175" i="24"/>
  <c r="Z174" i="24"/>
  <c r="Z173" i="24"/>
  <c r="Z172" i="24"/>
  <c r="Z196" i="24" s="1"/>
  <c r="U176" i="24"/>
  <c r="P178" i="24"/>
  <c r="P177" i="24"/>
  <c r="P176" i="24"/>
  <c r="P175" i="24"/>
  <c r="P174" i="24"/>
  <c r="P173" i="24"/>
  <c r="P172" i="24"/>
  <c r="P196" i="24" s="1"/>
  <c r="K178" i="24"/>
  <c r="K174" i="24"/>
  <c r="F178" i="24"/>
  <c r="F177" i="24"/>
  <c r="F176" i="24"/>
  <c r="F175" i="24"/>
  <c r="F174" i="24"/>
  <c r="F173" i="24"/>
  <c r="F172" i="24"/>
  <c r="F196" i="24" s="1"/>
  <c r="AE172" i="28"/>
  <c r="AE196" i="28" s="1"/>
  <c r="Z177" i="28"/>
  <c r="Z176" i="28"/>
  <c r="Z175" i="28"/>
  <c r="Z174" i="28"/>
  <c r="Z173" i="28"/>
  <c r="Z172" i="28"/>
  <c r="Z196" i="28" s="1"/>
  <c r="Z179" i="98" s="1"/>
  <c r="U177" i="28"/>
  <c r="U176" i="28"/>
  <c r="U175" i="28"/>
  <c r="U174" i="28"/>
  <c r="U173" i="28"/>
  <c r="U172" i="28"/>
  <c r="P177" i="28"/>
  <c r="P176" i="28"/>
  <c r="P175" i="28"/>
  <c r="P174" i="28"/>
  <c r="P173" i="28"/>
  <c r="P172" i="28"/>
  <c r="F177" i="28"/>
  <c r="F176" i="28"/>
  <c r="F175" i="28"/>
  <c r="F174" i="28"/>
  <c r="F173" i="28"/>
  <c r="F172" i="28"/>
  <c r="F196" i="28" s="1"/>
  <c r="F179" i="98" s="1"/>
  <c r="Z176" i="73"/>
  <c r="Z172" i="73"/>
  <c r="U178" i="73"/>
  <c r="U177" i="73"/>
  <c r="U176" i="73"/>
  <c r="U175" i="73"/>
  <c r="U174" i="73"/>
  <c r="U173" i="73"/>
  <c r="U172" i="73"/>
  <c r="U196" i="73" s="1"/>
  <c r="K178" i="73"/>
  <c r="K177" i="73"/>
  <c r="K176" i="73"/>
  <c r="K175" i="73"/>
  <c r="K174" i="73"/>
  <c r="K173" i="73"/>
  <c r="K172" i="73"/>
  <c r="K196" i="73" s="1"/>
  <c r="F178" i="73"/>
  <c r="F177" i="73"/>
  <c r="F176" i="73"/>
  <c r="F175" i="73"/>
  <c r="F174" i="73"/>
  <c r="F173" i="73"/>
  <c r="F172" i="73"/>
  <c r="F196" i="73" s="1"/>
  <c r="AE177" i="32"/>
  <c r="AE176" i="32"/>
  <c r="AE175" i="32"/>
  <c r="AE174" i="32"/>
  <c r="AE173" i="32"/>
  <c r="AE172" i="32"/>
  <c r="AE196" i="32" s="1"/>
  <c r="Z177" i="32"/>
  <c r="U177" i="32"/>
  <c r="U176" i="32"/>
  <c r="U175" i="32"/>
  <c r="U174" i="32"/>
  <c r="U173" i="32"/>
  <c r="U172" i="32"/>
  <c r="U196" i="32" s="1"/>
  <c r="U182" i="98" s="1"/>
  <c r="P177" i="32"/>
  <c r="P176" i="32"/>
  <c r="P175" i="32"/>
  <c r="P174" i="32"/>
  <c r="P173" i="32"/>
  <c r="P172" i="32"/>
  <c r="K174" i="32"/>
  <c r="F176" i="32"/>
  <c r="AE177" i="81"/>
  <c r="AE176" i="81"/>
  <c r="AE175" i="81"/>
  <c r="AE174" i="81"/>
  <c r="AE173" i="81"/>
  <c r="AE172" i="81"/>
  <c r="AE196" i="81" s="1"/>
  <c r="Z175" i="81"/>
  <c r="P177" i="81"/>
  <c r="P176" i="81"/>
  <c r="P175" i="81"/>
  <c r="P174" i="81"/>
  <c r="P173" i="81"/>
  <c r="P172" i="81"/>
  <c r="P196" i="81" s="1"/>
  <c r="P184" i="98" s="1"/>
  <c r="K177" i="81"/>
  <c r="K176" i="81"/>
  <c r="K175" i="81"/>
  <c r="K174" i="81"/>
  <c r="K173" i="81"/>
  <c r="K172" i="81"/>
  <c r="K196" i="81" s="1"/>
  <c r="K184" i="98" s="1"/>
  <c r="F176" i="81"/>
  <c r="AE178" i="83"/>
  <c r="AE177" i="83"/>
  <c r="AE176" i="83"/>
  <c r="AE175" i="83"/>
  <c r="AE174" i="83"/>
  <c r="AE173" i="83"/>
  <c r="AE172" i="83"/>
  <c r="Z178" i="83"/>
  <c r="Z177" i="83"/>
  <c r="Z176" i="83"/>
  <c r="Z175" i="83"/>
  <c r="Z174" i="83"/>
  <c r="Z173" i="83"/>
  <c r="Z172" i="83"/>
  <c r="U178" i="83"/>
  <c r="U177" i="83"/>
  <c r="U176" i="83"/>
  <c r="U175" i="83"/>
  <c r="U174" i="83"/>
  <c r="U173" i="83"/>
  <c r="U172" i="83"/>
  <c r="U196" i="83" s="1"/>
  <c r="U185" i="98" s="1"/>
  <c r="P173" i="83"/>
  <c r="K178" i="83"/>
  <c r="K177" i="83"/>
  <c r="K176" i="83"/>
  <c r="K175" i="83"/>
  <c r="K174" i="83"/>
  <c r="K173" i="83"/>
  <c r="K172" i="83"/>
  <c r="K196" i="83" s="1"/>
  <c r="K185" i="98" s="1"/>
  <c r="F178" i="83"/>
  <c r="F177" i="83"/>
  <c r="F176" i="83"/>
  <c r="F175" i="83"/>
  <c r="F174" i="83"/>
  <c r="F173" i="83"/>
  <c r="F172" i="83"/>
  <c r="F196" i="83" s="1"/>
  <c r="F185" i="98" s="1"/>
  <c r="Z178" i="69"/>
  <c r="Z177" i="69"/>
  <c r="Z176" i="69"/>
  <c r="Z175" i="69"/>
  <c r="Z174" i="69"/>
  <c r="Z173" i="69"/>
  <c r="Z172" i="69"/>
  <c r="Z196" i="69" s="1"/>
  <c r="Z186" i="98" s="1"/>
  <c r="U173" i="69"/>
  <c r="P178" i="69"/>
  <c r="P177" i="69"/>
  <c r="P176" i="69"/>
  <c r="P175" i="69"/>
  <c r="P174" i="69"/>
  <c r="P173" i="69"/>
  <c r="P172" i="69"/>
  <c r="P196" i="69" s="1"/>
  <c r="P186" i="98" s="1"/>
  <c r="K178" i="69"/>
  <c r="K177" i="69"/>
  <c r="K176" i="69"/>
  <c r="K175" i="69"/>
  <c r="K174" i="69"/>
  <c r="K173" i="69"/>
  <c r="K172" i="69"/>
  <c r="K196" i="69" s="1"/>
  <c r="K186" i="98" s="1"/>
  <c r="F178" i="69"/>
  <c r="F177" i="69"/>
  <c r="F176" i="69"/>
  <c r="F175" i="69"/>
  <c r="F174" i="69"/>
  <c r="F173" i="69"/>
  <c r="F172" i="69"/>
  <c r="F196" i="69" s="1"/>
  <c r="F186" i="98" s="1"/>
  <c r="AE176" i="85"/>
  <c r="Z178" i="85"/>
  <c r="Z177" i="85"/>
  <c r="Z176" i="85"/>
  <c r="Z175" i="85"/>
  <c r="Z174" i="85"/>
  <c r="Z173" i="85"/>
  <c r="Z172" i="85"/>
  <c r="Z196" i="85" s="1"/>
  <c r="U178" i="85"/>
  <c r="U177" i="85"/>
  <c r="U176" i="85"/>
  <c r="U175" i="85"/>
  <c r="U174" i="85"/>
  <c r="U173" i="85"/>
  <c r="U172" i="85"/>
  <c r="U196" i="85" s="1"/>
  <c r="P178" i="85"/>
  <c r="P177" i="85"/>
  <c r="P176" i="85"/>
  <c r="P175" i="85"/>
  <c r="P174" i="85"/>
  <c r="P173" i="85"/>
  <c r="P172" i="85"/>
  <c r="P196" i="85" s="1"/>
  <c r="AE178" i="68"/>
  <c r="AE177" i="68"/>
  <c r="AE176" i="68"/>
  <c r="AE175" i="68"/>
  <c r="AE174" i="68"/>
  <c r="AE173" i="68"/>
  <c r="AE172" i="68"/>
  <c r="AE196" i="68" s="1"/>
  <c r="Z178" i="68"/>
  <c r="Z177" i="68"/>
  <c r="Z176" i="68"/>
  <c r="Z175" i="68"/>
  <c r="Z174" i="68"/>
  <c r="Z173" i="68"/>
  <c r="Z172" i="68"/>
  <c r="Z196" i="68" s="1"/>
  <c r="Z188" i="98" s="1"/>
  <c r="P178" i="68"/>
  <c r="P177" i="68"/>
  <c r="P176" i="68"/>
  <c r="P175" i="68"/>
  <c r="P174" i="68"/>
  <c r="P173" i="68"/>
  <c r="P172" i="68"/>
  <c r="P196" i="68" s="1"/>
  <c r="P188" i="98" s="1"/>
  <c r="K175" i="68"/>
  <c r="F178" i="68"/>
  <c r="F177" i="68"/>
  <c r="F176" i="68"/>
  <c r="F174" i="68"/>
  <c r="F173" i="68"/>
  <c r="F172" i="68"/>
  <c r="F196" i="68" s="1"/>
  <c r="F188" i="98" s="1"/>
  <c r="U179" i="100"/>
  <c r="U178" i="100"/>
  <c r="U172" i="100"/>
  <c r="P179" i="100"/>
  <c r="F172" i="100"/>
  <c r="AE176" i="38"/>
  <c r="AE175" i="38"/>
  <c r="AE174" i="38"/>
  <c r="AE173" i="38"/>
  <c r="AE172" i="38"/>
  <c r="Z174" i="38"/>
  <c r="U175" i="38"/>
  <c r="U172" i="38"/>
  <c r="K175" i="38"/>
  <c r="K173" i="38"/>
  <c r="F176" i="38"/>
  <c r="F175" i="38"/>
  <c r="F174" i="38"/>
  <c r="F173" i="38"/>
  <c r="F172" i="38"/>
  <c r="F196" i="38" s="1"/>
  <c r="F190" i="98" s="1"/>
  <c r="AE176" i="45"/>
  <c r="AE175" i="45"/>
  <c r="AE174" i="45"/>
  <c r="AE172" i="45"/>
  <c r="AE196" i="45" s="1"/>
  <c r="Z173" i="45"/>
  <c r="U176" i="45"/>
  <c r="U175" i="45"/>
  <c r="U174" i="45"/>
  <c r="U173" i="45"/>
  <c r="U172" i="45"/>
  <c r="U196" i="45" s="1"/>
  <c r="U191" i="98" s="1"/>
  <c r="P176" i="45"/>
  <c r="P174" i="45"/>
  <c r="P172" i="45"/>
  <c r="K176" i="45"/>
  <c r="AE176" i="47"/>
  <c r="AE175" i="47"/>
  <c r="AE174" i="47"/>
  <c r="AE173" i="47"/>
  <c r="AE172" i="47"/>
  <c r="AE196" i="47" s="1"/>
  <c r="Z176" i="47"/>
  <c r="Z175" i="47"/>
  <c r="Z174" i="47"/>
  <c r="Z173" i="47"/>
  <c r="Z172" i="47"/>
  <c r="Z196" i="47" s="1"/>
  <c r="Z192" i="98" s="1"/>
  <c r="U176" i="47"/>
  <c r="U175" i="47"/>
  <c r="U174" i="47"/>
  <c r="U172" i="47"/>
  <c r="U196" i="47" s="1"/>
  <c r="U192" i="98" s="1"/>
  <c r="P173" i="47"/>
  <c r="K176" i="47"/>
  <c r="K175" i="47"/>
  <c r="K174" i="47"/>
  <c r="K173" i="47"/>
  <c r="K172" i="47"/>
  <c r="K196" i="47" s="1"/>
  <c r="K192" i="98" s="1"/>
  <c r="F176" i="47"/>
  <c r="F175" i="47"/>
  <c r="F174" i="47"/>
  <c r="F173" i="47"/>
  <c r="F172" i="47"/>
  <c r="F196" i="47" s="1"/>
  <c r="F192" i="98" s="1"/>
  <c r="AE176" i="49"/>
  <c r="AE175" i="49"/>
  <c r="Z173" i="49"/>
  <c r="U176" i="49"/>
  <c r="U175" i="49"/>
  <c r="U174" i="49"/>
  <c r="U173" i="49"/>
  <c r="U172" i="49"/>
  <c r="U196" i="49" s="1"/>
  <c r="U193" i="98" s="1"/>
  <c r="P176" i="49"/>
  <c r="P175" i="49"/>
  <c r="P174" i="49"/>
  <c r="P173" i="49"/>
  <c r="P172" i="49"/>
  <c r="P196" i="49" s="1"/>
  <c r="P193" i="98" s="1"/>
  <c r="K176" i="49"/>
  <c r="K175" i="49"/>
  <c r="K174" i="49"/>
  <c r="K173" i="49"/>
  <c r="K172" i="49"/>
  <c r="F173" i="49"/>
  <c r="AE176" i="41"/>
  <c r="AE175" i="41"/>
  <c r="AE174" i="41"/>
  <c r="AE173" i="41"/>
  <c r="AE172" i="41"/>
  <c r="Z176" i="41"/>
  <c r="Z174" i="41"/>
  <c r="Z172" i="41"/>
  <c r="U174" i="41"/>
  <c r="U173" i="41"/>
  <c r="P176" i="41"/>
  <c r="P172" i="41"/>
  <c r="K176" i="41"/>
  <c r="K172" i="41"/>
  <c r="F176" i="41"/>
  <c r="F175" i="41"/>
  <c r="F174" i="41"/>
  <c r="F173" i="41"/>
  <c r="F172" i="41"/>
  <c r="AE174" i="5"/>
  <c r="AE173" i="5"/>
  <c r="AE172" i="5"/>
  <c r="Z174" i="5"/>
  <c r="Z173" i="5"/>
  <c r="Z172" i="5"/>
  <c r="Z196" i="5" s="1"/>
  <c r="Z201" i="98" s="1"/>
  <c r="U174" i="5"/>
  <c r="U173" i="5"/>
  <c r="U172" i="5"/>
  <c r="U196" i="5" s="1"/>
  <c r="U201" i="98" s="1"/>
  <c r="P174" i="5"/>
  <c r="K174" i="5"/>
  <c r="K172" i="5"/>
  <c r="AE177" i="6"/>
  <c r="AE176" i="6"/>
  <c r="AE175" i="6"/>
  <c r="AE174" i="6"/>
  <c r="AE172" i="6"/>
  <c r="AE196" i="6" s="1"/>
  <c r="Z175" i="6"/>
  <c r="U177" i="6"/>
  <c r="U176" i="6"/>
  <c r="U175" i="6"/>
  <c r="U174" i="6"/>
  <c r="U172" i="6"/>
  <c r="U196" i="6" s="1"/>
  <c r="U202" i="98" s="1"/>
  <c r="P176" i="6"/>
  <c r="P174" i="6"/>
  <c r="K174" i="6"/>
  <c r="AE178" i="7"/>
  <c r="AE177" i="7"/>
  <c r="AE176" i="7"/>
  <c r="AE175" i="7"/>
  <c r="AE174" i="7"/>
  <c r="AE173" i="7"/>
  <c r="AE172" i="7"/>
  <c r="AE196" i="7" s="1"/>
  <c r="AE203" i="98" s="1"/>
  <c r="Z178" i="7"/>
  <c r="Z177" i="7"/>
  <c r="Z176" i="7"/>
  <c r="Z175" i="7"/>
  <c r="Z174" i="7"/>
  <c r="Z173" i="7"/>
  <c r="Z172" i="7"/>
  <c r="Z196" i="7" s="1"/>
  <c r="Z203" i="98" s="1"/>
  <c r="U178" i="7"/>
  <c r="U177" i="7"/>
  <c r="U176" i="7"/>
  <c r="U175" i="7"/>
  <c r="U174" i="7"/>
  <c r="U173" i="7"/>
  <c r="U172" i="7"/>
  <c r="U196" i="7" s="1"/>
  <c r="U203" i="98" s="1"/>
  <c r="P174" i="7"/>
  <c r="K178" i="7"/>
  <c r="K177" i="7"/>
  <c r="K176" i="7"/>
  <c r="K175" i="7"/>
  <c r="K174" i="7"/>
  <c r="K173" i="7"/>
  <c r="K172" i="7"/>
  <c r="K196" i="7" s="1"/>
  <c r="K203" i="98" s="1"/>
  <c r="F178" i="7"/>
  <c r="F177" i="7"/>
  <c r="F176" i="7"/>
  <c r="F175" i="7"/>
  <c r="F174" i="7"/>
  <c r="F173" i="7"/>
  <c r="F172" i="7"/>
  <c r="F196" i="7" s="1"/>
  <c r="F203" i="98" s="1"/>
  <c r="AE177" i="9"/>
  <c r="AE176" i="9"/>
  <c r="AE175" i="9"/>
  <c r="AE174" i="9"/>
  <c r="AE173" i="9"/>
  <c r="AE172" i="9"/>
  <c r="AE196" i="9" s="1"/>
  <c r="Z173" i="9"/>
  <c r="U177" i="9"/>
  <c r="U174" i="9"/>
  <c r="U172" i="9"/>
  <c r="K176" i="9"/>
  <c r="K174" i="9"/>
  <c r="K172" i="9"/>
  <c r="F174" i="9"/>
  <c r="AE173" i="8"/>
  <c r="AE172" i="8"/>
  <c r="AE196" i="8" s="1"/>
  <c r="AE205" i="98" s="1"/>
  <c r="Z173" i="8"/>
  <c r="Z172" i="8"/>
  <c r="Z196" i="8" s="1"/>
  <c r="Z205" i="98" s="1"/>
  <c r="U173" i="8"/>
  <c r="U172" i="8"/>
  <c r="U196" i="8" s="1"/>
  <c r="U205" i="98" s="1"/>
  <c r="P172" i="8"/>
  <c r="F173" i="8"/>
  <c r="F172" i="8"/>
  <c r="F196" i="8" s="1"/>
  <c r="F205" i="98" s="1"/>
  <c r="AE180" i="10"/>
  <c r="AE175" i="10"/>
  <c r="Z174" i="10"/>
  <c r="U185" i="10"/>
  <c r="U182" i="10"/>
  <c r="U181" i="10"/>
  <c r="U180" i="10"/>
  <c r="U179" i="10"/>
  <c r="U178" i="10"/>
  <c r="U177" i="10"/>
  <c r="U176" i="10"/>
  <c r="U175" i="10"/>
  <c r="U174" i="10"/>
  <c r="U173" i="10"/>
  <c r="U172" i="10"/>
  <c r="P185" i="10"/>
  <c r="P182" i="10"/>
  <c r="P181" i="10"/>
  <c r="P180" i="10"/>
  <c r="P179" i="10"/>
  <c r="P178" i="10"/>
  <c r="P177" i="10"/>
  <c r="P176" i="10"/>
  <c r="P175" i="10"/>
  <c r="P174" i="10"/>
  <c r="P173" i="10"/>
  <c r="P172" i="10"/>
  <c r="K180" i="10"/>
  <c r="K172" i="10"/>
  <c r="F184" i="10"/>
  <c r="F181" i="10"/>
  <c r="F178" i="10"/>
  <c r="F176" i="10"/>
  <c r="F174" i="10"/>
  <c r="F173" i="10"/>
  <c r="F172" i="10"/>
  <c r="AE134" i="64"/>
  <c r="AE133" i="64"/>
  <c r="AE132" i="64"/>
  <c r="AE156" i="64" s="1"/>
  <c r="U133" i="64"/>
  <c r="K134" i="64"/>
  <c r="K133" i="64"/>
  <c r="K132" i="64"/>
  <c r="K156" i="64" s="1"/>
  <c r="K133" i="98" s="1"/>
  <c r="F134" i="64"/>
  <c r="F133" i="64"/>
  <c r="F132" i="64"/>
  <c r="F156" i="64" s="1"/>
  <c r="F133" i="98" s="1"/>
  <c r="AE137" i="13"/>
  <c r="AE133" i="13"/>
  <c r="Z138" i="13"/>
  <c r="Z137" i="13"/>
  <c r="Z136" i="13"/>
  <c r="Z135" i="13"/>
  <c r="Z134" i="13"/>
  <c r="Z133" i="13"/>
  <c r="Z132" i="13"/>
  <c r="U138" i="13"/>
  <c r="U137" i="13"/>
  <c r="U136" i="13"/>
  <c r="U135" i="13"/>
  <c r="U134" i="13"/>
  <c r="U133" i="13"/>
  <c r="U132" i="13"/>
  <c r="U156" i="13" s="1"/>
  <c r="P138" i="13"/>
  <c r="P137" i="13"/>
  <c r="P136" i="13"/>
  <c r="P135" i="13"/>
  <c r="P134" i="13"/>
  <c r="P133" i="13"/>
  <c r="P132" i="13"/>
  <c r="P156" i="13" s="1"/>
  <c r="K137" i="13"/>
  <c r="K133" i="13"/>
  <c r="F138" i="13"/>
  <c r="F137" i="13"/>
  <c r="F136" i="13"/>
  <c r="F135" i="13"/>
  <c r="F134" i="13"/>
  <c r="F133" i="13"/>
  <c r="F132" i="13"/>
  <c r="F156" i="13" s="1"/>
  <c r="AE139" i="15"/>
  <c r="AE138" i="15"/>
  <c r="AE137" i="15"/>
  <c r="AE136" i="15"/>
  <c r="AE135" i="15"/>
  <c r="AE134" i="15"/>
  <c r="AE133" i="15"/>
  <c r="AE132" i="15"/>
  <c r="AE156" i="15" s="1"/>
  <c r="Z139" i="15"/>
  <c r="Z138" i="15"/>
  <c r="Z137" i="15"/>
  <c r="Z136" i="15"/>
  <c r="Z135" i="15"/>
  <c r="Z134" i="15"/>
  <c r="Z133" i="15"/>
  <c r="Z132" i="15"/>
  <c r="U136" i="15"/>
  <c r="U132" i="15"/>
  <c r="P139" i="15"/>
  <c r="P138" i="15"/>
  <c r="P137" i="15"/>
  <c r="P136" i="15"/>
  <c r="P135" i="15"/>
  <c r="P134" i="15"/>
  <c r="P133" i="15"/>
  <c r="P132" i="15"/>
  <c r="P156" i="15" s="1"/>
  <c r="P135" i="98" s="1"/>
  <c r="K139" i="15"/>
  <c r="K138" i="15"/>
  <c r="K137" i="15"/>
  <c r="K136" i="15"/>
  <c r="K135" i="15"/>
  <c r="K134" i="15"/>
  <c r="K133" i="15"/>
  <c r="K132" i="15"/>
  <c r="F139" i="15"/>
  <c r="F138" i="15"/>
  <c r="F137" i="15"/>
  <c r="F136" i="15"/>
  <c r="F135" i="15"/>
  <c r="F134" i="15"/>
  <c r="F133" i="15"/>
  <c r="F132" i="15"/>
  <c r="F156" i="15" s="1"/>
  <c r="F135" i="98" s="1"/>
  <c r="AE136" i="17"/>
  <c r="AE132" i="17"/>
  <c r="AE156" i="17" s="1"/>
  <c r="Z139" i="17"/>
  <c r="Z138" i="17"/>
  <c r="Z137" i="17"/>
  <c r="Z136" i="17"/>
  <c r="Z135" i="17"/>
  <c r="Z134" i="17"/>
  <c r="Z133" i="17"/>
  <c r="Z132" i="17"/>
  <c r="Z156" i="17" s="1"/>
  <c r="U138" i="17"/>
  <c r="U137" i="17"/>
  <c r="U134" i="17"/>
  <c r="U133" i="17"/>
  <c r="P139" i="17"/>
  <c r="P138" i="17"/>
  <c r="P137" i="17"/>
  <c r="P136" i="17"/>
  <c r="P135" i="17"/>
  <c r="P134" i="17"/>
  <c r="P133" i="17"/>
  <c r="P132" i="17"/>
  <c r="P156" i="17" s="1"/>
  <c r="K136" i="17"/>
  <c r="K132" i="17"/>
  <c r="F139" i="17"/>
  <c r="F138" i="17"/>
  <c r="F137" i="17"/>
  <c r="F136" i="17"/>
  <c r="F135" i="17"/>
  <c r="F134" i="17"/>
  <c r="F133" i="17"/>
  <c r="F132" i="17"/>
  <c r="AE137" i="22"/>
  <c r="AE136" i="22"/>
  <c r="AE135" i="22"/>
  <c r="AE134" i="22"/>
  <c r="AE133" i="22"/>
  <c r="AE132" i="22"/>
  <c r="AE156" i="22" s="1"/>
  <c r="Z137" i="22"/>
  <c r="Z136" i="22"/>
  <c r="Z135" i="22"/>
  <c r="Z134" i="22"/>
  <c r="Z133" i="22"/>
  <c r="Z132" i="22"/>
  <c r="Z156" i="22" s="1"/>
  <c r="Z137" i="98" s="1"/>
  <c r="U134" i="22"/>
  <c r="P137" i="22"/>
  <c r="P136" i="22"/>
  <c r="P135" i="22"/>
  <c r="P134" i="22"/>
  <c r="P133" i="22"/>
  <c r="P132" i="22"/>
  <c r="P156" i="22" s="1"/>
  <c r="P137" i="98" s="1"/>
  <c r="K137" i="22"/>
  <c r="K136" i="22"/>
  <c r="K135" i="22"/>
  <c r="K134" i="22"/>
  <c r="K133" i="22"/>
  <c r="K132" i="22"/>
  <c r="F137" i="22"/>
  <c r="F136" i="22"/>
  <c r="F135" i="22"/>
  <c r="F134" i="22"/>
  <c r="F133" i="22"/>
  <c r="F132" i="22"/>
  <c r="F156" i="22" s="1"/>
  <c r="F137" i="98" s="1"/>
  <c r="AE135" i="24"/>
  <c r="Z138" i="24"/>
  <c r="Z137" i="24"/>
  <c r="Z136" i="24"/>
  <c r="Z135" i="24"/>
  <c r="Z134" i="24"/>
  <c r="Z133" i="24"/>
  <c r="Z132" i="24"/>
  <c r="Z156" i="24" s="1"/>
  <c r="U138" i="24"/>
  <c r="U137" i="24"/>
  <c r="U136" i="24"/>
  <c r="U135" i="24"/>
  <c r="U134" i="24"/>
  <c r="U133" i="24"/>
  <c r="U132" i="24"/>
  <c r="U156" i="24" s="1"/>
  <c r="P138" i="24"/>
  <c r="P137" i="24"/>
  <c r="P136" i="24"/>
  <c r="P135" i="24"/>
  <c r="P134" i="24"/>
  <c r="P133" i="24"/>
  <c r="P132" i="24"/>
  <c r="P156" i="24" s="1"/>
  <c r="K135" i="24"/>
  <c r="F138" i="24"/>
  <c r="F137" i="24"/>
  <c r="F136" i="24"/>
  <c r="F135" i="24"/>
  <c r="F134" i="24"/>
  <c r="F133" i="24"/>
  <c r="F132" i="24"/>
  <c r="F156" i="24" s="1"/>
  <c r="AE137" i="28"/>
  <c r="AE136" i="28"/>
  <c r="AE135" i="28"/>
  <c r="AE134" i="28"/>
  <c r="AE133" i="28"/>
  <c r="AE132" i="28"/>
  <c r="AE156" i="28" s="1"/>
  <c r="Z137" i="28"/>
  <c r="Z136" i="28"/>
  <c r="Z135" i="28"/>
  <c r="Z134" i="28"/>
  <c r="Z133" i="28"/>
  <c r="Z132" i="28"/>
  <c r="U136" i="28"/>
  <c r="U132" i="28"/>
  <c r="P137" i="28"/>
  <c r="P136" i="28"/>
  <c r="P135" i="28"/>
  <c r="P134" i="28"/>
  <c r="P133" i="28"/>
  <c r="P132" i="28"/>
  <c r="P156" i="28" s="1"/>
  <c r="P139" i="98" s="1"/>
  <c r="K137" i="28"/>
  <c r="K136" i="28"/>
  <c r="K135" i="28"/>
  <c r="K134" i="28"/>
  <c r="K133" i="28"/>
  <c r="K132" i="28"/>
  <c r="K156" i="28" s="1"/>
  <c r="K139" i="98" s="1"/>
  <c r="F137" i="28"/>
  <c r="F136" i="28"/>
  <c r="F135" i="28"/>
  <c r="F134" i="28"/>
  <c r="F133" i="28"/>
  <c r="F132" i="28"/>
  <c r="F156" i="28" s="1"/>
  <c r="F139" i="98" s="1"/>
  <c r="Z137" i="73"/>
  <c r="Z133" i="73"/>
  <c r="U138" i="73"/>
  <c r="U137" i="73"/>
  <c r="U135" i="73"/>
  <c r="U134" i="73"/>
  <c r="U133" i="73"/>
  <c r="P138" i="73"/>
  <c r="P137" i="73"/>
  <c r="P136" i="73"/>
  <c r="P135" i="73"/>
  <c r="P134" i="73"/>
  <c r="P133" i="73"/>
  <c r="P132" i="73"/>
  <c r="P156" i="73" s="1"/>
  <c r="K138" i="73"/>
  <c r="K137" i="73"/>
  <c r="K136" i="73"/>
  <c r="K135" i="73"/>
  <c r="K134" i="73"/>
  <c r="K133" i="73"/>
  <c r="K132" i="73"/>
  <c r="F137" i="73"/>
  <c r="F133" i="73"/>
  <c r="AE137" i="32"/>
  <c r="AE136" i="32"/>
  <c r="AE135" i="32"/>
  <c r="AE134" i="32"/>
  <c r="AE133" i="32"/>
  <c r="AE132" i="32"/>
  <c r="AE156" i="32" s="1"/>
  <c r="Z134" i="32"/>
  <c r="U137" i="32"/>
  <c r="U136" i="32"/>
  <c r="U135" i="32"/>
  <c r="U134" i="32"/>
  <c r="U133" i="32"/>
  <c r="U132" i="32"/>
  <c r="U156" i="32" s="1"/>
  <c r="U142" i="98" s="1"/>
  <c r="P137" i="32"/>
  <c r="P133" i="32"/>
  <c r="K137" i="32"/>
  <c r="K136" i="32"/>
  <c r="K135" i="32"/>
  <c r="K134" i="32"/>
  <c r="K133" i="32"/>
  <c r="K132" i="32"/>
  <c r="K156" i="32" s="1"/>
  <c r="K142" i="98" s="1"/>
  <c r="F134" i="32"/>
  <c r="AE137" i="81"/>
  <c r="AE136" i="81"/>
  <c r="AE135" i="81"/>
  <c r="AE134" i="81"/>
  <c r="AE133" i="81"/>
  <c r="AE132" i="81"/>
  <c r="AE156" i="81" s="1"/>
  <c r="Z137" i="81"/>
  <c r="Z136" i="81"/>
  <c r="Z135" i="81"/>
  <c r="Z134" i="81"/>
  <c r="Z133" i="81"/>
  <c r="Z132" i="81"/>
  <c r="Z156" i="81" s="1"/>
  <c r="Z144" i="98" s="1"/>
  <c r="U137" i="81"/>
  <c r="U136" i="81"/>
  <c r="U135" i="81"/>
  <c r="U134" i="81"/>
  <c r="U133" i="81"/>
  <c r="U132" i="81"/>
  <c r="U156" i="81" s="1"/>
  <c r="U144" i="98" s="1"/>
  <c r="P137" i="81"/>
  <c r="P133" i="81"/>
  <c r="K135" i="81"/>
  <c r="F137" i="81"/>
  <c r="F136" i="81"/>
  <c r="F135" i="81"/>
  <c r="F134" i="81"/>
  <c r="F133" i="81"/>
  <c r="F132" i="81"/>
  <c r="F156" i="81" s="1"/>
  <c r="F144" i="98" s="1"/>
  <c r="AE138" i="83"/>
  <c r="AE137" i="83"/>
  <c r="AE136" i="83"/>
  <c r="AE135" i="83"/>
  <c r="AE134" i="83"/>
  <c r="AE133" i="83"/>
  <c r="AE132" i="83"/>
  <c r="AE156" i="83" s="1"/>
  <c r="Z135" i="83"/>
  <c r="U138" i="83"/>
  <c r="U137" i="83"/>
  <c r="U136" i="83"/>
  <c r="U135" i="83"/>
  <c r="U134" i="83"/>
  <c r="U133" i="83"/>
  <c r="U132" i="83"/>
  <c r="U156" i="83" s="1"/>
  <c r="U145" i="98" s="1"/>
  <c r="P138" i="83"/>
  <c r="P137" i="83"/>
  <c r="P136" i="83"/>
  <c r="P135" i="83"/>
  <c r="P134" i="83"/>
  <c r="P133" i="83"/>
  <c r="P132" i="83"/>
  <c r="K138" i="83"/>
  <c r="K134" i="83"/>
  <c r="F135" i="83"/>
  <c r="Z138" i="69"/>
  <c r="Z137" i="69"/>
  <c r="Z136" i="69"/>
  <c r="Z135" i="69"/>
  <c r="Z134" i="69"/>
  <c r="Z133" i="69"/>
  <c r="Z132" i="69"/>
  <c r="Z156" i="69" s="1"/>
  <c r="Z146" i="98" s="1"/>
  <c r="U138" i="69"/>
  <c r="U137" i="69"/>
  <c r="U136" i="69"/>
  <c r="U135" i="69"/>
  <c r="U134" i="69"/>
  <c r="U133" i="69"/>
  <c r="U132" i="69"/>
  <c r="P138" i="69"/>
  <c r="P137" i="69"/>
  <c r="P136" i="69"/>
  <c r="P135" i="69"/>
  <c r="P134" i="69"/>
  <c r="P133" i="69"/>
  <c r="P132" i="69"/>
  <c r="F136" i="69"/>
  <c r="F132" i="69"/>
  <c r="AE138" i="85"/>
  <c r="AE137" i="85"/>
  <c r="AE136" i="85"/>
  <c r="AE135" i="85"/>
  <c r="AE134" i="85"/>
  <c r="AE133" i="85"/>
  <c r="AE132" i="85"/>
  <c r="AE156" i="85" s="1"/>
  <c r="Z138" i="85"/>
  <c r="Z137" i="85"/>
  <c r="Z136" i="85"/>
  <c r="Z135" i="85"/>
  <c r="Z134" i="85"/>
  <c r="Z133" i="85"/>
  <c r="Z132" i="85"/>
  <c r="Z156" i="85" s="1"/>
  <c r="U135" i="85"/>
  <c r="P138" i="85"/>
  <c r="P137" i="85"/>
  <c r="P136" i="85"/>
  <c r="P135" i="85"/>
  <c r="P134" i="85"/>
  <c r="P133" i="85"/>
  <c r="P132" i="85"/>
  <c r="P156" i="85" s="1"/>
  <c r="K137" i="85"/>
  <c r="K133" i="85"/>
  <c r="F138" i="85"/>
  <c r="F137" i="85"/>
  <c r="F136" i="85"/>
  <c r="F135" i="85"/>
  <c r="F134" i="85"/>
  <c r="F133" i="85"/>
  <c r="F132" i="85"/>
  <c r="AE135" i="68"/>
  <c r="Z138" i="68"/>
  <c r="Z137" i="68"/>
  <c r="Z136" i="68"/>
  <c r="Z135" i="68"/>
  <c r="Z134" i="68"/>
  <c r="Z133" i="68"/>
  <c r="Z132" i="68"/>
  <c r="Z156" i="68" s="1"/>
  <c r="Z148" i="98" s="1"/>
  <c r="U138" i="68"/>
  <c r="U137" i="68"/>
  <c r="U136" i="68"/>
  <c r="U135" i="68"/>
  <c r="U134" i="68"/>
  <c r="U133" i="68"/>
  <c r="U132" i="68"/>
  <c r="U156" i="68" s="1"/>
  <c r="U148" i="98" s="1"/>
  <c r="P138" i="68"/>
  <c r="P137" i="68"/>
  <c r="P136" i="68"/>
  <c r="P135" i="68"/>
  <c r="P134" i="68"/>
  <c r="P133" i="68"/>
  <c r="P132" i="68"/>
  <c r="F138" i="68"/>
  <c r="F137" i="68"/>
  <c r="F136" i="68"/>
  <c r="F135" i="68"/>
  <c r="F134" i="68"/>
  <c r="F133" i="68"/>
  <c r="F132" i="68"/>
  <c r="F156" i="68" s="1"/>
  <c r="F148" i="98" s="1"/>
  <c r="Z141" i="100"/>
  <c r="Z140" i="100"/>
  <c r="Z139" i="100"/>
  <c r="Z138" i="100"/>
  <c r="Z137" i="100"/>
  <c r="Z136" i="100"/>
  <c r="Z132" i="100"/>
  <c r="U141" i="100"/>
  <c r="U140" i="100"/>
  <c r="U139" i="100"/>
  <c r="U138" i="100"/>
  <c r="U137" i="100"/>
  <c r="U136" i="100"/>
  <c r="U132" i="100"/>
  <c r="P138" i="100"/>
  <c r="K138" i="100"/>
  <c r="F141" i="100"/>
  <c r="F140" i="100"/>
  <c r="F139" i="100"/>
  <c r="F138" i="100"/>
  <c r="F137" i="100"/>
  <c r="F136" i="100"/>
  <c r="F132" i="100"/>
  <c r="AE136" i="38"/>
  <c r="AE135" i="38"/>
  <c r="AE134" i="38"/>
  <c r="AE133" i="38"/>
  <c r="AE132" i="38"/>
  <c r="AE156" i="38" s="1"/>
  <c r="Z135" i="38"/>
  <c r="U136" i="38"/>
  <c r="U135" i="38"/>
  <c r="U134" i="38"/>
  <c r="U133" i="38"/>
  <c r="U132" i="38"/>
  <c r="U156" i="38" s="1"/>
  <c r="U150" i="98" s="1"/>
  <c r="P136" i="38"/>
  <c r="P135" i="38"/>
  <c r="P134" i="38"/>
  <c r="P133" i="38"/>
  <c r="P132" i="38"/>
  <c r="P156" i="38" s="1"/>
  <c r="P150" i="98" s="1"/>
  <c r="K135" i="38"/>
  <c r="F135" i="38"/>
  <c r="AE136" i="45"/>
  <c r="AE135" i="45"/>
  <c r="AE134" i="45"/>
  <c r="AE133" i="45"/>
  <c r="AE132" i="45"/>
  <c r="AE156" i="45" s="1"/>
  <c r="Z136" i="45"/>
  <c r="Z135" i="45"/>
  <c r="Z134" i="45"/>
  <c r="Z133" i="45"/>
  <c r="Z132" i="45"/>
  <c r="Z156" i="45" s="1"/>
  <c r="Z151" i="98" s="1"/>
  <c r="U136" i="45"/>
  <c r="U135" i="45"/>
  <c r="U134" i="45"/>
  <c r="U133" i="45"/>
  <c r="U132" i="45"/>
  <c r="U156" i="45" s="1"/>
  <c r="U151" i="98" s="1"/>
  <c r="K136" i="45"/>
  <c r="K132" i="45"/>
  <c r="F136" i="45"/>
  <c r="F135" i="45"/>
  <c r="F134" i="45"/>
  <c r="F133" i="45"/>
  <c r="F132" i="45"/>
  <c r="F156" i="45" s="1"/>
  <c r="F151" i="98" s="1"/>
  <c r="AE136" i="47"/>
  <c r="AE135" i="47"/>
  <c r="AE134" i="47"/>
  <c r="AE133" i="47"/>
  <c r="AE132" i="47"/>
  <c r="AE156" i="47" s="1"/>
  <c r="Z135" i="47"/>
  <c r="U136" i="47"/>
  <c r="U135" i="47"/>
  <c r="U134" i="47"/>
  <c r="U133" i="47"/>
  <c r="U132" i="47"/>
  <c r="U156" i="47" s="1"/>
  <c r="U152" i="98" s="1"/>
  <c r="P136" i="47"/>
  <c r="P135" i="47"/>
  <c r="P134" i="47"/>
  <c r="P133" i="47"/>
  <c r="P132" i="47"/>
  <c r="P156" i="47" s="1"/>
  <c r="P152" i="98" s="1"/>
  <c r="K134" i="47"/>
  <c r="F135" i="47"/>
  <c r="AE136" i="49"/>
  <c r="AE135" i="49"/>
  <c r="AE134" i="49"/>
  <c r="AE133" i="49"/>
  <c r="AE132" i="49"/>
  <c r="AE156" i="49" s="1"/>
  <c r="Z136" i="49"/>
  <c r="Z135" i="49"/>
  <c r="Z134" i="49"/>
  <c r="Z133" i="49"/>
  <c r="Z132" i="49"/>
  <c r="Z156" i="49" s="1"/>
  <c r="Z153" i="98" s="1"/>
  <c r="U135" i="49"/>
  <c r="P135" i="49"/>
  <c r="K136" i="49"/>
  <c r="K132" i="49"/>
  <c r="F136" i="49"/>
  <c r="F135" i="49"/>
  <c r="F134" i="49"/>
  <c r="F133" i="49"/>
  <c r="F132" i="49"/>
  <c r="F156" i="49" s="1"/>
  <c r="F153" i="98" s="1"/>
  <c r="AE136" i="41"/>
  <c r="AE135" i="41"/>
  <c r="AE134" i="41"/>
  <c r="AE133" i="41"/>
  <c r="AE132" i="41"/>
  <c r="AE156" i="41" s="1"/>
  <c r="U136" i="41"/>
  <c r="U135" i="41"/>
  <c r="U134" i="41"/>
  <c r="U133" i="41"/>
  <c r="U132" i="41"/>
  <c r="U156" i="41" s="1"/>
  <c r="P136" i="41"/>
  <c r="P135" i="41"/>
  <c r="P134" i="41"/>
  <c r="P133" i="41"/>
  <c r="P132" i="41"/>
  <c r="P156" i="41" s="1"/>
  <c r="K133" i="41"/>
  <c r="F135" i="41"/>
  <c r="AE134" i="5"/>
  <c r="AE133" i="5"/>
  <c r="AE132" i="5"/>
  <c r="AE156" i="5" s="1"/>
  <c r="Z133" i="5"/>
  <c r="U134" i="5"/>
  <c r="U133" i="5"/>
  <c r="U132" i="5"/>
  <c r="U156" i="5" s="1"/>
  <c r="U161" i="98" s="1"/>
  <c r="P134" i="5"/>
  <c r="P133" i="5"/>
  <c r="P132" i="5"/>
  <c r="P156" i="5" s="1"/>
  <c r="P161" i="98" s="1"/>
  <c r="K134" i="5"/>
  <c r="K133" i="5"/>
  <c r="K132" i="5"/>
  <c r="K156" i="5" s="1"/>
  <c r="K161" i="98" s="1"/>
  <c r="F133" i="5"/>
  <c r="AE137" i="6"/>
  <c r="AE136" i="6"/>
  <c r="AE135" i="6"/>
  <c r="AE134" i="6"/>
  <c r="AE132" i="6"/>
  <c r="Z137" i="6"/>
  <c r="Z136" i="6"/>
  <c r="Z135" i="6"/>
  <c r="Z134" i="6"/>
  <c r="Z132" i="6"/>
  <c r="Z156" i="6" s="1"/>
  <c r="Z162" i="98" s="1"/>
  <c r="U137" i="6"/>
  <c r="U136" i="6"/>
  <c r="U135" i="6"/>
  <c r="U134" i="6"/>
  <c r="U132" i="6"/>
  <c r="P135" i="6"/>
  <c r="P134" i="6"/>
  <c r="K137" i="6"/>
  <c r="K136" i="6"/>
  <c r="K135" i="6"/>
  <c r="K134" i="6"/>
  <c r="K132" i="6"/>
  <c r="F137" i="6"/>
  <c r="F136" i="6"/>
  <c r="F135" i="6"/>
  <c r="F134" i="6"/>
  <c r="F132" i="6"/>
  <c r="F156" i="6" s="1"/>
  <c r="F162" i="98" s="1"/>
  <c r="AE138" i="7"/>
  <c r="AE137" i="7"/>
  <c r="AE136" i="7"/>
  <c r="AE135" i="7"/>
  <c r="AE134" i="7"/>
  <c r="AE133" i="7"/>
  <c r="AE132" i="7"/>
  <c r="AE156" i="7" s="1"/>
  <c r="AE163" i="98" s="1"/>
  <c r="Z138" i="7"/>
  <c r="Z137" i="7"/>
  <c r="Z136" i="7"/>
  <c r="Z134" i="7"/>
  <c r="Z133" i="7"/>
  <c r="Z132" i="7"/>
  <c r="U138" i="7"/>
  <c r="U137" i="7"/>
  <c r="U136" i="7"/>
  <c r="U135" i="7"/>
  <c r="U134" i="7"/>
  <c r="U133" i="7"/>
  <c r="U132" i="7"/>
  <c r="U156" i="7" s="1"/>
  <c r="U163" i="98" s="1"/>
  <c r="P138" i="7"/>
  <c r="P137" i="7"/>
  <c r="P136" i="7"/>
  <c r="P135" i="7"/>
  <c r="P134" i="7"/>
  <c r="P133" i="7"/>
  <c r="P132" i="7"/>
  <c r="P156" i="7" s="1"/>
  <c r="P163" i="98" s="1"/>
  <c r="K138" i="7"/>
  <c r="K137" i="7"/>
  <c r="K136" i="7"/>
  <c r="K135" i="7"/>
  <c r="K134" i="7"/>
  <c r="K133" i="7"/>
  <c r="K132" i="7"/>
  <c r="K156" i="7" s="1"/>
  <c r="K163" i="98" s="1"/>
  <c r="F138" i="7"/>
  <c r="F137" i="7"/>
  <c r="F136" i="7"/>
  <c r="F135" i="7"/>
  <c r="F134" i="7"/>
  <c r="F133" i="7"/>
  <c r="F132" i="7"/>
  <c r="F156" i="7" s="1"/>
  <c r="F163" i="98" s="1"/>
  <c r="AE137" i="9"/>
  <c r="AE136" i="9"/>
  <c r="AE135" i="9"/>
  <c r="AE134" i="9"/>
  <c r="AE133" i="9"/>
  <c r="AE132" i="9"/>
  <c r="AE156" i="9" s="1"/>
  <c r="Z137" i="9"/>
  <c r="Z136" i="9"/>
  <c r="Z135" i="9"/>
  <c r="Z134" i="9"/>
  <c r="Z133" i="9"/>
  <c r="Z132" i="9"/>
  <c r="Z156" i="9" s="1"/>
  <c r="Z164" i="98" s="1"/>
  <c r="U137" i="9"/>
  <c r="U136" i="9"/>
  <c r="U135" i="9"/>
  <c r="U134" i="9"/>
  <c r="U133" i="9"/>
  <c r="U132" i="9"/>
  <c r="U156" i="9" s="1"/>
  <c r="U164" i="98" s="1"/>
  <c r="P136" i="9"/>
  <c r="P134" i="9"/>
  <c r="P132" i="9"/>
  <c r="K137" i="9"/>
  <c r="K136" i="9"/>
  <c r="K135" i="9"/>
  <c r="K134" i="9"/>
  <c r="K133" i="9"/>
  <c r="K132" i="9"/>
  <c r="K156" i="9" s="1"/>
  <c r="K164" i="98" s="1"/>
  <c r="F136" i="9"/>
  <c r="F132" i="9"/>
  <c r="AE133" i="8"/>
  <c r="AE132" i="8"/>
  <c r="AE156" i="8" s="1"/>
  <c r="AE165" i="98" s="1"/>
  <c r="Z133" i="8"/>
  <c r="Z132" i="8"/>
  <c r="Z156" i="8" s="1"/>
  <c r="Z165" i="98" s="1"/>
  <c r="U133" i="8"/>
  <c r="U132" i="8"/>
  <c r="U156" i="8" s="1"/>
  <c r="U165" i="98" s="1"/>
  <c r="P133" i="8"/>
  <c r="P132" i="8"/>
  <c r="K133" i="8"/>
  <c r="K132" i="8"/>
  <c r="K156" i="8" s="1"/>
  <c r="K165" i="98" s="1"/>
  <c r="F133" i="8"/>
  <c r="F132" i="8"/>
  <c r="F156" i="8" s="1"/>
  <c r="F165" i="98" s="1"/>
  <c r="AE145" i="10"/>
  <c r="AE142" i="10"/>
  <c r="AE141" i="10"/>
  <c r="AE140" i="10"/>
  <c r="AE139" i="10"/>
  <c r="AE138" i="10"/>
  <c r="AE137" i="10"/>
  <c r="AE136" i="10"/>
  <c r="AE135" i="10"/>
  <c r="AE134" i="10"/>
  <c r="AE133" i="10"/>
  <c r="AE132" i="10"/>
  <c r="AE156" i="10" s="1"/>
  <c r="Z145" i="10"/>
  <c r="Z142" i="10"/>
  <c r="Z141" i="10"/>
  <c r="Z140" i="10"/>
  <c r="Z139" i="10"/>
  <c r="Z138" i="10"/>
  <c r="Z137" i="10"/>
  <c r="Z136" i="10"/>
  <c r="Z135" i="10"/>
  <c r="Z134" i="10"/>
  <c r="Z133" i="10"/>
  <c r="Z132" i="10"/>
  <c r="U145" i="10"/>
  <c r="U142" i="10"/>
  <c r="U141" i="10"/>
  <c r="U140" i="10"/>
  <c r="U139" i="10"/>
  <c r="U138" i="10"/>
  <c r="U137" i="10"/>
  <c r="U136" i="10"/>
  <c r="U135" i="10"/>
  <c r="U134" i="10"/>
  <c r="U133" i="10"/>
  <c r="U132" i="10"/>
  <c r="P141" i="10"/>
  <c r="P137" i="10"/>
  <c r="P133" i="10"/>
  <c r="K143" i="10"/>
  <c r="K139" i="10"/>
  <c r="K135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56" i="10" s="1"/>
  <c r="F132" i="98" s="1"/>
  <c r="A33" i="97"/>
  <c r="A171" i="98" s="1"/>
  <c r="A32" i="97"/>
  <c r="A131" i="98" s="1"/>
  <c r="A194" i="64"/>
  <c r="A193" i="64"/>
  <c r="A192" i="64"/>
  <c r="A191" i="64"/>
  <c r="A190" i="64"/>
  <c r="A189" i="64"/>
  <c r="A188" i="64"/>
  <c r="A187" i="64"/>
  <c r="A186" i="64"/>
  <c r="A185" i="64"/>
  <c r="A184" i="64"/>
  <c r="A183" i="64"/>
  <c r="A182" i="64"/>
  <c r="A181" i="64"/>
  <c r="A180" i="64"/>
  <c r="A179" i="64"/>
  <c r="A178" i="64"/>
  <c r="A177" i="64"/>
  <c r="A176" i="64"/>
  <c r="A175" i="64"/>
  <c r="A194" i="13"/>
  <c r="A193" i="13"/>
  <c r="A192" i="13"/>
  <c r="A191" i="13"/>
  <c r="A190" i="13"/>
  <c r="A189" i="13"/>
  <c r="A188" i="13"/>
  <c r="A187" i="13"/>
  <c r="A186" i="13"/>
  <c r="A185" i="13"/>
  <c r="A184" i="13"/>
  <c r="A183" i="13"/>
  <c r="A182" i="13"/>
  <c r="A181" i="13"/>
  <c r="A180" i="13"/>
  <c r="A179" i="13"/>
  <c r="A194" i="15"/>
  <c r="A193" i="15"/>
  <c r="A192" i="15"/>
  <c r="A191" i="15"/>
  <c r="A190" i="15"/>
  <c r="A189" i="15"/>
  <c r="A188" i="15"/>
  <c r="A187" i="15"/>
  <c r="A186" i="15"/>
  <c r="A185" i="15"/>
  <c r="A184" i="15"/>
  <c r="A183" i="15"/>
  <c r="A182" i="15"/>
  <c r="A181" i="15"/>
  <c r="A180" i="15"/>
  <c r="A194" i="17"/>
  <c r="A193" i="17"/>
  <c r="A192" i="17"/>
  <c r="A191" i="17"/>
  <c r="A190" i="17"/>
  <c r="A189" i="17"/>
  <c r="A188" i="17"/>
  <c r="A187" i="17"/>
  <c r="A186" i="17"/>
  <c r="A185" i="17"/>
  <c r="A184" i="17"/>
  <c r="A183" i="17"/>
  <c r="A182" i="17"/>
  <c r="A181" i="17"/>
  <c r="A180" i="17"/>
  <c r="A194" i="22"/>
  <c r="A193" i="22"/>
  <c r="A192" i="22"/>
  <c r="A191" i="22"/>
  <c r="A190" i="22"/>
  <c r="A189" i="22"/>
  <c r="A188" i="22"/>
  <c r="A187" i="22"/>
  <c r="A186" i="22"/>
  <c r="A185" i="22"/>
  <c r="A184" i="22"/>
  <c r="A183" i="22"/>
  <c r="A182" i="22"/>
  <c r="A181" i="22"/>
  <c r="A180" i="22"/>
  <c r="A179" i="22"/>
  <c r="A178" i="22"/>
  <c r="A194" i="24"/>
  <c r="A193" i="24"/>
  <c r="A192" i="24"/>
  <c r="A191" i="24"/>
  <c r="A190" i="24"/>
  <c r="A189" i="24"/>
  <c r="A188" i="24"/>
  <c r="A187" i="24"/>
  <c r="A186" i="24"/>
  <c r="A185" i="24"/>
  <c r="A184" i="24"/>
  <c r="A183" i="24"/>
  <c r="A182" i="24"/>
  <c r="A181" i="24"/>
  <c r="A180" i="24"/>
  <c r="A179" i="24"/>
  <c r="A194" i="28"/>
  <c r="A193" i="28"/>
  <c r="A192" i="28"/>
  <c r="A191" i="28"/>
  <c r="A190" i="28"/>
  <c r="A189" i="28"/>
  <c r="A188" i="28"/>
  <c r="A187" i="28"/>
  <c r="A186" i="28"/>
  <c r="A185" i="28"/>
  <c r="A184" i="28"/>
  <c r="A183" i="28"/>
  <c r="A182" i="28"/>
  <c r="A181" i="28"/>
  <c r="A180" i="28"/>
  <c r="A179" i="28"/>
  <c r="A178" i="28"/>
  <c r="A194" i="73"/>
  <c r="A193" i="73"/>
  <c r="A192" i="73"/>
  <c r="A191" i="73"/>
  <c r="A190" i="73"/>
  <c r="A189" i="73"/>
  <c r="A188" i="73"/>
  <c r="A187" i="73"/>
  <c r="A186" i="73"/>
  <c r="A185" i="73"/>
  <c r="A184" i="73"/>
  <c r="A183" i="73"/>
  <c r="A182" i="73"/>
  <c r="A181" i="73"/>
  <c r="A180" i="73"/>
  <c r="A179" i="73"/>
  <c r="A194" i="32"/>
  <c r="A193" i="32"/>
  <c r="A192" i="32"/>
  <c r="A191" i="32"/>
  <c r="A190" i="32"/>
  <c r="A189" i="32"/>
  <c r="A188" i="32"/>
  <c r="A187" i="32"/>
  <c r="A186" i="32"/>
  <c r="A185" i="32"/>
  <c r="A184" i="32"/>
  <c r="A183" i="32"/>
  <c r="A182" i="32"/>
  <c r="A181" i="32"/>
  <c r="A180" i="32"/>
  <c r="A179" i="32"/>
  <c r="A178" i="32"/>
  <c r="A194" i="36"/>
  <c r="A193" i="36"/>
  <c r="A192" i="36"/>
  <c r="A191" i="36"/>
  <c r="A190" i="36"/>
  <c r="A189" i="36"/>
  <c r="A188" i="36"/>
  <c r="A187" i="36"/>
  <c r="A186" i="36"/>
  <c r="A185" i="36"/>
  <c r="A184" i="36"/>
  <c r="A183" i="36"/>
  <c r="A182" i="36"/>
  <c r="A181" i="36"/>
  <c r="A180" i="36"/>
  <c r="A179" i="36"/>
  <c r="A178" i="36"/>
  <c r="A177" i="36"/>
  <c r="A194" i="81"/>
  <c r="A193" i="81"/>
  <c r="A192" i="81"/>
  <c r="A191" i="81"/>
  <c r="A190" i="81"/>
  <c r="A189" i="81"/>
  <c r="A188" i="81"/>
  <c r="A187" i="81"/>
  <c r="A186" i="81"/>
  <c r="A185" i="81"/>
  <c r="A184" i="81"/>
  <c r="A183" i="81"/>
  <c r="A182" i="81"/>
  <c r="A181" i="81"/>
  <c r="A180" i="81"/>
  <c r="A179" i="81"/>
  <c r="A178" i="81"/>
  <c r="A194" i="83"/>
  <c r="A193" i="83"/>
  <c r="A192" i="83"/>
  <c r="A191" i="83"/>
  <c r="A190" i="83"/>
  <c r="A189" i="83"/>
  <c r="A188" i="83"/>
  <c r="A187" i="83"/>
  <c r="A186" i="83"/>
  <c r="A185" i="83"/>
  <c r="A184" i="83"/>
  <c r="A183" i="83"/>
  <c r="A182" i="83"/>
  <c r="A181" i="83"/>
  <c r="A180" i="83"/>
  <c r="A179" i="83"/>
  <c r="A194" i="69"/>
  <c r="A193" i="69"/>
  <c r="A192" i="69"/>
  <c r="A191" i="69"/>
  <c r="A190" i="69"/>
  <c r="A189" i="69"/>
  <c r="A188" i="69"/>
  <c r="A187" i="69"/>
  <c r="A186" i="69"/>
  <c r="A185" i="69"/>
  <c r="A184" i="69"/>
  <c r="A183" i="69"/>
  <c r="A182" i="69"/>
  <c r="A181" i="69"/>
  <c r="A180" i="69"/>
  <c r="A179" i="69"/>
  <c r="A194" i="85"/>
  <c r="A193" i="85"/>
  <c r="A192" i="85"/>
  <c r="A191" i="85"/>
  <c r="A190" i="85"/>
  <c r="A189" i="85"/>
  <c r="A188" i="85"/>
  <c r="A187" i="85"/>
  <c r="A186" i="85"/>
  <c r="A185" i="85"/>
  <c r="A184" i="85"/>
  <c r="A183" i="85"/>
  <c r="A182" i="85"/>
  <c r="A181" i="85"/>
  <c r="A180" i="85"/>
  <c r="A179" i="85"/>
  <c r="A194" i="68"/>
  <c r="A193" i="68"/>
  <c r="A192" i="68"/>
  <c r="A191" i="68"/>
  <c r="A190" i="68"/>
  <c r="A189" i="68"/>
  <c r="A188" i="68"/>
  <c r="A187" i="68"/>
  <c r="A186" i="68"/>
  <c r="A185" i="68"/>
  <c r="A184" i="68"/>
  <c r="A183" i="68"/>
  <c r="A182" i="68"/>
  <c r="A181" i="68"/>
  <c r="A180" i="68"/>
  <c r="A179" i="68"/>
  <c r="A194" i="100"/>
  <c r="A193" i="100"/>
  <c r="A192" i="100"/>
  <c r="A191" i="100"/>
  <c r="A190" i="100"/>
  <c r="A189" i="100"/>
  <c r="A188" i="100"/>
  <c r="A187" i="100"/>
  <c r="A186" i="100"/>
  <c r="A185" i="100"/>
  <c r="A184" i="100"/>
  <c r="A183" i="100"/>
  <c r="A182" i="100"/>
  <c r="A175" i="100"/>
  <c r="A174" i="100"/>
  <c r="A173" i="100"/>
  <c r="A196" i="38"/>
  <c r="A196" i="45"/>
  <c r="A196" i="47"/>
  <c r="A196" i="49"/>
  <c r="A196" i="41"/>
  <c r="A194" i="99"/>
  <c r="A193" i="99"/>
  <c r="A192" i="99"/>
  <c r="A191" i="99"/>
  <c r="A190" i="99"/>
  <c r="A189" i="99"/>
  <c r="A188" i="99"/>
  <c r="A187" i="99"/>
  <c r="A186" i="99"/>
  <c r="A185" i="99"/>
  <c r="A184" i="99"/>
  <c r="A183" i="99"/>
  <c r="A182" i="99"/>
  <c r="A181" i="99"/>
  <c r="A180" i="99"/>
  <c r="A179" i="99"/>
  <c r="A178" i="99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94" i="9"/>
  <c r="A193" i="9"/>
  <c r="A192" i="9"/>
  <c r="A191" i="9"/>
  <c r="A190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94" i="10"/>
  <c r="A193" i="10"/>
  <c r="A192" i="10"/>
  <c r="A191" i="10"/>
  <c r="A190" i="10"/>
  <c r="A189" i="10"/>
  <c r="A188" i="10"/>
  <c r="A187" i="10"/>
  <c r="A186" i="10"/>
  <c r="A181" i="10"/>
  <c r="A154" i="64"/>
  <c r="A153" i="64"/>
  <c r="A152" i="64"/>
  <c r="A151" i="64"/>
  <c r="A150" i="64"/>
  <c r="A149" i="64"/>
  <c r="A148" i="64"/>
  <c r="A147" i="64"/>
  <c r="A146" i="64"/>
  <c r="A145" i="64"/>
  <c r="A144" i="64"/>
  <c r="A143" i="64"/>
  <c r="A142" i="64"/>
  <c r="A141" i="64"/>
  <c r="A140" i="64"/>
  <c r="A139" i="64"/>
  <c r="A138" i="64"/>
  <c r="A137" i="64"/>
  <c r="A136" i="64"/>
  <c r="A135" i="64"/>
  <c r="A154" i="13"/>
  <c r="A153" i="13"/>
  <c r="A152" i="13"/>
  <c r="A151" i="13"/>
  <c r="A150" i="13"/>
  <c r="A149" i="13"/>
  <c r="A148" i="13"/>
  <c r="A147" i="13"/>
  <c r="A146" i="13"/>
  <c r="A145" i="13"/>
  <c r="A144" i="13"/>
  <c r="A143" i="13"/>
  <c r="A142" i="13"/>
  <c r="A141" i="13"/>
  <c r="A140" i="13"/>
  <c r="A139" i="13"/>
  <c r="A154" i="15"/>
  <c r="A153" i="15"/>
  <c r="A152" i="15"/>
  <c r="A151" i="15"/>
  <c r="A150" i="15"/>
  <c r="A149" i="15"/>
  <c r="A148" i="15"/>
  <c r="A147" i="15"/>
  <c r="A146" i="15"/>
  <c r="A145" i="15"/>
  <c r="A144" i="15"/>
  <c r="A143" i="15"/>
  <c r="A142" i="15"/>
  <c r="A141" i="15"/>
  <c r="A140" i="15"/>
  <c r="A154" i="17"/>
  <c r="A153" i="17"/>
  <c r="A152" i="17"/>
  <c r="A151" i="17"/>
  <c r="A150" i="17"/>
  <c r="A149" i="17"/>
  <c r="A148" i="17"/>
  <c r="A147" i="17"/>
  <c r="A146" i="17"/>
  <c r="A145" i="17"/>
  <c r="A144" i="17"/>
  <c r="A143" i="17"/>
  <c r="A142" i="17"/>
  <c r="A141" i="17"/>
  <c r="A140" i="17"/>
  <c r="A154" i="22"/>
  <c r="A153" i="22"/>
  <c r="A152" i="22"/>
  <c r="A151" i="22"/>
  <c r="A150" i="22"/>
  <c r="A149" i="22"/>
  <c r="A148" i="22"/>
  <c r="A147" i="22"/>
  <c r="A146" i="22"/>
  <c r="A145" i="22"/>
  <c r="A144" i="22"/>
  <c r="A143" i="22"/>
  <c r="A142" i="22"/>
  <c r="A141" i="22"/>
  <c r="A140" i="22"/>
  <c r="A139" i="22"/>
  <c r="A138" i="22"/>
  <c r="A154" i="24"/>
  <c r="A153" i="24"/>
  <c r="A152" i="24"/>
  <c r="A151" i="24"/>
  <c r="A150" i="24"/>
  <c r="A149" i="24"/>
  <c r="A148" i="24"/>
  <c r="A147" i="24"/>
  <c r="A146" i="24"/>
  <c r="A145" i="24"/>
  <c r="A144" i="24"/>
  <c r="A143" i="24"/>
  <c r="A142" i="24"/>
  <c r="A141" i="24"/>
  <c r="A140" i="24"/>
  <c r="A139" i="24"/>
  <c r="A154" i="28"/>
  <c r="A153" i="28"/>
  <c r="A152" i="28"/>
  <c r="A151" i="28"/>
  <c r="A150" i="28"/>
  <c r="A149" i="28"/>
  <c r="A148" i="28"/>
  <c r="A147" i="28"/>
  <c r="A146" i="28"/>
  <c r="A145" i="28"/>
  <c r="A144" i="28"/>
  <c r="A143" i="28"/>
  <c r="A142" i="28"/>
  <c r="A141" i="28"/>
  <c r="A140" i="28"/>
  <c r="A139" i="28"/>
  <c r="A138" i="28"/>
  <c r="A154" i="73"/>
  <c r="A153" i="73"/>
  <c r="A152" i="73"/>
  <c r="A151" i="73"/>
  <c r="A150" i="73"/>
  <c r="A149" i="73"/>
  <c r="A148" i="73"/>
  <c r="A147" i="73"/>
  <c r="A146" i="73"/>
  <c r="A145" i="73"/>
  <c r="A144" i="73"/>
  <c r="A143" i="73"/>
  <c r="A142" i="73"/>
  <c r="A141" i="73"/>
  <c r="A140" i="73"/>
  <c r="A139" i="73"/>
  <c r="A154" i="32"/>
  <c r="A153" i="32"/>
  <c r="A152" i="32"/>
  <c r="A151" i="32"/>
  <c r="A150" i="32"/>
  <c r="A149" i="32"/>
  <c r="A148" i="32"/>
  <c r="A147" i="32"/>
  <c r="A146" i="32"/>
  <c r="A145" i="32"/>
  <c r="A144" i="32"/>
  <c r="A143" i="32"/>
  <c r="A142" i="32"/>
  <c r="A141" i="32"/>
  <c r="A140" i="32"/>
  <c r="A139" i="32"/>
  <c r="A138" i="32"/>
  <c r="A154" i="36"/>
  <c r="A153" i="36"/>
  <c r="A152" i="36"/>
  <c r="A151" i="36"/>
  <c r="A150" i="36"/>
  <c r="A149" i="36"/>
  <c r="A148" i="36"/>
  <c r="A147" i="36"/>
  <c r="A146" i="36"/>
  <c r="A145" i="36"/>
  <c r="A144" i="36"/>
  <c r="A143" i="36"/>
  <c r="A142" i="36"/>
  <c r="A141" i="36"/>
  <c r="A140" i="36"/>
  <c r="A139" i="36"/>
  <c r="A138" i="36"/>
  <c r="A137" i="36"/>
  <c r="A154" i="81"/>
  <c r="A153" i="81"/>
  <c r="A152" i="81"/>
  <c r="A151" i="81"/>
  <c r="A150" i="81"/>
  <c r="A149" i="81"/>
  <c r="A148" i="81"/>
  <c r="A147" i="81"/>
  <c r="A146" i="81"/>
  <c r="A145" i="81"/>
  <c r="A144" i="81"/>
  <c r="A143" i="81"/>
  <c r="A142" i="81"/>
  <c r="A141" i="81"/>
  <c r="A140" i="81"/>
  <c r="A139" i="81"/>
  <c r="A138" i="81"/>
  <c r="A154" i="83"/>
  <c r="A153" i="83"/>
  <c r="A152" i="83"/>
  <c r="A151" i="83"/>
  <c r="A150" i="83"/>
  <c r="A149" i="83"/>
  <c r="A148" i="83"/>
  <c r="A147" i="83"/>
  <c r="A146" i="83"/>
  <c r="A145" i="83"/>
  <c r="A144" i="83"/>
  <c r="A143" i="83"/>
  <c r="A142" i="83"/>
  <c r="A141" i="83"/>
  <c r="A140" i="83"/>
  <c r="A139" i="83"/>
  <c r="A154" i="69"/>
  <c r="A153" i="69"/>
  <c r="A152" i="69"/>
  <c r="A151" i="69"/>
  <c r="A150" i="69"/>
  <c r="A149" i="69"/>
  <c r="A148" i="69"/>
  <c r="A147" i="69"/>
  <c r="A146" i="69"/>
  <c r="A145" i="69"/>
  <c r="A144" i="69"/>
  <c r="A143" i="69"/>
  <c r="A142" i="69"/>
  <c r="A141" i="69"/>
  <c r="A140" i="69"/>
  <c r="A139" i="69"/>
  <c r="A154" i="85"/>
  <c r="A153" i="85"/>
  <c r="A152" i="85"/>
  <c r="A151" i="85"/>
  <c r="A150" i="85"/>
  <c r="A149" i="85"/>
  <c r="A148" i="85"/>
  <c r="A147" i="85"/>
  <c r="A146" i="85"/>
  <c r="A145" i="85"/>
  <c r="A144" i="85"/>
  <c r="A143" i="85"/>
  <c r="A142" i="85"/>
  <c r="A141" i="85"/>
  <c r="A140" i="85"/>
  <c r="A139" i="85"/>
  <c r="A154" i="68"/>
  <c r="A153" i="68"/>
  <c r="A152" i="68"/>
  <c r="A151" i="68"/>
  <c r="A150" i="68"/>
  <c r="A149" i="68"/>
  <c r="A148" i="68"/>
  <c r="A147" i="68"/>
  <c r="A146" i="68"/>
  <c r="A145" i="68"/>
  <c r="A144" i="68"/>
  <c r="A143" i="68"/>
  <c r="A142" i="68"/>
  <c r="A141" i="68"/>
  <c r="A140" i="68"/>
  <c r="A139" i="68"/>
  <c r="A154" i="100"/>
  <c r="A153" i="100"/>
  <c r="A152" i="100"/>
  <c r="A151" i="100"/>
  <c r="A150" i="100"/>
  <c r="A149" i="100"/>
  <c r="A148" i="100"/>
  <c r="A147" i="100"/>
  <c r="A146" i="100"/>
  <c r="A145" i="100"/>
  <c r="A144" i="100"/>
  <c r="A143" i="100"/>
  <c r="A142" i="100"/>
  <c r="A135" i="100"/>
  <c r="A134" i="100"/>
  <c r="A133" i="100"/>
  <c r="A156" i="38"/>
  <c r="A156" i="45"/>
  <c r="A156" i="47"/>
  <c r="A156" i="49"/>
  <c r="A156" i="41"/>
  <c r="A154" i="99"/>
  <c r="A153" i="99"/>
  <c r="A152" i="99"/>
  <c r="A151" i="99"/>
  <c r="A150" i="99"/>
  <c r="A149" i="99"/>
  <c r="A148" i="99"/>
  <c r="A147" i="99"/>
  <c r="A146" i="99"/>
  <c r="A145" i="99"/>
  <c r="A144" i="99"/>
  <c r="A143" i="99"/>
  <c r="A142" i="99"/>
  <c r="A141" i="99"/>
  <c r="A140" i="99"/>
  <c r="A139" i="99"/>
  <c r="A138" i="99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54" i="10"/>
  <c r="A153" i="10"/>
  <c r="A152" i="10"/>
  <c r="A151" i="10"/>
  <c r="A150" i="10"/>
  <c r="A149" i="10"/>
  <c r="A148" i="10"/>
  <c r="A147" i="10"/>
  <c r="A146" i="10"/>
  <c r="A141" i="10"/>
  <c r="AE69" i="98"/>
  <c r="AD69" i="98"/>
  <c r="AC69" i="98"/>
  <c r="AB69" i="98"/>
  <c r="AA69" i="98"/>
  <c r="AE109" i="98"/>
  <c r="AD109" i="98"/>
  <c r="AC109" i="98"/>
  <c r="AB109" i="98"/>
  <c r="AA109" i="98"/>
  <c r="E116" i="10"/>
  <c r="D116" i="10"/>
  <c r="D92" i="98" s="1"/>
  <c r="C116" i="10"/>
  <c r="C92" i="98" s="1"/>
  <c r="B116" i="10"/>
  <c r="B92" i="98" s="1"/>
  <c r="F105" i="10"/>
  <c r="F102" i="10"/>
  <c r="F101" i="10"/>
  <c r="F98" i="10"/>
  <c r="F97" i="10"/>
  <c r="F94" i="10"/>
  <c r="F93" i="10"/>
  <c r="E76" i="10"/>
  <c r="D76" i="10"/>
  <c r="D52" i="98" s="1"/>
  <c r="C76" i="10"/>
  <c r="C52" i="98" s="1"/>
  <c r="B76" i="10"/>
  <c r="B52" i="98" s="1"/>
  <c r="E36" i="10"/>
  <c r="F22" i="10" s="1"/>
  <c r="D36" i="10"/>
  <c r="D12" i="98" s="1"/>
  <c r="C36" i="10"/>
  <c r="C12" i="98" s="1"/>
  <c r="B36" i="10"/>
  <c r="B12" i="98" s="1"/>
  <c r="E116" i="64"/>
  <c r="D116" i="64"/>
  <c r="D93" i="98" s="1"/>
  <c r="C116" i="64"/>
  <c r="C93" i="98" s="1"/>
  <c r="B116" i="64"/>
  <c r="B93" i="98" s="1"/>
  <c r="E76" i="64"/>
  <c r="D76" i="64"/>
  <c r="D53" i="98" s="1"/>
  <c r="C76" i="64"/>
  <c r="C53" i="98" s="1"/>
  <c r="B76" i="64"/>
  <c r="B53" i="98" s="1"/>
  <c r="F54" i="64"/>
  <c r="E36" i="64"/>
  <c r="F13" i="64" s="1"/>
  <c r="D36" i="64"/>
  <c r="D13" i="98" s="1"/>
  <c r="C36" i="64"/>
  <c r="C13" i="98" s="1"/>
  <c r="B36" i="64"/>
  <c r="B13" i="98" s="1"/>
  <c r="E116" i="13"/>
  <c r="D116" i="13"/>
  <c r="C116" i="13"/>
  <c r="B116" i="13"/>
  <c r="F98" i="13"/>
  <c r="F97" i="13"/>
  <c r="F96" i="13"/>
  <c r="F95" i="13"/>
  <c r="F94" i="13"/>
  <c r="F93" i="13"/>
  <c r="F92" i="13"/>
  <c r="E76" i="13"/>
  <c r="F55" i="13" s="1"/>
  <c r="D76" i="13"/>
  <c r="D75" i="98" s="1"/>
  <c r="C76" i="13"/>
  <c r="C75" i="98" s="1"/>
  <c r="B76" i="13"/>
  <c r="B75" i="98" s="1"/>
  <c r="F58" i="13"/>
  <c r="F54" i="13"/>
  <c r="E36" i="13"/>
  <c r="E35" i="98" s="1"/>
  <c r="D36" i="13"/>
  <c r="D14" i="98" s="1"/>
  <c r="C36" i="13"/>
  <c r="C35" i="98" s="1"/>
  <c r="B36" i="13"/>
  <c r="B35" i="98" s="1"/>
  <c r="E116" i="15"/>
  <c r="D116" i="15"/>
  <c r="D95" i="98" s="1"/>
  <c r="C116" i="15"/>
  <c r="C95" i="98" s="1"/>
  <c r="B116" i="15"/>
  <c r="B95" i="98" s="1"/>
  <c r="E76" i="15"/>
  <c r="D76" i="15"/>
  <c r="D55" i="98" s="1"/>
  <c r="C76" i="15"/>
  <c r="C55" i="98" s="1"/>
  <c r="B76" i="15"/>
  <c r="B55" i="98" s="1"/>
  <c r="F59" i="15"/>
  <c r="F58" i="15"/>
  <c r="F55" i="15"/>
  <c r="F54" i="15"/>
  <c r="E36" i="15"/>
  <c r="E15" i="98" s="1"/>
  <c r="D36" i="15"/>
  <c r="D15" i="98" s="1"/>
  <c r="C36" i="15"/>
  <c r="C15" i="98" s="1"/>
  <c r="B36" i="15"/>
  <c r="B15" i="98" s="1"/>
  <c r="F19" i="15"/>
  <c r="F18" i="15"/>
  <c r="F15" i="15"/>
  <c r="F14" i="15"/>
  <c r="E116" i="17"/>
  <c r="F98" i="17" s="1"/>
  <c r="D116" i="17"/>
  <c r="C116" i="17"/>
  <c r="B116" i="17"/>
  <c r="F99" i="17"/>
  <c r="F96" i="17"/>
  <c r="F95" i="17"/>
  <c r="F92" i="17"/>
  <c r="E76" i="17"/>
  <c r="D76" i="17"/>
  <c r="D77" i="98" s="1"/>
  <c r="C76" i="17"/>
  <c r="C77" i="98" s="1"/>
  <c r="B76" i="17"/>
  <c r="B77" i="98" s="1"/>
  <c r="F59" i="17"/>
  <c r="F56" i="17"/>
  <c r="F55" i="17"/>
  <c r="F52" i="17"/>
  <c r="E36" i="17"/>
  <c r="E37" i="98" s="1"/>
  <c r="D36" i="17"/>
  <c r="D37" i="98" s="1"/>
  <c r="C36" i="17"/>
  <c r="C37" i="98" s="1"/>
  <c r="B36" i="17"/>
  <c r="B16" i="98" s="1"/>
  <c r="F19" i="17"/>
  <c r="F16" i="17"/>
  <c r="F15" i="17"/>
  <c r="F12" i="17"/>
  <c r="E116" i="22"/>
  <c r="E97" i="98" s="1"/>
  <c r="D116" i="22"/>
  <c r="D97" i="98" s="1"/>
  <c r="C116" i="22"/>
  <c r="C97" i="98" s="1"/>
  <c r="B116" i="22"/>
  <c r="B97" i="98" s="1"/>
  <c r="F97" i="22"/>
  <c r="F96" i="22"/>
  <c r="F95" i="22"/>
  <c r="F94" i="22"/>
  <c r="F93" i="22"/>
  <c r="F92" i="22"/>
  <c r="E76" i="22"/>
  <c r="D76" i="22"/>
  <c r="D57" i="98" s="1"/>
  <c r="C76" i="22"/>
  <c r="C57" i="98" s="1"/>
  <c r="B76" i="22"/>
  <c r="B57" i="98" s="1"/>
  <c r="F57" i="22"/>
  <c r="F56" i="22"/>
  <c r="F53" i="22"/>
  <c r="F52" i="22"/>
  <c r="E36" i="22"/>
  <c r="F16" i="22" s="1"/>
  <c r="D36" i="22"/>
  <c r="D17" i="98" s="1"/>
  <c r="C36" i="22"/>
  <c r="C17" i="98" s="1"/>
  <c r="B36" i="22"/>
  <c r="B17" i="98" s="1"/>
  <c r="E116" i="24"/>
  <c r="F97" i="24" s="1"/>
  <c r="D116" i="24"/>
  <c r="C116" i="24"/>
  <c r="B116" i="24"/>
  <c r="E76" i="24"/>
  <c r="D76" i="24"/>
  <c r="D78" i="98" s="1"/>
  <c r="C76" i="24"/>
  <c r="C78" i="98" s="1"/>
  <c r="B76" i="24"/>
  <c r="B78" i="98" s="1"/>
  <c r="F58" i="24"/>
  <c r="F57" i="24"/>
  <c r="F56" i="24"/>
  <c r="F55" i="24"/>
  <c r="F54" i="24"/>
  <c r="F53" i="24"/>
  <c r="F52" i="24"/>
  <c r="E36" i="24"/>
  <c r="E38" i="98" s="1"/>
  <c r="D36" i="24"/>
  <c r="D38" i="98" s="1"/>
  <c r="C36" i="24"/>
  <c r="C38" i="98" s="1"/>
  <c r="B36" i="24"/>
  <c r="B38" i="98" s="1"/>
  <c r="F14" i="24"/>
  <c r="E116" i="28"/>
  <c r="E99" i="98" s="1"/>
  <c r="D116" i="28"/>
  <c r="D99" i="98" s="1"/>
  <c r="C116" i="28"/>
  <c r="C99" i="98" s="1"/>
  <c r="B116" i="28"/>
  <c r="B99" i="98" s="1"/>
  <c r="F97" i="28"/>
  <c r="F96" i="28"/>
  <c r="F95" i="28"/>
  <c r="F94" i="28"/>
  <c r="F93" i="28"/>
  <c r="F92" i="28"/>
  <c r="E76" i="28"/>
  <c r="D76" i="28"/>
  <c r="D59" i="98" s="1"/>
  <c r="C76" i="28"/>
  <c r="C59" i="98" s="1"/>
  <c r="B76" i="28"/>
  <c r="B59" i="98" s="1"/>
  <c r="F57" i="28"/>
  <c r="F52" i="28"/>
  <c r="E36" i="28"/>
  <c r="E19" i="98" s="1"/>
  <c r="D36" i="28"/>
  <c r="D19" i="98" s="1"/>
  <c r="C36" i="28"/>
  <c r="C19" i="98" s="1"/>
  <c r="B36" i="28"/>
  <c r="B19" i="98" s="1"/>
  <c r="F17" i="28"/>
  <c r="F13" i="28"/>
  <c r="E116" i="73"/>
  <c r="F97" i="73" s="1"/>
  <c r="D116" i="73"/>
  <c r="C116" i="73"/>
  <c r="B116" i="73"/>
  <c r="F98" i="73"/>
  <c r="F95" i="73"/>
  <c r="F94" i="73"/>
  <c r="E76" i="73"/>
  <c r="D76" i="73"/>
  <c r="D60" i="98" s="1"/>
  <c r="C76" i="73"/>
  <c r="C61" i="98" s="1"/>
  <c r="B76" i="73"/>
  <c r="B61" i="98" s="1"/>
  <c r="F58" i="73"/>
  <c r="F57" i="73"/>
  <c r="F54" i="73"/>
  <c r="F53" i="73"/>
  <c r="E36" i="73"/>
  <c r="E21" i="98" s="1"/>
  <c r="D36" i="73"/>
  <c r="D21" i="98" s="1"/>
  <c r="C36" i="73"/>
  <c r="C21" i="98" s="1"/>
  <c r="B36" i="73"/>
  <c r="B20" i="98" s="1"/>
  <c r="E116" i="32"/>
  <c r="D116" i="32"/>
  <c r="D102" i="98" s="1"/>
  <c r="C116" i="32"/>
  <c r="C102" i="98" s="1"/>
  <c r="B116" i="32"/>
  <c r="B102" i="98" s="1"/>
  <c r="E76" i="32"/>
  <c r="F55" i="32" s="1"/>
  <c r="D76" i="32"/>
  <c r="D62" i="98" s="1"/>
  <c r="C76" i="32"/>
  <c r="C62" i="98" s="1"/>
  <c r="B76" i="32"/>
  <c r="B62" i="98" s="1"/>
  <c r="E36" i="32"/>
  <c r="F16" i="32" s="1"/>
  <c r="D36" i="32"/>
  <c r="D22" i="98" s="1"/>
  <c r="C36" i="32"/>
  <c r="C22" i="98" s="1"/>
  <c r="B36" i="32"/>
  <c r="B22" i="98" s="1"/>
  <c r="F17" i="32"/>
  <c r="F14" i="32"/>
  <c r="F13" i="32"/>
  <c r="F116" i="36"/>
  <c r="F103" i="98" s="1"/>
  <c r="E116" i="36"/>
  <c r="E103" i="98" s="1"/>
  <c r="D116" i="36"/>
  <c r="D103" i="98" s="1"/>
  <c r="C116" i="36"/>
  <c r="C103" i="98" s="1"/>
  <c r="B116" i="36"/>
  <c r="B103" i="98" s="1"/>
  <c r="F76" i="36"/>
  <c r="F63" i="98" s="1"/>
  <c r="E76" i="36"/>
  <c r="E63" i="98" s="1"/>
  <c r="D76" i="36"/>
  <c r="D63" i="98" s="1"/>
  <c r="C76" i="36"/>
  <c r="C63" i="98" s="1"/>
  <c r="B76" i="36"/>
  <c r="B63" i="98" s="1"/>
  <c r="F36" i="36"/>
  <c r="F23" i="98" s="1"/>
  <c r="E36" i="36"/>
  <c r="E23" i="98" s="1"/>
  <c r="D36" i="36"/>
  <c r="D23" i="98" s="1"/>
  <c r="C36" i="36"/>
  <c r="C23" i="98" s="1"/>
  <c r="B36" i="36"/>
  <c r="B23" i="98" s="1"/>
  <c r="E116" i="81"/>
  <c r="D116" i="81"/>
  <c r="D104" i="98" s="1"/>
  <c r="C116" i="81"/>
  <c r="C104" i="98" s="1"/>
  <c r="B116" i="81"/>
  <c r="B104" i="98" s="1"/>
  <c r="F93" i="81"/>
  <c r="E76" i="81"/>
  <c r="D76" i="81"/>
  <c r="D64" i="98" s="1"/>
  <c r="C76" i="81"/>
  <c r="C64" i="98" s="1"/>
  <c r="B76" i="81"/>
  <c r="B64" i="98" s="1"/>
  <c r="F57" i="81"/>
  <c r="F54" i="81"/>
  <c r="F53" i="81"/>
  <c r="E36" i="81"/>
  <c r="E24" i="98" s="1"/>
  <c r="D36" i="81"/>
  <c r="D24" i="98" s="1"/>
  <c r="C36" i="81"/>
  <c r="C24" i="98" s="1"/>
  <c r="B36" i="81"/>
  <c r="B24" i="98" s="1"/>
  <c r="F17" i="81"/>
  <c r="F16" i="81"/>
  <c r="F15" i="81"/>
  <c r="F14" i="81"/>
  <c r="F13" i="81"/>
  <c r="F12" i="81"/>
  <c r="F36" i="81" s="1"/>
  <c r="F24" i="98" s="1"/>
  <c r="E116" i="83"/>
  <c r="E105" i="98" s="1"/>
  <c r="D116" i="83"/>
  <c r="D105" i="98" s="1"/>
  <c r="C116" i="83"/>
  <c r="C105" i="98" s="1"/>
  <c r="B116" i="83"/>
  <c r="B105" i="98" s="1"/>
  <c r="E76" i="83"/>
  <c r="D76" i="83"/>
  <c r="D65" i="98" s="1"/>
  <c r="C76" i="83"/>
  <c r="C65" i="98" s="1"/>
  <c r="B76" i="83"/>
  <c r="B65" i="98" s="1"/>
  <c r="E36" i="83"/>
  <c r="E25" i="98" s="1"/>
  <c r="D36" i="83"/>
  <c r="D25" i="98" s="1"/>
  <c r="C36" i="83"/>
  <c r="C25" i="98" s="1"/>
  <c r="B36" i="83"/>
  <c r="B25" i="98" s="1"/>
  <c r="F18" i="83"/>
  <c r="F14" i="83"/>
  <c r="F13" i="83"/>
  <c r="E116" i="69"/>
  <c r="E106" i="98" s="1"/>
  <c r="D116" i="69"/>
  <c r="D106" i="98" s="1"/>
  <c r="C116" i="69"/>
  <c r="C106" i="98" s="1"/>
  <c r="B116" i="69"/>
  <c r="B106" i="98" s="1"/>
  <c r="F98" i="69"/>
  <c r="F97" i="69"/>
  <c r="F94" i="69"/>
  <c r="F93" i="69"/>
  <c r="E76" i="69"/>
  <c r="D76" i="69"/>
  <c r="D66" i="98" s="1"/>
  <c r="C76" i="69"/>
  <c r="C66" i="98" s="1"/>
  <c r="B76" i="69"/>
  <c r="B66" i="98" s="1"/>
  <c r="F58" i="69"/>
  <c r="F57" i="69"/>
  <c r="F56" i="69"/>
  <c r="F55" i="69"/>
  <c r="F54" i="69"/>
  <c r="F53" i="69"/>
  <c r="F52" i="69"/>
  <c r="E36" i="69"/>
  <c r="E26" i="98" s="1"/>
  <c r="D36" i="69"/>
  <c r="D26" i="98" s="1"/>
  <c r="C36" i="69"/>
  <c r="C26" i="98" s="1"/>
  <c r="B36" i="69"/>
  <c r="B26" i="98" s="1"/>
  <c r="F18" i="69"/>
  <c r="F17" i="69"/>
  <c r="F16" i="69"/>
  <c r="F15" i="69"/>
  <c r="F14" i="69"/>
  <c r="F13" i="69"/>
  <c r="F12" i="69"/>
  <c r="E116" i="85"/>
  <c r="D116" i="85"/>
  <c r="C116" i="85"/>
  <c r="B116" i="85"/>
  <c r="F98" i="85"/>
  <c r="F97" i="85"/>
  <c r="F96" i="85"/>
  <c r="F95" i="85"/>
  <c r="F94" i="85"/>
  <c r="F93" i="85"/>
  <c r="F92" i="85"/>
  <c r="F116" i="85" s="1"/>
  <c r="E76" i="85"/>
  <c r="D76" i="85"/>
  <c r="D79" i="98" s="1"/>
  <c r="C76" i="85"/>
  <c r="C79" i="98" s="1"/>
  <c r="B76" i="85"/>
  <c r="B79" i="98" s="1"/>
  <c r="F58" i="85"/>
  <c r="E36" i="85"/>
  <c r="E39" i="98" s="1"/>
  <c r="D36" i="85"/>
  <c r="D39" i="98" s="1"/>
  <c r="C36" i="85"/>
  <c r="C39" i="98" s="1"/>
  <c r="B36" i="85"/>
  <c r="B39" i="98" s="1"/>
  <c r="E116" i="68"/>
  <c r="E108" i="98" s="1"/>
  <c r="D116" i="68"/>
  <c r="D108" i="98" s="1"/>
  <c r="C116" i="68"/>
  <c r="C108" i="98" s="1"/>
  <c r="B116" i="68"/>
  <c r="B108" i="98" s="1"/>
  <c r="F98" i="68"/>
  <c r="F97" i="68"/>
  <c r="F96" i="68"/>
  <c r="F95" i="68"/>
  <c r="F94" i="68"/>
  <c r="F93" i="68"/>
  <c r="F92" i="68"/>
  <c r="E76" i="68"/>
  <c r="D76" i="68"/>
  <c r="D68" i="98" s="1"/>
  <c r="C76" i="68"/>
  <c r="C68" i="98" s="1"/>
  <c r="B76" i="68"/>
  <c r="B68" i="98" s="1"/>
  <c r="E36" i="68"/>
  <c r="E28" i="98" s="1"/>
  <c r="D36" i="68"/>
  <c r="D28" i="98" s="1"/>
  <c r="C36" i="68"/>
  <c r="C28" i="98" s="1"/>
  <c r="B36" i="68"/>
  <c r="B28" i="98" s="1"/>
  <c r="F18" i="68"/>
  <c r="F17" i="68"/>
  <c r="F16" i="68"/>
  <c r="F15" i="68"/>
  <c r="F14" i="68"/>
  <c r="F13" i="68"/>
  <c r="F12" i="68"/>
  <c r="E116" i="100"/>
  <c r="D116" i="100"/>
  <c r="D109" i="98" s="1"/>
  <c r="C116" i="100"/>
  <c r="C109" i="98" s="1"/>
  <c r="B116" i="100"/>
  <c r="B109" i="98" s="1"/>
  <c r="F101" i="100"/>
  <c r="F100" i="100"/>
  <c r="F99" i="100"/>
  <c r="F98" i="100"/>
  <c r="F97" i="100"/>
  <c r="F96" i="100"/>
  <c r="F92" i="100"/>
  <c r="E76" i="100"/>
  <c r="F60" i="100" s="1"/>
  <c r="D76" i="100"/>
  <c r="D69" i="98" s="1"/>
  <c r="C76" i="100"/>
  <c r="C69" i="98" s="1"/>
  <c r="B76" i="100"/>
  <c r="B69" i="98" s="1"/>
  <c r="F61" i="100"/>
  <c r="F57" i="100"/>
  <c r="E36" i="100"/>
  <c r="D36" i="100"/>
  <c r="D29" i="98" s="1"/>
  <c r="C36" i="100"/>
  <c r="C29" i="98" s="1"/>
  <c r="B36" i="100"/>
  <c r="B29" i="98" s="1"/>
  <c r="E116" i="38"/>
  <c r="E110" i="98" s="1"/>
  <c r="D116" i="38"/>
  <c r="D110" i="98" s="1"/>
  <c r="C116" i="38"/>
  <c r="C110" i="98" s="1"/>
  <c r="B116" i="38"/>
  <c r="B110" i="98" s="1"/>
  <c r="F96" i="38"/>
  <c r="F92" i="38"/>
  <c r="E76" i="38"/>
  <c r="D76" i="38"/>
  <c r="D70" i="98" s="1"/>
  <c r="C76" i="38"/>
  <c r="C70" i="98" s="1"/>
  <c r="B76" i="38"/>
  <c r="B70" i="98" s="1"/>
  <c r="F56" i="38"/>
  <c r="F55" i="38"/>
  <c r="F54" i="38"/>
  <c r="F53" i="38"/>
  <c r="F52" i="38"/>
  <c r="E36" i="38"/>
  <c r="E30" i="98" s="1"/>
  <c r="D36" i="38"/>
  <c r="D30" i="98" s="1"/>
  <c r="C36" i="38"/>
  <c r="C30" i="98" s="1"/>
  <c r="B36" i="38"/>
  <c r="B30" i="98" s="1"/>
  <c r="F16" i="38"/>
  <c r="F15" i="38"/>
  <c r="F14" i="38"/>
  <c r="F13" i="38"/>
  <c r="F12" i="38"/>
  <c r="E116" i="45"/>
  <c r="E111" i="98" s="1"/>
  <c r="D116" i="45"/>
  <c r="D111" i="98" s="1"/>
  <c r="C116" i="45"/>
  <c r="C111" i="98" s="1"/>
  <c r="B116" i="45"/>
  <c r="B111" i="98" s="1"/>
  <c r="E76" i="45"/>
  <c r="D76" i="45"/>
  <c r="D71" i="98" s="1"/>
  <c r="C76" i="45"/>
  <c r="C71" i="98" s="1"/>
  <c r="B76" i="45"/>
  <c r="B71" i="98" s="1"/>
  <c r="F56" i="45"/>
  <c r="F55" i="45"/>
  <c r="F54" i="45"/>
  <c r="F53" i="45"/>
  <c r="F52" i="45"/>
  <c r="E36" i="45"/>
  <c r="E31" i="98" s="1"/>
  <c r="D36" i="45"/>
  <c r="D31" i="98" s="1"/>
  <c r="C36" i="45"/>
  <c r="C31" i="98" s="1"/>
  <c r="B36" i="45"/>
  <c r="B31" i="98" s="1"/>
  <c r="F12" i="45"/>
  <c r="E116" i="47"/>
  <c r="E112" i="98" s="1"/>
  <c r="D116" i="47"/>
  <c r="D112" i="98" s="1"/>
  <c r="C116" i="47"/>
  <c r="C112" i="98" s="1"/>
  <c r="B116" i="47"/>
  <c r="B112" i="98" s="1"/>
  <c r="E76" i="47"/>
  <c r="D76" i="47"/>
  <c r="D72" i="98" s="1"/>
  <c r="C76" i="47"/>
  <c r="C72" i="98" s="1"/>
  <c r="B76" i="47"/>
  <c r="B72" i="98" s="1"/>
  <c r="F56" i="47"/>
  <c r="F55" i="47"/>
  <c r="F54" i="47"/>
  <c r="F53" i="47"/>
  <c r="F52" i="47"/>
  <c r="E36" i="47"/>
  <c r="E32" i="98" s="1"/>
  <c r="D36" i="47"/>
  <c r="D32" i="98" s="1"/>
  <c r="C36" i="47"/>
  <c r="C32" i="98" s="1"/>
  <c r="B36" i="47"/>
  <c r="B32" i="98" s="1"/>
  <c r="F16" i="47"/>
  <c r="F15" i="47"/>
  <c r="F14" i="47"/>
  <c r="F13" i="47"/>
  <c r="F12" i="47"/>
  <c r="E116" i="49"/>
  <c r="E113" i="98" s="1"/>
  <c r="D116" i="49"/>
  <c r="D113" i="98" s="1"/>
  <c r="C116" i="49"/>
  <c r="C113" i="98" s="1"/>
  <c r="B116" i="49"/>
  <c r="B113" i="98" s="1"/>
  <c r="E76" i="49"/>
  <c r="D76" i="49"/>
  <c r="D73" i="98" s="1"/>
  <c r="C76" i="49"/>
  <c r="C73" i="98" s="1"/>
  <c r="B76" i="49"/>
  <c r="B73" i="98" s="1"/>
  <c r="F56" i="49"/>
  <c r="F54" i="49"/>
  <c r="F53" i="49"/>
  <c r="F52" i="49"/>
  <c r="E36" i="49"/>
  <c r="E33" i="98" s="1"/>
  <c r="D36" i="49"/>
  <c r="D33" i="98" s="1"/>
  <c r="C36" i="49"/>
  <c r="C33" i="98" s="1"/>
  <c r="B36" i="49"/>
  <c r="B33" i="98" s="1"/>
  <c r="F16" i="49"/>
  <c r="F15" i="49"/>
  <c r="F14" i="49"/>
  <c r="F13" i="49"/>
  <c r="F12" i="49"/>
  <c r="E116" i="41"/>
  <c r="D116" i="41"/>
  <c r="C116" i="41"/>
  <c r="B116" i="41"/>
  <c r="F96" i="41"/>
  <c r="F95" i="41"/>
  <c r="F94" i="41"/>
  <c r="F93" i="41"/>
  <c r="F92" i="41"/>
  <c r="E76" i="41"/>
  <c r="F55" i="41" s="1"/>
  <c r="D76" i="41"/>
  <c r="D80" i="98" s="1"/>
  <c r="C76" i="41"/>
  <c r="C80" i="98" s="1"/>
  <c r="B76" i="41"/>
  <c r="B80" i="98" s="1"/>
  <c r="F56" i="41"/>
  <c r="F54" i="41"/>
  <c r="F53" i="41"/>
  <c r="F52" i="41"/>
  <c r="E36" i="41"/>
  <c r="E40" i="98" s="1"/>
  <c r="D36" i="41"/>
  <c r="D34" i="98" s="1"/>
  <c r="C36" i="41"/>
  <c r="C34" i="98" s="1"/>
  <c r="B36" i="41"/>
  <c r="B40" i="98" s="1"/>
  <c r="F16" i="41"/>
  <c r="F15" i="41"/>
  <c r="F14" i="41"/>
  <c r="F13" i="41"/>
  <c r="F12" i="41"/>
  <c r="E116" i="99"/>
  <c r="E116" i="98" s="1"/>
  <c r="D116" i="99"/>
  <c r="D116" i="98" s="1"/>
  <c r="C116" i="99"/>
  <c r="C116" i="98" s="1"/>
  <c r="B116" i="99"/>
  <c r="B116" i="98" s="1"/>
  <c r="F97" i="99"/>
  <c r="F96" i="99"/>
  <c r="F95" i="99"/>
  <c r="F94" i="99"/>
  <c r="F93" i="99"/>
  <c r="F92" i="99"/>
  <c r="F76" i="99"/>
  <c r="F76" i="98" s="1"/>
  <c r="E76" i="99"/>
  <c r="E76" i="98" s="1"/>
  <c r="D76" i="99"/>
  <c r="D76" i="98" s="1"/>
  <c r="C76" i="99"/>
  <c r="C76" i="98" s="1"/>
  <c r="B76" i="99"/>
  <c r="B76" i="98" s="1"/>
  <c r="E36" i="99"/>
  <c r="E36" i="98" s="1"/>
  <c r="D36" i="99"/>
  <c r="D36" i="98" s="1"/>
  <c r="C36" i="99"/>
  <c r="C36" i="98" s="1"/>
  <c r="B36" i="99"/>
  <c r="B36" i="98" s="1"/>
  <c r="E116" i="5"/>
  <c r="E121" i="98" s="1"/>
  <c r="D116" i="5"/>
  <c r="D121" i="98" s="1"/>
  <c r="C116" i="5"/>
  <c r="C121" i="98" s="1"/>
  <c r="B116" i="5"/>
  <c r="B121" i="98" s="1"/>
  <c r="E76" i="5"/>
  <c r="F53" i="5" s="1"/>
  <c r="D76" i="5"/>
  <c r="D81" i="98" s="1"/>
  <c r="C76" i="5"/>
  <c r="C81" i="98" s="1"/>
  <c r="B76" i="5"/>
  <c r="B81" i="98" s="1"/>
  <c r="F54" i="5"/>
  <c r="E36" i="5"/>
  <c r="E41" i="98" s="1"/>
  <c r="D36" i="5"/>
  <c r="D41" i="98" s="1"/>
  <c r="C36" i="5"/>
  <c r="C41" i="98" s="1"/>
  <c r="B36" i="5"/>
  <c r="B41" i="98" s="1"/>
  <c r="F14" i="5"/>
  <c r="F13" i="5"/>
  <c r="F12" i="5"/>
  <c r="F36" i="5" s="1"/>
  <c r="F41" i="98" s="1"/>
  <c r="E116" i="6"/>
  <c r="F92" i="6" s="1"/>
  <c r="D116" i="6"/>
  <c r="D122" i="98" s="1"/>
  <c r="C116" i="6"/>
  <c r="C122" i="98" s="1"/>
  <c r="B116" i="6"/>
  <c r="B122" i="98" s="1"/>
  <c r="E76" i="6"/>
  <c r="D76" i="6"/>
  <c r="D82" i="98" s="1"/>
  <c r="C76" i="6"/>
  <c r="C82" i="98" s="1"/>
  <c r="B76" i="6"/>
  <c r="B82" i="98" s="1"/>
  <c r="F57" i="6"/>
  <c r="F54" i="6"/>
  <c r="F52" i="6"/>
  <c r="E36" i="6"/>
  <c r="F16" i="6" s="1"/>
  <c r="D36" i="6"/>
  <c r="D42" i="98" s="1"/>
  <c r="C36" i="6"/>
  <c r="C42" i="98" s="1"/>
  <c r="B36" i="6"/>
  <c r="B42" i="98" s="1"/>
  <c r="E116" i="7"/>
  <c r="D116" i="7"/>
  <c r="D123" i="98" s="1"/>
  <c r="C116" i="7"/>
  <c r="C123" i="98" s="1"/>
  <c r="B116" i="7"/>
  <c r="B123" i="98" s="1"/>
  <c r="F94" i="7"/>
  <c r="E76" i="7"/>
  <c r="D76" i="7"/>
  <c r="D83" i="98" s="1"/>
  <c r="C76" i="7"/>
  <c r="C83" i="98" s="1"/>
  <c r="B76" i="7"/>
  <c r="B83" i="98" s="1"/>
  <c r="E36" i="7"/>
  <c r="F17" i="7" s="1"/>
  <c r="D36" i="7"/>
  <c r="D43" i="98" s="1"/>
  <c r="C36" i="7"/>
  <c r="C43" i="98" s="1"/>
  <c r="B36" i="7"/>
  <c r="B43" i="98" s="1"/>
  <c r="E116" i="9"/>
  <c r="E124" i="98" s="1"/>
  <c r="D116" i="9"/>
  <c r="D124" i="98" s="1"/>
  <c r="C116" i="9"/>
  <c r="C124" i="98" s="1"/>
  <c r="B116" i="9"/>
  <c r="B124" i="98" s="1"/>
  <c r="F97" i="9"/>
  <c r="F96" i="9"/>
  <c r="F95" i="9"/>
  <c r="F94" i="9"/>
  <c r="F93" i="9"/>
  <c r="F92" i="9"/>
  <c r="E76" i="9"/>
  <c r="F53" i="9" s="1"/>
  <c r="D76" i="9"/>
  <c r="D84" i="98" s="1"/>
  <c r="C76" i="9"/>
  <c r="C84" i="98" s="1"/>
  <c r="B76" i="9"/>
  <c r="B84" i="98" s="1"/>
  <c r="E36" i="9"/>
  <c r="F16" i="9" s="1"/>
  <c r="D36" i="9"/>
  <c r="D44" i="98" s="1"/>
  <c r="C36" i="9"/>
  <c r="C44" i="98" s="1"/>
  <c r="B36" i="9"/>
  <c r="B44" i="98" s="1"/>
  <c r="E116" i="8"/>
  <c r="E125" i="98" s="1"/>
  <c r="D116" i="8"/>
  <c r="D125" i="98" s="1"/>
  <c r="C116" i="8"/>
  <c r="C125" i="98" s="1"/>
  <c r="B116" i="8"/>
  <c r="B125" i="98" s="1"/>
  <c r="E76" i="8"/>
  <c r="D76" i="8"/>
  <c r="D85" i="98" s="1"/>
  <c r="C76" i="8"/>
  <c r="C85" i="98" s="1"/>
  <c r="B76" i="8"/>
  <c r="B85" i="98" s="1"/>
  <c r="E36" i="8"/>
  <c r="E45" i="98" s="1"/>
  <c r="D36" i="8"/>
  <c r="D45" i="98" s="1"/>
  <c r="C36" i="8"/>
  <c r="C45" i="98" s="1"/>
  <c r="B36" i="8"/>
  <c r="B45" i="98" s="1"/>
  <c r="F13" i="8"/>
  <c r="F12" i="8"/>
  <c r="F36" i="8" s="1"/>
  <c r="F45" i="98" s="1"/>
  <c r="F94" i="24" l="1"/>
  <c r="F98" i="24"/>
  <c r="F95" i="24"/>
  <c r="F92" i="24"/>
  <c r="F96" i="24"/>
  <c r="F93" i="24"/>
  <c r="V178" i="98"/>
  <c r="V198" i="98"/>
  <c r="W198" i="98"/>
  <c r="W178" i="98"/>
  <c r="Z178" i="98"/>
  <c r="Z198" i="98"/>
  <c r="X198" i="98"/>
  <c r="X178" i="98"/>
  <c r="Y178" i="98"/>
  <c r="Y198" i="98"/>
  <c r="Q178" i="98"/>
  <c r="Q198" i="98"/>
  <c r="R178" i="98"/>
  <c r="R198" i="98"/>
  <c r="S178" i="98"/>
  <c r="S198" i="98"/>
  <c r="T198" i="98"/>
  <c r="T178" i="98"/>
  <c r="B198" i="98"/>
  <c r="B178" i="98"/>
  <c r="F198" i="98"/>
  <c r="F178" i="98"/>
  <c r="C198" i="98"/>
  <c r="C178" i="98"/>
  <c r="D198" i="98"/>
  <c r="D178" i="98"/>
  <c r="E198" i="98"/>
  <c r="E178" i="98"/>
  <c r="Z158" i="98"/>
  <c r="Z138" i="98"/>
  <c r="W138" i="98"/>
  <c r="W158" i="98"/>
  <c r="X138" i="98"/>
  <c r="X158" i="98"/>
  <c r="Y138" i="98"/>
  <c r="Y158" i="98"/>
  <c r="V158" i="98"/>
  <c r="V138" i="98"/>
  <c r="R158" i="98"/>
  <c r="R138" i="98"/>
  <c r="U158" i="98"/>
  <c r="U138" i="98"/>
  <c r="S158" i="98"/>
  <c r="S138" i="98"/>
  <c r="T158" i="98"/>
  <c r="T138" i="98"/>
  <c r="Q158" i="98"/>
  <c r="Q138" i="98"/>
  <c r="C158" i="98"/>
  <c r="C138" i="98"/>
  <c r="D158" i="98"/>
  <c r="D138" i="98"/>
  <c r="F158" i="98"/>
  <c r="F138" i="98"/>
  <c r="E138" i="98"/>
  <c r="E158" i="98"/>
  <c r="B158" i="98"/>
  <c r="B138" i="98"/>
  <c r="F14" i="10"/>
  <c r="F13" i="10"/>
  <c r="F25" i="10"/>
  <c r="F17" i="10"/>
  <c r="F21" i="10"/>
  <c r="F14" i="28"/>
  <c r="F15" i="28"/>
  <c r="F12" i="28"/>
  <c r="F16" i="28"/>
  <c r="F36" i="41"/>
  <c r="F40" i="98" s="1"/>
  <c r="F14" i="45"/>
  <c r="F15" i="45"/>
  <c r="F16" i="45"/>
  <c r="F13" i="45"/>
  <c r="F36" i="45" s="1"/>
  <c r="F31" i="98" s="1"/>
  <c r="Y195" i="98"/>
  <c r="Y174" i="98"/>
  <c r="V195" i="98"/>
  <c r="V174" i="98"/>
  <c r="W195" i="98"/>
  <c r="W174" i="98"/>
  <c r="X195" i="98"/>
  <c r="X174" i="98"/>
  <c r="T195" i="98"/>
  <c r="T174" i="98"/>
  <c r="Q195" i="98"/>
  <c r="Q174" i="98"/>
  <c r="R174" i="98"/>
  <c r="R195" i="98"/>
  <c r="S195" i="98"/>
  <c r="S174" i="98"/>
  <c r="K196" i="13"/>
  <c r="K174" i="98" s="1"/>
  <c r="K173" i="13"/>
  <c r="K177" i="13"/>
  <c r="K174" i="13"/>
  <c r="K178" i="13"/>
  <c r="E174" i="98"/>
  <c r="E195" i="98"/>
  <c r="B195" i="98"/>
  <c r="B174" i="98"/>
  <c r="C195" i="98"/>
  <c r="C174" i="98"/>
  <c r="D174" i="98"/>
  <c r="D195" i="98"/>
  <c r="Z156" i="13"/>
  <c r="V155" i="98"/>
  <c r="V134" i="98"/>
  <c r="W155" i="98"/>
  <c r="W134" i="98"/>
  <c r="X155" i="98"/>
  <c r="X134" i="98"/>
  <c r="Y155" i="98"/>
  <c r="Y134" i="98"/>
  <c r="Q155" i="98"/>
  <c r="Q134" i="98"/>
  <c r="U155" i="98"/>
  <c r="U134" i="98"/>
  <c r="R155" i="98"/>
  <c r="R134" i="98"/>
  <c r="S134" i="98"/>
  <c r="S155" i="98"/>
  <c r="T155" i="98"/>
  <c r="T134" i="98"/>
  <c r="B134" i="98"/>
  <c r="B155" i="98"/>
  <c r="F134" i="98"/>
  <c r="F155" i="98"/>
  <c r="C134" i="98"/>
  <c r="C155" i="98"/>
  <c r="D155" i="98"/>
  <c r="D134" i="98"/>
  <c r="E134" i="98"/>
  <c r="E155" i="98"/>
  <c r="F133" i="9"/>
  <c r="F156" i="9" s="1"/>
  <c r="F164" i="98" s="1"/>
  <c r="F137" i="9"/>
  <c r="F134" i="9"/>
  <c r="F135" i="9"/>
  <c r="F57" i="9"/>
  <c r="Z156" i="7"/>
  <c r="Z163" i="98" s="1"/>
  <c r="U156" i="6"/>
  <c r="U162" i="98" s="1"/>
  <c r="K156" i="6"/>
  <c r="K162" i="98" s="1"/>
  <c r="K196" i="5"/>
  <c r="K201" i="98" s="1"/>
  <c r="F134" i="5"/>
  <c r="E161" i="98"/>
  <c r="F92" i="5"/>
  <c r="F116" i="5" s="1"/>
  <c r="F121" i="98" s="1"/>
  <c r="F94" i="5"/>
  <c r="F93" i="5"/>
  <c r="F13" i="99"/>
  <c r="K196" i="49"/>
  <c r="K193" i="98" s="1"/>
  <c r="U132" i="49"/>
  <c r="U136" i="49"/>
  <c r="U133" i="49"/>
  <c r="U134" i="49"/>
  <c r="F76" i="47"/>
  <c r="F72" i="98" s="1"/>
  <c r="V200" i="98"/>
  <c r="V194" i="98"/>
  <c r="W200" i="98"/>
  <c r="W194" i="98"/>
  <c r="X200" i="98"/>
  <c r="X194" i="98"/>
  <c r="Y200" i="98"/>
  <c r="Y194" i="98"/>
  <c r="Q200" i="98"/>
  <c r="Q194" i="98"/>
  <c r="R200" i="98"/>
  <c r="R194" i="98"/>
  <c r="S200" i="98"/>
  <c r="S194" i="98"/>
  <c r="T194" i="98"/>
  <c r="T200" i="98"/>
  <c r="B194" i="98"/>
  <c r="B200" i="98"/>
  <c r="F196" i="41"/>
  <c r="C194" i="98"/>
  <c r="C200" i="98"/>
  <c r="D194" i="98"/>
  <c r="D200" i="98"/>
  <c r="E200" i="98"/>
  <c r="E194" i="98"/>
  <c r="W160" i="98"/>
  <c r="W154" i="98"/>
  <c r="X160" i="98"/>
  <c r="X154" i="98"/>
  <c r="Y160" i="98"/>
  <c r="Y154" i="98"/>
  <c r="V160" i="98"/>
  <c r="V154" i="98"/>
  <c r="R160" i="98"/>
  <c r="R154" i="98"/>
  <c r="U160" i="98"/>
  <c r="U154" i="98"/>
  <c r="S160" i="98"/>
  <c r="S154" i="98"/>
  <c r="T154" i="98"/>
  <c r="T160" i="98"/>
  <c r="Q160" i="98"/>
  <c r="Q154" i="98"/>
  <c r="C154" i="98"/>
  <c r="C160" i="98"/>
  <c r="D160" i="98"/>
  <c r="D154" i="98"/>
  <c r="E160" i="98"/>
  <c r="E154" i="98"/>
  <c r="B154" i="98"/>
  <c r="B160" i="98"/>
  <c r="P156" i="68"/>
  <c r="P148" i="98" s="1"/>
  <c r="F52" i="100"/>
  <c r="F59" i="100"/>
  <c r="F58" i="100"/>
  <c r="F56" i="100"/>
  <c r="F76" i="100" s="1"/>
  <c r="F69" i="98" s="1"/>
  <c r="F55" i="100"/>
  <c r="F54" i="100"/>
  <c r="F53" i="100"/>
  <c r="E189" i="98"/>
  <c r="F175" i="100"/>
  <c r="F174" i="100"/>
  <c r="F196" i="100" s="1"/>
  <c r="F189" i="98" s="1"/>
  <c r="F173" i="100"/>
  <c r="J189" i="98"/>
  <c r="K174" i="100"/>
  <c r="K175" i="100"/>
  <c r="K173" i="100"/>
  <c r="O189" i="98"/>
  <c r="P173" i="100"/>
  <c r="P174" i="100"/>
  <c r="P175" i="100"/>
  <c r="T189" i="98"/>
  <c r="U175" i="100"/>
  <c r="U173" i="100"/>
  <c r="U196" i="100" s="1"/>
  <c r="U189" i="98" s="1"/>
  <c r="U174" i="100"/>
  <c r="Y189" i="98"/>
  <c r="Z175" i="100"/>
  <c r="Z174" i="100"/>
  <c r="Z173" i="100"/>
  <c r="E29" i="98"/>
  <c r="F13" i="100"/>
  <c r="F14" i="100"/>
  <c r="F15" i="100"/>
  <c r="E149" i="98"/>
  <c r="F133" i="100"/>
  <c r="F156" i="100" s="1"/>
  <c r="F149" i="98" s="1"/>
  <c r="F134" i="100"/>
  <c r="F135" i="100"/>
  <c r="J149" i="98"/>
  <c r="K133" i="100"/>
  <c r="K134" i="100"/>
  <c r="K136" i="100"/>
  <c r="K135" i="100"/>
  <c r="O149" i="98"/>
  <c r="P135" i="100"/>
  <c r="P133" i="100"/>
  <c r="P134" i="100"/>
  <c r="T149" i="98"/>
  <c r="U133" i="100"/>
  <c r="U156" i="100" s="1"/>
  <c r="U149" i="98" s="1"/>
  <c r="U134" i="100"/>
  <c r="U135" i="100"/>
  <c r="Y149" i="98"/>
  <c r="Z134" i="100"/>
  <c r="Z135" i="100"/>
  <c r="Z133" i="100"/>
  <c r="Z156" i="100" s="1"/>
  <c r="Z149" i="98" s="1"/>
  <c r="E109" i="98"/>
  <c r="F95" i="100"/>
  <c r="F94" i="100"/>
  <c r="F93" i="100"/>
  <c r="F116" i="100" s="1"/>
  <c r="F109" i="98" s="1"/>
  <c r="A131" i="8"/>
  <c r="A131" i="5"/>
  <c r="A131" i="47"/>
  <c r="A131" i="68"/>
  <c r="A131" i="81"/>
  <c r="A131" i="28"/>
  <c r="A131" i="15"/>
  <c r="A171" i="8"/>
  <c r="A171" i="5"/>
  <c r="A171" i="47"/>
  <c r="A171" i="68"/>
  <c r="A171" i="81"/>
  <c r="A171" i="28"/>
  <c r="A171" i="15"/>
  <c r="A131" i="9"/>
  <c r="A131" i="99"/>
  <c r="A131" i="45"/>
  <c r="A131" i="85"/>
  <c r="A131" i="36"/>
  <c r="A131" i="24"/>
  <c r="A131" i="13"/>
  <c r="A171" i="9"/>
  <c r="A171" i="99"/>
  <c r="A171" i="45"/>
  <c r="A171" i="85"/>
  <c r="A171" i="36"/>
  <c r="A171" i="24"/>
  <c r="A171" i="13"/>
  <c r="A131" i="7"/>
  <c r="A131" i="41"/>
  <c r="A131" i="38"/>
  <c r="A131" i="69"/>
  <c r="A131" i="32"/>
  <c r="A131" i="22"/>
  <c r="A131" i="64"/>
  <c r="A171" i="7"/>
  <c r="A171" i="41"/>
  <c r="A171" i="38"/>
  <c r="A171" i="69"/>
  <c r="A171" i="32"/>
  <c r="A171" i="22"/>
  <c r="A171" i="64"/>
  <c r="A131" i="6"/>
  <c r="A131" i="49"/>
  <c r="A131" i="100"/>
  <c r="A131" i="83"/>
  <c r="A131" i="73"/>
  <c r="A131" i="17"/>
  <c r="A131" i="10"/>
  <c r="A171" i="6"/>
  <c r="A171" i="49"/>
  <c r="A171" i="100"/>
  <c r="A171" i="83"/>
  <c r="A171" i="73"/>
  <c r="A171" i="17"/>
  <c r="A171" i="10"/>
  <c r="F18" i="100"/>
  <c r="F12" i="100"/>
  <c r="F19" i="100"/>
  <c r="F180" i="100"/>
  <c r="U176" i="100"/>
  <c r="U180" i="100"/>
  <c r="F17" i="100"/>
  <c r="F21" i="100"/>
  <c r="F16" i="100"/>
  <c r="F20" i="100"/>
  <c r="P172" i="100"/>
  <c r="U177" i="100"/>
  <c r="U181" i="100"/>
  <c r="U156" i="69"/>
  <c r="U146" i="98" s="1"/>
  <c r="P156" i="69"/>
  <c r="P146" i="98" s="1"/>
  <c r="F133" i="69"/>
  <c r="F137" i="69"/>
  <c r="F134" i="69"/>
  <c r="F138" i="69"/>
  <c r="F135" i="69"/>
  <c r="Z187" i="98"/>
  <c r="Z199" i="98"/>
  <c r="V187" i="98"/>
  <c r="V199" i="98"/>
  <c r="W187" i="98"/>
  <c r="W199" i="98"/>
  <c r="X199" i="98"/>
  <c r="X187" i="98"/>
  <c r="Y187" i="98"/>
  <c r="Y199" i="98"/>
  <c r="Q199" i="98"/>
  <c r="Q187" i="98"/>
  <c r="U199" i="98"/>
  <c r="U187" i="98"/>
  <c r="R199" i="98"/>
  <c r="R187" i="98"/>
  <c r="S199" i="98"/>
  <c r="S187" i="98"/>
  <c r="T199" i="98"/>
  <c r="T187" i="98"/>
  <c r="B199" i="98"/>
  <c r="B187" i="98"/>
  <c r="C187" i="98"/>
  <c r="C199" i="98"/>
  <c r="D199" i="98"/>
  <c r="D187" i="98"/>
  <c r="E199" i="98"/>
  <c r="E187" i="98"/>
  <c r="V147" i="98"/>
  <c r="V159" i="98"/>
  <c r="Z147" i="98"/>
  <c r="Z159" i="98"/>
  <c r="W159" i="98"/>
  <c r="W147" i="98"/>
  <c r="X147" i="98"/>
  <c r="X159" i="98"/>
  <c r="Y147" i="98"/>
  <c r="Y159" i="98"/>
  <c r="Q159" i="98"/>
  <c r="Q147" i="98"/>
  <c r="R159" i="98"/>
  <c r="R147" i="98"/>
  <c r="S159" i="98"/>
  <c r="S147" i="98"/>
  <c r="T159" i="98"/>
  <c r="T147" i="98"/>
  <c r="F156" i="85"/>
  <c r="B147" i="98"/>
  <c r="B159" i="98"/>
  <c r="C159" i="98"/>
  <c r="C147" i="98"/>
  <c r="D159" i="98"/>
  <c r="D147" i="98"/>
  <c r="E159" i="98"/>
  <c r="E147" i="98"/>
  <c r="Z196" i="83"/>
  <c r="Z185" i="98" s="1"/>
  <c r="P156" i="83"/>
  <c r="P145" i="98" s="1"/>
  <c r="U181" i="98"/>
  <c r="U180" i="98"/>
  <c r="B181" i="98"/>
  <c r="B180" i="98"/>
  <c r="Q181" i="98"/>
  <c r="Q180" i="98"/>
  <c r="V181" i="98"/>
  <c r="V180" i="98"/>
  <c r="C181" i="98"/>
  <c r="C180" i="98"/>
  <c r="R181" i="98"/>
  <c r="R180" i="98"/>
  <c r="W181" i="98"/>
  <c r="W180" i="98"/>
  <c r="F181" i="98"/>
  <c r="F180" i="98"/>
  <c r="D181" i="98"/>
  <c r="D180" i="98"/>
  <c r="S181" i="98"/>
  <c r="S180" i="98"/>
  <c r="X181" i="98"/>
  <c r="X180" i="98"/>
  <c r="K156" i="73"/>
  <c r="E181" i="98"/>
  <c r="E180" i="98"/>
  <c r="T181" i="98"/>
  <c r="T180" i="98"/>
  <c r="Y181" i="98"/>
  <c r="Y180" i="98"/>
  <c r="X141" i="98"/>
  <c r="X140" i="98"/>
  <c r="Y141" i="98"/>
  <c r="Y140" i="98"/>
  <c r="V140" i="98"/>
  <c r="V141" i="98"/>
  <c r="W140" i="98"/>
  <c r="W141" i="98"/>
  <c r="T140" i="98"/>
  <c r="T141" i="98"/>
  <c r="S140" i="98"/>
  <c r="S141" i="98"/>
  <c r="Q141" i="98"/>
  <c r="Q140" i="98"/>
  <c r="U132" i="73"/>
  <c r="U136" i="73"/>
  <c r="R141" i="98"/>
  <c r="R140" i="98"/>
  <c r="E140" i="98"/>
  <c r="E141" i="98"/>
  <c r="B141" i="98"/>
  <c r="B140" i="98"/>
  <c r="D141" i="98"/>
  <c r="D140" i="98"/>
  <c r="C141" i="98"/>
  <c r="C140" i="98"/>
  <c r="P196" i="32"/>
  <c r="P182" i="98" s="1"/>
  <c r="Z135" i="32"/>
  <c r="Z132" i="32"/>
  <c r="Z136" i="32"/>
  <c r="Z133" i="32"/>
  <c r="Z137" i="32"/>
  <c r="F135" i="32"/>
  <c r="F132" i="32"/>
  <c r="F156" i="32" s="1"/>
  <c r="F142" i="98" s="1"/>
  <c r="F136" i="32"/>
  <c r="F133" i="32"/>
  <c r="F137" i="32"/>
  <c r="U196" i="28"/>
  <c r="U179" i="98" s="1"/>
  <c r="P196" i="28"/>
  <c r="P179" i="98" s="1"/>
  <c r="Z156" i="28"/>
  <c r="Z139" i="98" s="1"/>
  <c r="V176" i="98"/>
  <c r="V197" i="98"/>
  <c r="W176" i="98"/>
  <c r="W197" i="98"/>
  <c r="Z176" i="98"/>
  <c r="Z197" i="98"/>
  <c r="X197" i="98"/>
  <c r="X176" i="98"/>
  <c r="Y176" i="98"/>
  <c r="Y197" i="98"/>
  <c r="Q197" i="98"/>
  <c r="Q176" i="98"/>
  <c r="R197" i="98"/>
  <c r="R176" i="98"/>
  <c r="S197" i="98"/>
  <c r="S176" i="98"/>
  <c r="T197" i="98"/>
  <c r="T176" i="98"/>
  <c r="P196" i="17"/>
  <c r="C176" i="98"/>
  <c r="C197" i="98"/>
  <c r="B197" i="98"/>
  <c r="B176" i="98"/>
  <c r="D176" i="98"/>
  <c r="D197" i="98"/>
  <c r="F197" i="98"/>
  <c r="F176" i="98"/>
  <c r="E197" i="98"/>
  <c r="E176" i="98"/>
  <c r="Z136" i="98"/>
  <c r="Z157" i="98"/>
  <c r="W157" i="98"/>
  <c r="W136" i="98"/>
  <c r="X136" i="98"/>
  <c r="X157" i="98"/>
  <c r="Y136" i="98"/>
  <c r="Y157" i="98"/>
  <c r="V136" i="98"/>
  <c r="V157" i="98"/>
  <c r="U132" i="17"/>
  <c r="R157" i="98"/>
  <c r="R136" i="98"/>
  <c r="S157" i="98"/>
  <c r="S136" i="98"/>
  <c r="T157" i="98"/>
  <c r="T136" i="98"/>
  <c r="U135" i="17"/>
  <c r="U139" i="17"/>
  <c r="Q157" i="98"/>
  <c r="Q136" i="98"/>
  <c r="C157" i="98"/>
  <c r="C136" i="98"/>
  <c r="D157" i="98"/>
  <c r="D136" i="98"/>
  <c r="F156" i="17"/>
  <c r="E157" i="98"/>
  <c r="E136" i="98"/>
  <c r="B136" i="98"/>
  <c r="B157" i="98"/>
  <c r="Z196" i="15"/>
  <c r="Z175" i="98" s="1"/>
  <c r="Z156" i="15"/>
  <c r="Z135" i="98" s="1"/>
  <c r="K156" i="15"/>
  <c r="K135" i="98" s="1"/>
  <c r="Z133" i="64"/>
  <c r="P132" i="64"/>
  <c r="P133" i="64"/>
  <c r="P134" i="64"/>
  <c r="F196" i="64"/>
  <c r="F173" i="98" s="1"/>
  <c r="AE179" i="10"/>
  <c r="AD172" i="98"/>
  <c r="P134" i="10"/>
  <c r="P138" i="10"/>
  <c r="P142" i="10"/>
  <c r="P135" i="10"/>
  <c r="P139" i="10"/>
  <c r="P145" i="10"/>
  <c r="P132" i="10"/>
  <c r="P156" i="10" s="1"/>
  <c r="P132" i="98" s="1"/>
  <c r="P136" i="10"/>
  <c r="O172" i="98"/>
  <c r="P183" i="10"/>
  <c r="P196" i="10" s="1"/>
  <c r="P172" i="98" s="1"/>
  <c r="P184" i="10"/>
  <c r="U184" i="10"/>
  <c r="U196" i="10" s="1"/>
  <c r="U172" i="98" s="1"/>
  <c r="U183" i="10"/>
  <c r="T172" i="98"/>
  <c r="Z179" i="10"/>
  <c r="Z184" i="10"/>
  <c r="Z183" i="10"/>
  <c r="Y172" i="98"/>
  <c r="O132" i="98"/>
  <c r="P143" i="10"/>
  <c r="P144" i="10"/>
  <c r="U144" i="10"/>
  <c r="U143" i="10"/>
  <c r="U156" i="10" s="1"/>
  <c r="U132" i="98" s="1"/>
  <c r="T132" i="98"/>
  <c r="Z144" i="10"/>
  <c r="Z143" i="10"/>
  <c r="Y132" i="98"/>
  <c r="K132" i="10"/>
  <c r="K136" i="10"/>
  <c r="K140" i="10"/>
  <c r="K144" i="10"/>
  <c r="K133" i="10"/>
  <c r="K137" i="10"/>
  <c r="K141" i="10"/>
  <c r="K145" i="10"/>
  <c r="K134" i="10"/>
  <c r="K138" i="10"/>
  <c r="K142" i="10"/>
  <c r="K156" i="22"/>
  <c r="K137" i="98" s="1"/>
  <c r="F12" i="6"/>
  <c r="P198" i="98"/>
  <c r="P178" i="98"/>
  <c r="P197" i="98"/>
  <c r="P176" i="98"/>
  <c r="P195" i="98"/>
  <c r="P174" i="98"/>
  <c r="O155" i="98"/>
  <c r="O134" i="98"/>
  <c r="P137" i="9"/>
  <c r="O164" i="98"/>
  <c r="L154" i="98"/>
  <c r="L160" i="98"/>
  <c r="L159" i="98"/>
  <c r="L147" i="98"/>
  <c r="N141" i="98"/>
  <c r="N140" i="98"/>
  <c r="N158" i="98"/>
  <c r="N138" i="98"/>
  <c r="N157" i="98"/>
  <c r="N136" i="98"/>
  <c r="M195" i="98"/>
  <c r="M174" i="98"/>
  <c r="M200" i="98"/>
  <c r="M194" i="98"/>
  <c r="N199" i="98"/>
  <c r="N187" i="98"/>
  <c r="M180" i="98"/>
  <c r="M181" i="98"/>
  <c r="O198" i="98"/>
  <c r="O178" i="98"/>
  <c r="M176" i="98"/>
  <c r="M197" i="98"/>
  <c r="P157" i="98"/>
  <c r="P136" i="98"/>
  <c r="L155" i="98"/>
  <c r="L134" i="98"/>
  <c r="M154" i="98"/>
  <c r="M160" i="98"/>
  <c r="M159" i="98"/>
  <c r="M147" i="98"/>
  <c r="O140" i="98"/>
  <c r="O141" i="98"/>
  <c r="O158" i="98"/>
  <c r="O138" i="98"/>
  <c r="O136" i="98"/>
  <c r="O157" i="98"/>
  <c r="N195" i="98"/>
  <c r="N174" i="98"/>
  <c r="N194" i="98"/>
  <c r="N200" i="98"/>
  <c r="O199" i="98"/>
  <c r="O187" i="98"/>
  <c r="N181" i="98"/>
  <c r="N180" i="98"/>
  <c r="L198" i="98"/>
  <c r="L178" i="98"/>
  <c r="N197" i="98"/>
  <c r="N176" i="98"/>
  <c r="P154" i="98"/>
  <c r="P160" i="98"/>
  <c r="P141" i="98"/>
  <c r="P140" i="98"/>
  <c r="P158" i="98"/>
  <c r="P138" i="98"/>
  <c r="P155" i="98"/>
  <c r="P134" i="98"/>
  <c r="P199" i="98"/>
  <c r="P187" i="98"/>
  <c r="M134" i="98"/>
  <c r="M155" i="98"/>
  <c r="N160" i="98"/>
  <c r="N154" i="98"/>
  <c r="N159" i="98"/>
  <c r="N147" i="98"/>
  <c r="L141" i="98"/>
  <c r="L140" i="98"/>
  <c r="L158" i="98"/>
  <c r="L138" i="98"/>
  <c r="L157" i="98"/>
  <c r="L136" i="98"/>
  <c r="O174" i="98"/>
  <c r="O195" i="98"/>
  <c r="O194" i="98"/>
  <c r="O200" i="98"/>
  <c r="L199" i="98"/>
  <c r="L187" i="98"/>
  <c r="O181" i="98"/>
  <c r="O180" i="98"/>
  <c r="M198" i="98"/>
  <c r="M178" i="98"/>
  <c r="O197" i="98"/>
  <c r="O176" i="98"/>
  <c r="P159" i="98"/>
  <c r="P147" i="98"/>
  <c r="N155" i="98"/>
  <c r="N134" i="98"/>
  <c r="O160" i="98"/>
  <c r="O154" i="98"/>
  <c r="P173" i="45"/>
  <c r="P196" i="45" s="1"/>
  <c r="P191" i="98" s="1"/>
  <c r="O151" i="98"/>
  <c r="O159" i="98"/>
  <c r="O147" i="98"/>
  <c r="M141" i="98"/>
  <c r="M140" i="98"/>
  <c r="M158" i="98"/>
  <c r="M138" i="98"/>
  <c r="M157" i="98"/>
  <c r="M136" i="98"/>
  <c r="L195" i="98"/>
  <c r="L174" i="98"/>
  <c r="P173" i="64"/>
  <c r="P196" i="64" s="1"/>
  <c r="P173" i="98" s="1"/>
  <c r="O173" i="98"/>
  <c r="P173" i="8"/>
  <c r="P196" i="8" s="1"/>
  <c r="P205" i="98" s="1"/>
  <c r="O205" i="98"/>
  <c r="L200" i="98"/>
  <c r="L194" i="98"/>
  <c r="M199" i="98"/>
  <c r="M187" i="98"/>
  <c r="L181" i="98"/>
  <c r="L180" i="98"/>
  <c r="N198" i="98"/>
  <c r="N178" i="98"/>
  <c r="L197" i="98"/>
  <c r="L176" i="98"/>
  <c r="K181" i="98"/>
  <c r="K180" i="98"/>
  <c r="H140" i="98"/>
  <c r="H141" i="98"/>
  <c r="H157" i="98"/>
  <c r="H136" i="98"/>
  <c r="G195" i="98"/>
  <c r="G174" i="98"/>
  <c r="J198" i="98"/>
  <c r="J178" i="98"/>
  <c r="K133" i="49"/>
  <c r="K156" i="49" s="1"/>
  <c r="K153" i="98" s="1"/>
  <c r="K135" i="47"/>
  <c r="K133" i="45"/>
  <c r="K156" i="45" s="1"/>
  <c r="K151" i="98" s="1"/>
  <c r="K132" i="38"/>
  <c r="K136" i="38"/>
  <c r="K132" i="100"/>
  <c r="K139" i="100"/>
  <c r="K134" i="85"/>
  <c r="K135" i="83"/>
  <c r="K132" i="81"/>
  <c r="K136" i="81"/>
  <c r="K140" i="98"/>
  <c r="K141" i="98"/>
  <c r="K174" i="10"/>
  <c r="K182" i="10"/>
  <c r="K177" i="6"/>
  <c r="K172" i="45"/>
  <c r="K196" i="45" s="1"/>
  <c r="K191" i="98" s="1"/>
  <c r="K175" i="32"/>
  <c r="K175" i="24"/>
  <c r="J155" i="98"/>
  <c r="J134" i="98"/>
  <c r="G154" i="98"/>
  <c r="G160" i="98"/>
  <c r="G159" i="98"/>
  <c r="G147" i="98"/>
  <c r="I141" i="98"/>
  <c r="I140" i="98"/>
  <c r="I158" i="98"/>
  <c r="I138" i="98"/>
  <c r="I157" i="98"/>
  <c r="I136" i="98"/>
  <c r="H195" i="98"/>
  <c r="H174" i="98"/>
  <c r="G194" i="98"/>
  <c r="G200" i="98"/>
  <c r="G199" i="98"/>
  <c r="G187" i="98"/>
  <c r="J180" i="98"/>
  <c r="J181" i="98"/>
  <c r="G178" i="98"/>
  <c r="G198" i="98"/>
  <c r="I176" i="98"/>
  <c r="I197" i="98"/>
  <c r="J160" i="98"/>
  <c r="J154" i="98"/>
  <c r="J159" i="98"/>
  <c r="J147" i="98"/>
  <c r="J200" i="98"/>
  <c r="J194" i="98"/>
  <c r="H197" i="98"/>
  <c r="H176" i="98"/>
  <c r="K135" i="41"/>
  <c r="K134" i="49"/>
  <c r="K132" i="47"/>
  <c r="K136" i="47"/>
  <c r="K134" i="45"/>
  <c r="K133" i="38"/>
  <c r="K140" i="100"/>
  <c r="K135" i="85"/>
  <c r="K132" i="83"/>
  <c r="K136" i="83"/>
  <c r="K133" i="81"/>
  <c r="K137" i="81"/>
  <c r="K176" i="10"/>
  <c r="K184" i="10"/>
  <c r="K172" i="8"/>
  <c r="K196" i="8" s="1"/>
  <c r="K205" i="98" s="1"/>
  <c r="K174" i="41"/>
  <c r="K196" i="41" s="1"/>
  <c r="K174" i="45"/>
  <c r="K172" i="32"/>
  <c r="K176" i="32"/>
  <c r="K172" i="24"/>
  <c r="K176" i="24"/>
  <c r="K173" i="8"/>
  <c r="K175" i="6"/>
  <c r="K173" i="45"/>
  <c r="G155" i="98"/>
  <c r="G134" i="98"/>
  <c r="H160" i="98"/>
  <c r="H154" i="98"/>
  <c r="H159" i="98"/>
  <c r="H147" i="98"/>
  <c r="J140" i="98"/>
  <c r="J141" i="98"/>
  <c r="J158" i="98"/>
  <c r="J138" i="98"/>
  <c r="J157" i="98"/>
  <c r="J136" i="98"/>
  <c r="I174" i="98"/>
  <c r="I195" i="98"/>
  <c r="H200" i="98"/>
  <c r="H194" i="98"/>
  <c r="H199" i="98"/>
  <c r="H187" i="98"/>
  <c r="G181" i="98"/>
  <c r="G180" i="98"/>
  <c r="H198" i="98"/>
  <c r="H178" i="98"/>
  <c r="J176" i="98"/>
  <c r="J197" i="98"/>
  <c r="I155" i="98"/>
  <c r="I134" i="98"/>
  <c r="H158" i="98"/>
  <c r="H138" i="98"/>
  <c r="J199" i="98"/>
  <c r="J187" i="98"/>
  <c r="I180" i="98"/>
  <c r="I181" i="98"/>
  <c r="K132" i="41"/>
  <c r="K156" i="41" s="1"/>
  <c r="K136" i="41"/>
  <c r="K135" i="49"/>
  <c r="K133" i="47"/>
  <c r="K135" i="45"/>
  <c r="K134" i="38"/>
  <c r="K137" i="100"/>
  <c r="K141" i="100"/>
  <c r="K132" i="85"/>
  <c r="K156" i="85" s="1"/>
  <c r="K136" i="85"/>
  <c r="K135" i="69"/>
  <c r="K133" i="83"/>
  <c r="K137" i="83"/>
  <c r="K134" i="81"/>
  <c r="K178" i="10"/>
  <c r="K175" i="41"/>
  <c r="K175" i="45"/>
  <c r="K173" i="32"/>
  <c r="K177" i="32"/>
  <c r="K173" i="24"/>
  <c r="K177" i="24"/>
  <c r="H155" i="98"/>
  <c r="H134" i="98"/>
  <c r="I160" i="98"/>
  <c r="I154" i="98"/>
  <c r="I159" i="98"/>
  <c r="I147" i="98"/>
  <c r="G140" i="98"/>
  <c r="G141" i="98"/>
  <c r="G158" i="98"/>
  <c r="G138" i="98"/>
  <c r="G157" i="98"/>
  <c r="G136" i="98"/>
  <c r="J174" i="98"/>
  <c r="J195" i="98"/>
  <c r="I200" i="98"/>
  <c r="I194" i="98"/>
  <c r="I199" i="98"/>
  <c r="I187" i="98"/>
  <c r="H181" i="98"/>
  <c r="H180" i="98"/>
  <c r="K174" i="28"/>
  <c r="J179" i="98"/>
  <c r="I198" i="98"/>
  <c r="I178" i="98"/>
  <c r="G197" i="98"/>
  <c r="G176" i="98"/>
  <c r="AE176" i="10"/>
  <c r="AE182" i="10"/>
  <c r="AE172" i="10"/>
  <c r="AE196" i="10" s="1"/>
  <c r="AE172" i="98" s="1"/>
  <c r="AE178" i="10"/>
  <c r="AE185" i="10"/>
  <c r="AE174" i="10"/>
  <c r="Z177" i="13"/>
  <c r="Z173" i="13"/>
  <c r="Z176" i="13"/>
  <c r="Z172" i="13"/>
  <c r="Z196" i="13" s="1"/>
  <c r="Z175" i="13"/>
  <c r="F176" i="6"/>
  <c r="F175" i="6"/>
  <c r="F174" i="6"/>
  <c r="Z172" i="49"/>
  <c r="Z196" i="49" s="1"/>
  <c r="Z193" i="98" s="1"/>
  <c r="Z176" i="49"/>
  <c r="Z174" i="49"/>
  <c r="Z175" i="49"/>
  <c r="P175" i="38"/>
  <c r="P172" i="38"/>
  <c r="K177" i="85"/>
  <c r="K172" i="85"/>
  <c r="K176" i="85"/>
  <c r="K175" i="85"/>
  <c r="F175" i="81"/>
  <c r="F174" i="81"/>
  <c r="F173" i="81"/>
  <c r="F177" i="81"/>
  <c r="F172" i="81"/>
  <c r="Z176" i="32"/>
  <c r="Z174" i="32"/>
  <c r="Z175" i="32"/>
  <c r="Z173" i="32"/>
  <c r="U175" i="24"/>
  <c r="U173" i="24"/>
  <c r="U177" i="24"/>
  <c r="U172" i="24"/>
  <c r="F172" i="9"/>
  <c r="F177" i="9"/>
  <c r="F176" i="9"/>
  <c r="Z174" i="6"/>
  <c r="Z177" i="6"/>
  <c r="Z172" i="6"/>
  <c r="Z196" i="6" s="1"/>
  <c r="Z202" i="98" s="1"/>
  <c r="Z176" i="6"/>
  <c r="P172" i="47"/>
  <c r="P174" i="47"/>
  <c r="P176" i="47"/>
  <c r="P175" i="47"/>
  <c r="F179" i="100"/>
  <c r="F178" i="100"/>
  <c r="F176" i="100"/>
  <c r="AE175" i="85"/>
  <c r="AE173" i="85"/>
  <c r="AE177" i="85"/>
  <c r="AE172" i="85"/>
  <c r="AE196" i="85" s="1"/>
  <c r="Z173" i="81"/>
  <c r="Z177" i="81"/>
  <c r="Z172" i="81"/>
  <c r="Z196" i="81" s="1"/>
  <c r="Z184" i="98" s="1"/>
  <c r="Z176" i="81"/>
  <c r="P173" i="73"/>
  <c r="P178" i="73"/>
  <c r="F172" i="6"/>
  <c r="F196" i="6" s="1"/>
  <c r="F202" i="98" s="1"/>
  <c r="F177" i="6"/>
  <c r="Z174" i="13"/>
  <c r="P177" i="15"/>
  <c r="P173" i="15"/>
  <c r="P176" i="15"/>
  <c r="P172" i="15"/>
  <c r="P179" i="15"/>
  <c r="P175" i="15"/>
  <c r="F182" i="10"/>
  <c r="F177" i="10"/>
  <c r="F183" i="10"/>
  <c r="F185" i="10"/>
  <c r="F180" i="10"/>
  <c r="Z177" i="9"/>
  <c r="Z175" i="9"/>
  <c r="P173" i="5"/>
  <c r="P172" i="5"/>
  <c r="P175" i="41"/>
  <c r="P174" i="41"/>
  <c r="P173" i="41"/>
  <c r="P196" i="41" s="1"/>
  <c r="F176" i="45"/>
  <c r="F175" i="45"/>
  <c r="Z176" i="100"/>
  <c r="Z180" i="100"/>
  <c r="Z172" i="100"/>
  <c r="Z179" i="100"/>
  <c r="U172" i="69"/>
  <c r="U177" i="69"/>
  <c r="AE176" i="22"/>
  <c r="AE174" i="22"/>
  <c r="AE175" i="22"/>
  <c r="AE173" i="22"/>
  <c r="Z172" i="32"/>
  <c r="Z178" i="13"/>
  <c r="F175" i="13"/>
  <c r="F178" i="13"/>
  <c r="F174" i="13"/>
  <c r="F177" i="13"/>
  <c r="F173" i="13"/>
  <c r="F196" i="13" s="1"/>
  <c r="Z185" i="10"/>
  <c r="Z178" i="10"/>
  <c r="Z172" i="10"/>
  <c r="Z182" i="10"/>
  <c r="Z176" i="10"/>
  <c r="Z180" i="10"/>
  <c r="Z175" i="10"/>
  <c r="P173" i="7"/>
  <c r="P178" i="7"/>
  <c r="P175" i="7"/>
  <c r="P176" i="7"/>
  <c r="F176" i="49"/>
  <c r="F172" i="49"/>
  <c r="F175" i="49"/>
  <c r="F174" i="49"/>
  <c r="Z172" i="45"/>
  <c r="Z176" i="45"/>
  <c r="Z174" i="45"/>
  <c r="Z175" i="45"/>
  <c r="P177" i="83"/>
  <c r="P172" i="83"/>
  <c r="P176" i="83"/>
  <c r="P175" i="83"/>
  <c r="F175" i="32"/>
  <c r="F173" i="32"/>
  <c r="F174" i="32"/>
  <c r="F177" i="32"/>
  <c r="F172" i="32"/>
  <c r="AE176" i="28"/>
  <c r="AE175" i="28"/>
  <c r="AE174" i="28"/>
  <c r="U179" i="17"/>
  <c r="U174" i="17"/>
  <c r="U178" i="17"/>
  <c r="U172" i="17"/>
  <c r="U176" i="17"/>
  <c r="P156" i="8"/>
  <c r="P165" i="98" s="1"/>
  <c r="K178" i="17"/>
  <c r="K174" i="17"/>
  <c r="K177" i="17"/>
  <c r="K173" i="17"/>
  <c r="K176" i="17"/>
  <c r="K172" i="17"/>
  <c r="Z173" i="64"/>
  <c r="Z172" i="64"/>
  <c r="U173" i="81"/>
  <c r="K183" i="10"/>
  <c r="K179" i="10"/>
  <c r="K175" i="10"/>
  <c r="K185" i="10"/>
  <c r="K181" i="10"/>
  <c r="K177" i="10"/>
  <c r="K173" i="10"/>
  <c r="K196" i="10" s="1"/>
  <c r="K172" i="98" s="1"/>
  <c r="K180" i="100"/>
  <c r="K179" i="100"/>
  <c r="K172" i="100"/>
  <c r="P178" i="100"/>
  <c r="P181" i="100"/>
  <c r="P177" i="100"/>
  <c r="P180" i="100"/>
  <c r="P176" i="100"/>
  <c r="F178" i="85"/>
  <c r="F174" i="85"/>
  <c r="F177" i="85"/>
  <c r="F173" i="85"/>
  <c r="F176" i="85"/>
  <c r="F172" i="85"/>
  <c r="F196" i="85" s="1"/>
  <c r="K174" i="38"/>
  <c r="K176" i="38"/>
  <c r="K172" i="38"/>
  <c r="P174" i="38"/>
  <c r="P173" i="38"/>
  <c r="P176" i="38"/>
  <c r="U173" i="38"/>
  <c r="U196" i="38" s="1"/>
  <c r="U190" i="98" s="1"/>
  <c r="U174" i="38"/>
  <c r="U176" i="38"/>
  <c r="Z173" i="38"/>
  <c r="Z176" i="38"/>
  <c r="Z172" i="38"/>
  <c r="Z196" i="38" s="1"/>
  <c r="Z190" i="98" s="1"/>
  <c r="Z175" i="38"/>
  <c r="Z175" i="41"/>
  <c r="Z173" i="41"/>
  <c r="Z196" i="41" s="1"/>
  <c r="K178" i="68"/>
  <c r="K174" i="68"/>
  <c r="K177" i="68"/>
  <c r="K173" i="68"/>
  <c r="K176" i="68"/>
  <c r="K172" i="68"/>
  <c r="K196" i="68" s="1"/>
  <c r="K188" i="98" s="1"/>
  <c r="U176" i="81"/>
  <c r="U172" i="81"/>
  <c r="U196" i="81" s="1"/>
  <c r="U184" i="98" s="1"/>
  <c r="U175" i="81"/>
  <c r="U174" i="81"/>
  <c r="P177" i="73"/>
  <c r="P175" i="73"/>
  <c r="P174" i="73"/>
  <c r="F176" i="15"/>
  <c r="F172" i="15"/>
  <c r="F179" i="15"/>
  <c r="F175" i="15"/>
  <c r="F178" i="15"/>
  <c r="F174" i="15"/>
  <c r="K179" i="17"/>
  <c r="F177" i="15"/>
  <c r="Z175" i="73"/>
  <c r="Z178" i="73"/>
  <c r="Z174" i="73"/>
  <c r="Z177" i="73"/>
  <c r="Z173" i="73"/>
  <c r="Z196" i="73" s="1"/>
  <c r="P135" i="9"/>
  <c r="Z135" i="41"/>
  <c r="P135" i="45"/>
  <c r="Z134" i="64"/>
  <c r="F175" i="9"/>
  <c r="K173" i="9"/>
  <c r="K196" i="9" s="1"/>
  <c r="K204" i="98" s="1"/>
  <c r="K177" i="9"/>
  <c r="U173" i="9"/>
  <c r="U196" i="9" s="1"/>
  <c r="U204" i="98" s="1"/>
  <c r="Z172" i="9"/>
  <c r="Z196" i="9" s="1"/>
  <c r="Z204" i="98" s="1"/>
  <c r="Z176" i="9"/>
  <c r="K172" i="6"/>
  <c r="P172" i="6"/>
  <c r="P196" i="6" s="1"/>
  <c r="P202" i="98" s="1"/>
  <c r="P177" i="6"/>
  <c r="P175" i="45"/>
  <c r="F132" i="5"/>
  <c r="F156" i="5" s="1"/>
  <c r="F161" i="98" s="1"/>
  <c r="P133" i="9"/>
  <c r="P156" i="9" s="1"/>
  <c r="P164" i="98" s="1"/>
  <c r="K135" i="68"/>
  <c r="Z132" i="64"/>
  <c r="Z156" i="64" s="1"/>
  <c r="Z133" i="98" s="1"/>
  <c r="F173" i="9"/>
  <c r="U176" i="9"/>
  <c r="K176" i="6"/>
  <c r="U175" i="68"/>
  <c r="AE172" i="64"/>
  <c r="AE196" i="64" s="1"/>
  <c r="AE174" i="64"/>
  <c r="AE173" i="64"/>
  <c r="AE173" i="49"/>
  <c r="AE174" i="49"/>
  <c r="AE172" i="49"/>
  <c r="AE196" i="49" s="1"/>
  <c r="K178" i="100"/>
  <c r="K177" i="100"/>
  <c r="K181" i="100"/>
  <c r="K176" i="100"/>
  <c r="K177" i="28"/>
  <c r="K173" i="28"/>
  <c r="K172" i="28"/>
  <c r="K176" i="28"/>
  <c r="K175" i="28"/>
  <c r="K177" i="15"/>
  <c r="K173" i="15"/>
  <c r="K175" i="15"/>
  <c r="K174" i="15"/>
  <c r="K179" i="15"/>
  <c r="K178" i="15"/>
  <c r="K172" i="15"/>
  <c r="U178" i="68"/>
  <c r="U174" i="68"/>
  <c r="U173" i="68"/>
  <c r="U177" i="68"/>
  <c r="U172" i="68"/>
  <c r="U196" i="68" s="1"/>
  <c r="U188" i="98" s="1"/>
  <c r="K175" i="22"/>
  <c r="K177" i="22"/>
  <c r="K172" i="22"/>
  <c r="K196" i="22" s="1"/>
  <c r="K177" i="98" s="1"/>
  <c r="K176" i="22"/>
  <c r="K174" i="22"/>
  <c r="P172" i="7"/>
  <c r="P177" i="7"/>
  <c r="Z181" i="10"/>
  <c r="Z177" i="10"/>
  <c r="Z173" i="10"/>
  <c r="U176" i="41"/>
  <c r="U172" i="41"/>
  <c r="U196" i="41" s="1"/>
  <c r="U175" i="41"/>
  <c r="F174" i="45"/>
  <c r="F173" i="45"/>
  <c r="F172" i="45"/>
  <c r="U178" i="69"/>
  <c r="U174" i="69"/>
  <c r="U176" i="69"/>
  <c r="U175" i="69"/>
  <c r="Z181" i="100"/>
  <c r="Z177" i="100"/>
  <c r="K178" i="85"/>
  <c r="K174" i="85"/>
  <c r="AE177" i="28"/>
  <c r="AE173" i="28"/>
  <c r="AE177" i="15"/>
  <c r="AE173" i="15"/>
  <c r="AE178" i="85"/>
  <c r="AE174" i="85"/>
  <c r="P178" i="83"/>
  <c r="P174" i="83"/>
  <c r="F175" i="10"/>
  <c r="F179" i="10"/>
  <c r="AE173" i="10"/>
  <c r="AE177" i="10"/>
  <c r="P174" i="64"/>
  <c r="F181" i="100"/>
  <c r="F177" i="100"/>
  <c r="P176" i="73"/>
  <c r="P172" i="73"/>
  <c r="U178" i="24"/>
  <c r="U174" i="24"/>
  <c r="U177" i="17"/>
  <c r="U173" i="17"/>
  <c r="U176" i="13"/>
  <c r="U172" i="13"/>
  <c r="U196" i="13" s="1"/>
  <c r="P137" i="6"/>
  <c r="P132" i="6"/>
  <c r="P136" i="6"/>
  <c r="Z134" i="47"/>
  <c r="Z133" i="47"/>
  <c r="Z136" i="47"/>
  <c r="Z132" i="47"/>
  <c r="Z156" i="47" s="1"/>
  <c r="Z152" i="98" s="1"/>
  <c r="K138" i="68"/>
  <c r="K134" i="68"/>
  <c r="K137" i="68"/>
  <c r="K133" i="68"/>
  <c r="K136" i="68"/>
  <c r="K132" i="68"/>
  <c r="K156" i="68" s="1"/>
  <c r="K148" i="98" s="1"/>
  <c r="K138" i="69"/>
  <c r="K134" i="69"/>
  <c r="K137" i="69"/>
  <c r="K133" i="69"/>
  <c r="K136" i="69"/>
  <c r="K132" i="69"/>
  <c r="K138" i="24"/>
  <c r="K134" i="24"/>
  <c r="K137" i="24"/>
  <c r="K133" i="24"/>
  <c r="K136" i="24"/>
  <c r="K132" i="24"/>
  <c r="K156" i="24" s="1"/>
  <c r="K139" i="17"/>
  <c r="K135" i="17"/>
  <c r="K138" i="17"/>
  <c r="K134" i="17"/>
  <c r="K137" i="17"/>
  <c r="K133" i="17"/>
  <c r="K156" i="17" s="1"/>
  <c r="K136" i="13"/>
  <c r="K132" i="13"/>
  <c r="K135" i="13"/>
  <c r="K138" i="13"/>
  <c r="K134" i="13"/>
  <c r="F134" i="41"/>
  <c r="F133" i="41"/>
  <c r="F136" i="41"/>
  <c r="F132" i="41"/>
  <c r="F156" i="41" s="1"/>
  <c r="P134" i="49"/>
  <c r="P133" i="49"/>
  <c r="P136" i="49"/>
  <c r="P132" i="49"/>
  <c r="P156" i="49" s="1"/>
  <c r="P153" i="98" s="1"/>
  <c r="Z134" i="38"/>
  <c r="Z133" i="38"/>
  <c r="Z136" i="38"/>
  <c r="Z132" i="38"/>
  <c r="AE138" i="68"/>
  <c r="AE134" i="68"/>
  <c r="AE137" i="68"/>
  <c r="AE133" i="68"/>
  <c r="AE136" i="68"/>
  <c r="AE132" i="68"/>
  <c r="AE156" i="68" s="1"/>
  <c r="F138" i="83"/>
  <c r="F134" i="83"/>
  <c r="F137" i="83"/>
  <c r="F133" i="83"/>
  <c r="F136" i="83"/>
  <c r="F132" i="83"/>
  <c r="F156" i="83" s="1"/>
  <c r="F145" i="98" s="1"/>
  <c r="P136" i="81"/>
  <c r="P132" i="81"/>
  <c r="P135" i="81"/>
  <c r="P134" i="81"/>
  <c r="Z136" i="73"/>
  <c r="Z132" i="73"/>
  <c r="Z156" i="73" s="1"/>
  <c r="Z135" i="73"/>
  <c r="Z138" i="73"/>
  <c r="Z134" i="73"/>
  <c r="AE138" i="24"/>
  <c r="AE134" i="24"/>
  <c r="AE137" i="24"/>
  <c r="AE133" i="24"/>
  <c r="AE136" i="24"/>
  <c r="AE132" i="24"/>
  <c r="AE156" i="24" s="1"/>
  <c r="AE139" i="17"/>
  <c r="AE135" i="17"/>
  <c r="AE138" i="17"/>
  <c r="AE134" i="17"/>
  <c r="AE137" i="17"/>
  <c r="AE133" i="17"/>
  <c r="AE136" i="13"/>
  <c r="AE132" i="13"/>
  <c r="AE156" i="13" s="1"/>
  <c r="AE135" i="13"/>
  <c r="AE138" i="13"/>
  <c r="AE134" i="13"/>
  <c r="F134" i="47"/>
  <c r="F133" i="47"/>
  <c r="F136" i="47"/>
  <c r="F132" i="47"/>
  <c r="P134" i="45"/>
  <c r="P133" i="45"/>
  <c r="P136" i="45"/>
  <c r="P132" i="45"/>
  <c r="P136" i="32"/>
  <c r="P132" i="32"/>
  <c r="P135" i="32"/>
  <c r="P134" i="32"/>
  <c r="Z132" i="5"/>
  <c r="Z134" i="5"/>
  <c r="Z134" i="41"/>
  <c r="Z133" i="41"/>
  <c r="Z136" i="41"/>
  <c r="Z132" i="41"/>
  <c r="F134" i="38"/>
  <c r="F133" i="38"/>
  <c r="F136" i="38"/>
  <c r="F132" i="38"/>
  <c r="F156" i="38" s="1"/>
  <c r="F150" i="98" s="1"/>
  <c r="P141" i="100"/>
  <c r="P137" i="100"/>
  <c r="P140" i="100"/>
  <c r="P136" i="100"/>
  <c r="P139" i="100"/>
  <c r="P132" i="100"/>
  <c r="P156" i="100" s="1"/>
  <c r="P149" i="98" s="1"/>
  <c r="U138" i="85"/>
  <c r="U134" i="85"/>
  <c r="U137" i="85"/>
  <c r="U133" i="85"/>
  <c r="U136" i="85"/>
  <c r="U132" i="85"/>
  <c r="Z138" i="83"/>
  <c r="Z134" i="83"/>
  <c r="Z137" i="83"/>
  <c r="Z133" i="83"/>
  <c r="Z136" i="83"/>
  <c r="Z132" i="83"/>
  <c r="F136" i="73"/>
  <c r="F132" i="73"/>
  <c r="F135" i="73"/>
  <c r="F138" i="73"/>
  <c r="F134" i="73"/>
  <c r="U135" i="28"/>
  <c r="U134" i="28"/>
  <c r="U137" i="28"/>
  <c r="U133" i="28"/>
  <c r="U156" i="28" s="1"/>
  <c r="U139" i="98" s="1"/>
  <c r="U137" i="22"/>
  <c r="U133" i="22"/>
  <c r="U136" i="22"/>
  <c r="U132" i="22"/>
  <c r="U156" i="22" s="1"/>
  <c r="U137" i="98" s="1"/>
  <c r="U135" i="22"/>
  <c r="U139" i="15"/>
  <c r="U135" i="15"/>
  <c r="U138" i="15"/>
  <c r="U134" i="15"/>
  <c r="U137" i="15"/>
  <c r="U133" i="15"/>
  <c r="U156" i="15" s="1"/>
  <c r="U135" i="98" s="1"/>
  <c r="U132" i="64"/>
  <c r="U134" i="64"/>
  <c r="F92" i="49"/>
  <c r="F96" i="47"/>
  <c r="F92" i="45"/>
  <c r="F94" i="83"/>
  <c r="F93" i="49"/>
  <c r="F93" i="47"/>
  <c r="F93" i="45"/>
  <c r="F93" i="38"/>
  <c r="F95" i="83"/>
  <c r="F96" i="49"/>
  <c r="F96" i="45"/>
  <c r="F116" i="41"/>
  <c r="F120" i="98" s="1"/>
  <c r="F94" i="49"/>
  <c r="F94" i="47"/>
  <c r="F94" i="45"/>
  <c r="F94" i="38"/>
  <c r="F92" i="83"/>
  <c r="F96" i="83"/>
  <c r="F93" i="8"/>
  <c r="F92" i="47"/>
  <c r="F98" i="83"/>
  <c r="F92" i="8"/>
  <c r="F116" i="99"/>
  <c r="F116" i="98" s="1"/>
  <c r="F95" i="49"/>
  <c r="F95" i="47"/>
  <c r="F95" i="45"/>
  <c r="F95" i="38"/>
  <c r="F93" i="83"/>
  <c r="F97" i="83"/>
  <c r="E84" i="98"/>
  <c r="F54" i="68"/>
  <c r="F58" i="68"/>
  <c r="E65" i="98"/>
  <c r="F57" i="32"/>
  <c r="F54" i="9"/>
  <c r="F55" i="6"/>
  <c r="F52" i="5"/>
  <c r="F55" i="49"/>
  <c r="F55" i="68"/>
  <c r="F54" i="85"/>
  <c r="E66" i="98"/>
  <c r="F56" i="81"/>
  <c r="F54" i="32"/>
  <c r="E61" i="98"/>
  <c r="F53" i="28"/>
  <c r="E77" i="98"/>
  <c r="F64" i="10"/>
  <c r="F53" i="32"/>
  <c r="F55" i="9"/>
  <c r="F56" i="6"/>
  <c r="E80" i="98"/>
  <c r="F76" i="49"/>
  <c r="F73" i="98" s="1"/>
  <c r="E73" i="98"/>
  <c r="E72" i="98"/>
  <c r="F76" i="45"/>
  <c r="F71" i="98" s="1"/>
  <c r="E71" i="98"/>
  <c r="E70" i="98"/>
  <c r="E69" i="98"/>
  <c r="F52" i="68"/>
  <c r="F56" i="68"/>
  <c r="F55" i="85"/>
  <c r="F54" i="83"/>
  <c r="F56" i="28"/>
  <c r="E78" i="98"/>
  <c r="E57" i="98"/>
  <c r="E55" i="98"/>
  <c r="E75" i="98"/>
  <c r="E68" i="98"/>
  <c r="F58" i="83"/>
  <c r="E62" i="98"/>
  <c r="F52" i="9"/>
  <c r="F56" i="9"/>
  <c r="F76" i="6"/>
  <c r="F82" i="98" s="1"/>
  <c r="E82" i="98"/>
  <c r="E81" i="98"/>
  <c r="F53" i="68"/>
  <c r="F57" i="68"/>
  <c r="E79" i="98"/>
  <c r="F55" i="83"/>
  <c r="F52" i="32"/>
  <c r="F56" i="32"/>
  <c r="E59" i="98"/>
  <c r="F76" i="24"/>
  <c r="F78" i="98" s="1"/>
  <c r="F53" i="64"/>
  <c r="F17" i="99"/>
  <c r="F14" i="73"/>
  <c r="F18" i="24"/>
  <c r="F14" i="99"/>
  <c r="F13" i="85"/>
  <c r="F15" i="73"/>
  <c r="F15" i="24"/>
  <c r="F13" i="13"/>
  <c r="F18" i="13"/>
  <c r="F15" i="99"/>
  <c r="F36" i="47"/>
  <c r="F32" i="98" s="1"/>
  <c r="F14" i="85"/>
  <c r="F12" i="73"/>
  <c r="F16" i="73"/>
  <c r="F12" i="24"/>
  <c r="F16" i="24"/>
  <c r="F14" i="13"/>
  <c r="F18" i="85"/>
  <c r="F18" i="73"/>
  <c r="F12" i="99"/>
  <c r="F16" i="99"/>
  <c r="F17" i="85"/>
  <c r="F13" i="73"/>
  <c r="F17" i="73"/>
  <c r="F36" i="28"/>
  <c r="F19" i="98" s="1"/>
  <c r="F13" i="24"/>
  <c r="F17" i="24"/>
  <c r="F17" i="13"/>
  <c r="F116" i="9"/>
  <c r="F124" i="98" s="1"/>
  <c r="F114" i="98"/>
  <c r="B120" i="98"/>
  <c r="B114" i="98"/>
  <c r="F116" i="49"/>
  <c r="F113" i="98" s="1"/>
  <c r="F116" i="68"/>
  <c r="F108" i="98" s="1"/>
  <c r="F15" i="85"/>
  <c r="F52" i="85"/>
  <c r="F56" i="85"/>
  <c r="D119" i="98"/>
  <c r="D107" i="98"/>
  <c r="F95" i="69"/>
  <c r="F15" i="83"/>
  <c r="F52" i="83"/>
  <c r="F56" i="83"/>
  <c r="F55" i="81"/>
  <c r="F15" i="32"/>
  <c r="F96" i="32"/>
  <c r="E102" i="98"/>
  <c r="F55" i="73"/>
  <c r="F92" i="73"/>
  <c r="F96" i="73"/>
  <c r="C101" i="98"/>
  <c r="C100" i="98"/>
  <c r="F54" i="28"/>
  <c r="F116" i="28"/>
  <c r="F99" i="98" s="1"/>
  <c r="E118" i="98"/>
  <c r="E98" i="98"/>
  <c r="F54" i="22"/>
  <c r="F116" i="22"/>
  <c r="F97" i="98" s="1"/>
  <c r="F13" i="17"/>
  <c r="F17" i="17"/>
  <c r="F53" i="17"/>
  <c r="F57" i="17"/>
  <c r="F93" i="17"/>
  <c r="F97" i="17"/>
  <c r="C117" i="98"/>
  <c r="C96" i="98"/>
  <c r="F12" i="15"/>
  <c r="F16" i="15"/>
  <c r="F52" i="15"/>
  <c r="F56" i="15"/>
  <c r="F15" i="13"/>
  <c r="F52" i="13"/>
  <c r="F56" i="13"/>
  <c r="D115" i="98"/>
  <c r="D94" i="98"/>
  <c r="F15" i="10"/>
  <c r="F19" i="10"/>
  <c r="F23" i="10"/>
  <c r="E14" i="98"/>
  <c r="C16" i="98"/>
  <c r="E18" i="98"/>
  <c r="C20" i="98"/>
  <c r="B21" i="98"/>
  <c r="E22" i="98"/>
  <c r="D27" i="98"/>
  <c r="E34" i="98"/>
  <c r="D35" i="98"/>
  <c r="B37" i="98"/>
  <c r="C40" i="98"/>
  <c r="E42" i="98"/>
  <c r="E52" i="98"/>
  <c r="C54" i="98"/>
  <c r="E56" i="98"/>
  <c r="C58" i="98"/>
  <c r="E60" i="98"/>
  <c r="D61" i="98"/>
  <c r="E64" i="98"/>
  <c r="B67" i="98"/>
  <c r="E74" i="98"/>
  <c r="F52" i="8"/>
  <c r="E85" i="98"/>
  <c r="C120" i="98"/>
  <c r="C114" i="98"/>
  <c r="F12" i="85"/>
  <c r="F16" i="85"/>
  <c r="F53" i="85"/>
  <c r="F57" i="85"/>
  <c r="E119" i="98"/>
  <c r="E107" i="98"/>
  <c r="F76" i="69"/>
  <c r="F66" i="98" s="1"/>
  <c r="F92" i="69"/>
  <c r="F96" i="69"/>
  <c r="F12" i="83"/>
  <c r="F16" i="83"/>
  <c r="F53" i="83"/>
  <c r="F57" i="83"/>
  <c r="F52" i="81"/>
  <c r="F12" i="32"/>
  <c r="F36" i="32" s="1"/>
  <c r="F22" i="98" s="1"/>
  <c r="F52" i="73"/>
  <c r="F56" i="73"/>
  <c r="F93" i="73"/>
  <c r="D101" i="98"/>
  <c r="D100" i="98"/>
  <c r="F55" i="28"/>
  <c r="F116" i="24"/>
  <c r="B118" i="98"/>
  <c r="B98" i="98"/>
  <c r="F55" i="22"/>
  <c r="F14" i="17"/>
  <c r="F36" i="17" s="1"/>
  <c r="F18" i="17"/>
  <c r="F54" i="17"/>
  <c r="F58" i="17"/>
  <c r="F94" i="17"/>
  <c r="D117" i="98"/>
  <c r="D96" i="98"/>
  <c r="F13" i="15"/>
  <c r="F17" i="15"/>
  <c r="F53" i="15"/>
  <c r="F57" i="15"/>
  <c r="F12" i="13"/>
  <c r="F16" i="13"/>
  <c r="F53" i="13"/>
  <c r="F57" i="13"/>
  <c r="E115" i="98"/>
  <c r="E94" i="98"/>
  <c r="F12" i="10"/>
  <c r="F16" i="10"/>
  <c r="F20" i="10"/>
  <c r="F24" i="10"/>
  <c r="F104" i="10"/>
  <c r="E92" i="98"/>
  <c r="B14" i="98"/>
  <c r="D16" i="98"/>
  <c r="B18" i="98"/>
  <c r="D20" i="98"/>
  <c r="E27" i="98"/>
  <c r="B34" i="98"/>
  <c r="F34" i="98"/>
  <c r="D40" i="98"/>
  <c r="E43" i="98"/>
  <c r="E53" i="98"/>
  <c r="D54" i="98"/>
  <c r="B56" i="98"/>
  <c r="D58" i="98"/>
  <c r="B60" i="98"/>
  <c r="C67" i="98"/>
  <c r="B74" i="98"/>
  <c r="F57" i="7"/>
  <c r="E83" i="98"/>
  <c r="F76" i="41"/>
  <c r="D120" i="98"/>
  <c r="D114" i="98"/>
  <c r="F36" i="49"/>
  <c r="F33" i="98" s="1"/>
  <c r="F36" i="38"/>
  <c r="F30" i="98" s="1"/>
  <c r="F76" i="38"/>
  <c r="F70" i="98" s="1"/>
  <c r="F36" i="68"/>
  <c r="F28" i="98" s="1"/>
  <c r="B119" i="98"/>
  <c r="B107" i="98"/>
  <c r="F36" i="69"/>
  <c r="F26" i="98" s="1"/>
  <c r="F17" i="83"/>
  <c r="E101" i="98"/>
  <c r="E100" i="98"/>
  <c r="F76" i="28"/>
  <c r="F59" i="98" s="1"/>
  <c r="C98" i="98"/>
  <c r="C118" i="98"/>
  <c r="E117" i="98"/>
  <c r="E96" i="98"/>
  <c r="B115" i="98"/>
  <c r="B94" i="98"/>
  <c r="E12" i="98"/>
  <c r="C14" i="98"/>
  <c r="E16" i="98"/>
  <c r="C18" i="98"/>
  <c r="E20" i="98"/>
  <c r="B27" i="98"/>
  <c r="E44" i="98"/>
  <c r="E54" i="98"/>
  <c r="C56" i="98"/>
  <c r="E58" i="98"/>
  <c r="C60" i="98"/>
  <c r="D67" i="98"/>
  <c r="C74" i="98"/>
  <c r="F97" i="7"/>
  <c r="E123" i="98"/>
  <c r="F96" i="6"/>
  <c r="E122" i="98"/>
  <c r="E120" i="98"/>
  <c r="E114" i="98"/>
  <c r="F119" i="98"/>
  <c r="F107" i="98"/>
  <c r="C119" i="98"/>
  <c r="C107" i="98"/>
  <c r="F96" i="81"/>
  <c r="E104" i="98"/>
  <c r="B100" i="98"/>
  <c r="B101" i="98"/>
  <c r="D118" i="98"/>
  <c r="D98" i="98"/>
  <c r="F76" i="17"/>
  <c r="F116" i="17"/>
  <c r="B117" i="98"/>
  <c r="B96" i="98"/>
  <c r="F98" i="15"/>
  <c r="E95" i="98"/>
  <c r="F116" i="13"/>
  <c r="C115" i="98"/>
  <c r="C94" i="98"/>
  <c r="F93" i="64"/>
  <c r="E93" i="98"/>
  <c r="F18" i="10"/>
  <c r="E13" i="98"/>
  <c r="E17" i="98"/>
  <c r="D18" i="98"/>
  <c r="C27" i="98"/>
  <c r="B54" i="98"/>
  <c r="D56" i="98"/>
  <c r="B58" i="98"/>
  <c r="F58" i="98"/>
  <c r="E67" i="98"/>
  <c r="D74" i="98"/>
  <c r="F17" i="9"/>
  <c r="F14" i="7"/>
  <c r="F98" i="7"/>
  <c r="F97" i="6"/>
  <c r="F13" i="22"/>
  <c r="F95" i="15"/>
  <c r="F99" i="15"/>
  <c r="F14" i="64"/>
  <c r="F94" i="64"/>
  <c r="F57" i="10"/>
  <c r="F14" i="9"/>
  <c r="F15" i="7"/>
  <c r="F55" i="7"/>
  <c r="F95" i="7"/>
  <c r="F14" i="6"/>
  <c r="F94" i="6"/>
  <c r="F94" i="81"/>
  <c r="F94" i="32"/>
  <c r="F14" i="22"/>
  <c r="F92" i="15"/>
  <c r="F96" i="15"/>
  <c r="F54" i="10"/>
  <c r="F58" i="10"/>
  <c r="F62" i="10"/>
  <c r="F95" i="10"/>
  <c r="F99" i="10"/>
  <c r="F103" i="10"/>
  <c r="F53" i="8"/>
  <c r="F76" i="8" s="1"/>
  <c r="F85" i="98" s="1"/>
  <c r="F18" i="7"/>
  <c r="F54" i="7"/>
  <c r="F17" i="6"/>
  <c r="F97" i="81"/>
  <c r="F53" i="10"/>
  <c r="F61" i="10"/>
  <c r="F65" i="10"/>
  <c r="F15" i="9"/>
  <c r="F12" i="7"/>
  <c r="F16" i="7"/>
  <c r="F52" i="7"/>
  <c r="F56" i="7"/>
  <c r="F92" i="7"/>
  <c r="F96" i="7"/>
  <c r="F15" i="6"/>
  <c r="F95" i="6"/>
  <c r="F95" i="81"/>
  <c r="F95" i="32"/>
  <c r="F15" i="22"/>
  <c r="F93" i="15"/>
  <c r="F97" i="15"/>
  <c r="F12" i="64"/>
  <c r="F52" i="64"/>
  <c r="F92" i="64"/>
  <c r="F55" i="10"/>
  <c r="F59" i="10"/>
  <c r="F63" i="10"/>
  <c r="F92" i="10"/>
  <c r="F96" i="10"/>
  <c r="F100" i="10"/>
  <c r="F13" i="9"/>
  <c r="F58" i="7"/>
  <c r="F93" i="32"/>
  <c r="F97" i="32"/>
  <c r="F17" i="22"/>
  <c r="F12" i="9"/>
  <c r="F13" i="7"/>
  <c r="F53" i="7"/>
  <c r="F93" i="7"/>
  <c r="F92" i="81"/>
  <c r="F92" i="32"/>
  <c r="F12" i="22"/>
  <c r="F94" i="15"/>
  <c r="F52" i="10"/>
  <c r="F56" i="10"/>
  <c r="F60" i="10"/>
  <c r="A45" i="97"/>
  <c r="F36" i="24" l="1"/>
  <c r="U196" i="24"/>
  <c r="K196" i="24"/>
  <c r="F36" i="100"/>
  <c r="F29" i="98" s="1"/>
  <c r="F36" i="73"/>
  <c r="Z195" i="98"/>
  <c r="Z174" i="98"/>
  <c r="U195" i="98"/>
  <c r="U174" i="98"/>
  <c r="K195" i="98"/>
  <c r="F195" i="98"/>
  <c r="F174" i="98"/>
  <c r="Z155" i="98"/>
  <c r="Z134" i="98"/>
  <c r="K156" i="13"/>
  <c r="F116" i="8"/>
  <c r="F125" i="98" s="1"/>
  <c r="F196" i="9"/>
  <c r="F204" i="98" s="1"/>
  <c r="F76" i="9"/>
  <c r="F84" i="98" s="1"/>
  <c r="P196" i="7"/>
  <c r="P203" i="98" s="1"/>
  <c r="P156" i="6"/>
  <c r="P162" i="98" s="1"/>
  <c r="K196" i="6"/>
  <c r="K202" i="98" s="1"/>
  <c r="Z156" i="5"/>
  <c r="Z161" i="98" s="1"/>
  <c r="P196" i="5"/>
  <c r="P201" i="98" s="1"/>
  <c r="F36" i="99"/>
  <c r="F36" i="98" s="1"/>
  <c r="F196" i="49"/>
  <c r="F193" i="98" s="1"/>
  <c r="U156" i="49"/>
  <c r="U153" i="98" s="1"/>
  <c r="P196" i="47"/>
  <c r="P192" i="98" s="1"/>
  <c r="K156" i="47"/>
  <c r="K152" i="98" s="1"/>
  <c r="F156" i="47"/>
  <c r="F152" i="98" s="1"/>
  <c r="F116" i="45"/>
  <c r="F111" i="98" s="1"/>
  <c r="Z196" i="45"/>
  <c r="Z191" i="98" s="1"/>
  <c r="F196" i="45"/>
  <c r="F191" i="98" s="1"/>
  <c r="P156" i="45"/>
  <c r="P151" i="98" s="1"/>
  <c r="F116" i="38"/>
  <c r="F110" i="98" s="1"/>
  <c r="P196" i="38"/>
  <c r="P190" i="98" s="1"/>
  <c r="K196" i="38"/>
  <c r="K190" i="98" s="1"/>
  <c r="Z156" i="38"/>
  <c r="Z150" i="98" s="1"/>
  <c r="K156" i="38"/>
  <c r="K150" i="98" s="1"/>
  <c r="Z200" i="98"/>
  <c r="Z194" i="98"/>
  <c r="U200" i="98"/>
  <c r="U194" i="98"/>
  <c r="P200" i="98"/>
  <c r="P194" i="98"/>
  <c r="K194" i="98"/>
  <c r="K200" i="98"/>
  <c r="F200" i="98"/>
  <c r="F194" i="98"/>
  <c r="Z156" i="41"/>
  <c r="F154" i="98"/>
  <c r="F160" i="98"/>
  <c r="F76" i="68"/>
  <c r="F68" i="98" s="1"/>
  <c r="Z196" i="100"/>
  <c r="Z189" i="98" s="1"/>
  <c r="P196" i="100"/>
  <c r="P189" i="98" s="1"/>
  <c r="K196" i="100"/>
  <c r="K189" i="98" s="1"/>
  <c r="K156" i="100"/>
  <c r="K149" i="98" s="1"/>
  <c r="F3" i="36"/>
  <c r="B3" i="15"/>
  <c r="B3" i="28"/>
  <c r="B3" i="83"/>
  <c r="B3" i="100"/>
  <c r="B3" i="49"/>
  <c r="B3" i="6"/>
  <c r="B3" i="10"/>
  <c r="B3" i="17"/>
  <c r="B3" i="73"/>
  <c r="B3" i="69"/>
  <c r="B3" i="38"/>
  <c r="B3" i="41"/>
  <c r="B3" i="7"/>
  <c r="B3" i="98"/>
  <c r="B3" i="64"/>
  <c r="B3" i="22"/>
  <c r="B3" i="32"/>
  <c r="B3" i="85"/>
  <c r="B3" i="45"/>
  <c r="B3" i="99"/>
  <c r="B3" i="9"/>
  <c r="B3" i="13"/>
  <c r="B3" i="24"/>
  <c r="B3" i="81"/>
  <c r="B3" i="68"/>
  <c r="B3" i="47"/>
  <c r="B3" i="5"/>
  <c r="B3" i="8"/>
  <c r="U196" i="69"/>
  <c r="U186" i="98" s="1"/>
  <c r="F156" i="69"/>
  <c r="F146" i="98" s="1"/>
  <c r="K156" i="69"/>
  <c r="K146" i="98" s="1"/>
  <c r="K196" i="85"/>
  <c r="F199" i="98"/>
  <c r="F187" i="98"/>
  <c r="U156" i="85"/>
  <c r="F147" i="98"/>
  <c r="F159" i="98"/>
  <c r="P196" i="83"/>
  <c r="P185" i="98" s="1"/>
  <c r="Z156" i="83"/>
  <c r="Z145" i="98" s="1"/>
  <c r="K156" i="83"/>
  <c r="K145" i="98" s="1"/>
  <c r="F116" i="83"/>
  <c r="F105" i="98" s="1"/>
  <c r="F196" i="81"/>
  <c r="F184" i="98" s="1"/>
  <c r="P156" i="81"/>
  <c r="P144" i="98" s="1"/>
  <c r="K156" i="81"/>
  <c r="K144" i="98" s="1"/>
  <c r="Z181" i="98"/>
  <c r="Z180" i="98"/>
  <c r="P196" i="73"/>
  <c r="P181" i="98" s="1"/>
  <c r="F156" i="73"/>
  <c r="U156" i="73"/>
  <c r="U141" i="98" s="1"/>
  <c r="Z140" i="98"/>
  <c r="Z141" i="98"/>
  <c r="U140" i="98"/>
  <c r="F141" i="98"/>
  <c r="F140" i="98"/>
  <c r="Z196" i="32"/>
  <c r="Z182" i="98" s="1"/>
  <c r="K196" i="32"/>
  <c r="K182" i="98" s="1"/>
  <c r="F196" i="32"/>
  <c r="F182" i="98" s="1"/>
  <c r="Z156" i="32"/>
  <c r="Z142" i="98" s="1"/>
  <c r="P156" i="32"/>
  <c r="P142" i="98" s="1"/>
  <c r="K196" i="28"/>
  <c r="K179" i="98" s="1"/>
  <c r="U196" i="17"/>
  <c r="K196" i="17"/>
  <c r="U156" i="17"/>
  <c r="K136" i="98"/>
  <c r="K157" i="98"/>
  <c r="F136" i="98"/>
  <c r="F157" i="98"/>
  <c r="P196" i="15"/>
  <c r="P175" i="98" s="1"/>
  <c r="K196" i="15"/>
  <c r="K175" i="98" s="1"/>
  <c r="F196" i="15"/>
  <c r="F175" i="98" s="1"/>
  <c r="Z196" i="64"/>
  <c r="Z173" i="98" s="1"/>
  <c r="U156" i="64"/>
  <c r="U133" i="98" s="1"/>
  <c r="P156" i="64"/>
  <c r="P133" i="98" s="1"/>
  <c r="Z156" i="10"/>
  <c r="Z132" i="98" s="1"/>
  <c r="Z196" i="10"/>
  <c r="Z172" i="98" s="1"/>
  <c r="F196" i="10"/>
  <c r="F172" i="98" s="1"/>
  <c r="K156" i="10"/>
  <c r="K132" i="98" s="1"/>
  <c r="P180" i="98"/>
  <c r="K197" i="98"/>
  <c r="K176" i="98"/>
  <c r="K159" i="98"/>
  <c r="K147" i="98"/>
  <c r="K154" i="98"/>
  <c r="K160" i="98"/>
  <c r="K178" i="98"/>
  <c r="K198" i="98"/>
  <c r="K155" i="98"/>
  <c r="K134" i="98"/>
  <c r="K138" i="98"/>
  <c r="K158" i="98"/>
  <c r="K199" i="98"/>
  <c r="K187" i="98"/>
  <c r="F174" i="5"/>
  <c r="F172" i="5"/>
  <c r="F173" i="5"/>
  <c r="P177" i="9"/>
  <c r="P173" i="9"/>
  <c r="P175" i="9"/>
  <c r="P174" i="9"/>
  <c r="P172" i="9"/>
  <c r="P176" i="9"/>
  <c r="F116" i="47"/>
  <c r="F112" i="98" s="1"/>
  <c r="F76" i="64"/>
  <c r="F53" i="98" s="1"/>
  <c r="F76" i="81"/>
  <c r="F64" i="98" s="1"/>
  <c r="F76" i="32"/>
  <c r="F62" i="98" s="1"/>
  <c r="F76" i="5"/>
  <c r="F81" i="98" s="1"/>
  <c r="F76" i="73"/>
  <c r="F60" i="98" s="1"/>
  <c r="F116" i="32"/>
  <c r="F102" i="98" s="1"/>
  <c r="F116" i="7"/>
  <c r="F123" i="98" s="1"/>
  <c r="F115" i="98"/>
  <c r="F94" i="98"/>
  <c r="F76" i="15"/>
  <c r="F55" i="98" s="1"/>
  <c r="F76" i="22"/>
  <c r="F57" i="98" s="1"/>
  <c r="F116" i="73"/>
  <c r="F116" i="6"/>
  <c r="F122" i="98" s="1"/>
  <c r="F117" i="98"/>
  <c r="F96" i="98"/>
  <c r="F80" i="98"/>
  <c r="F74" i="98"/>
  <c r="F36" i="10"/>
  <c r="F12" i="98" s="1"/>
  <c r="F76" i="13"/>
  <c r="F116" i="69"/>
  <c r="F106" i="98" s="1"/>
  <c r="F76" i="85"/>
  <c r="F36" i="6"/>
  <c r="F42" i="98" s="1"/>
  <c r="F77" i="98"/>
  <c r="F56" i="98"/>
  <c r="F118" i="98"/>
  <c r="F98" i="98"/>
  <c r="F36" i="83"/>
  <c r="F25" i="98" s="1"/>
  <c r="F36" i="15"/>
  <c r="F15" i="98" s="1"/>
  <c r="F36" i="64"/>
  <c r="F13" i="98" s="1"/>
  <c r="F16" i="98"/>
  <c r="F37" i="98"/>
  <c r="F36" i="13"/>
  <c r="F36" i="85"/>
  <c r="F76" i="83"/>
  <c r="F65" i="98" s="1"/>
  <c r="F36" i="9"/>
  <c r="F44" i="98" s="1"/>
  <c r="F116" i="64"/>
  <c r="F93" i="98" s="1"/>
  <c r="F116" i="15"/>
  <c r="F95" i="98" s="1"/>
  <c r="F76" i="10"/>
  <c r="F52" i="98" s="1"/>
  <c r="F116" i="10"/>
  <c r="F92" i="98" s="1"/>
  <c r="F76" i="7"/>
  <c r="F83" i="98" s="1"/>
  <c r="F36" i="7"/>
  <c r="F43" i="98" s="1"/>
  <c r="F116" i="81"/>
  <c r="F104" i="98" s="1"/>
  <c r="F36" i="22"/>
  <c r="F17" i="98" s="1"/>
  <c r="H36" i="17"/>
  <c r="G36" i="17"/>
  <c r="A197" i="97"/>
  <c r="A14" i="15" s="1"/>
  <c r="A196" i="97"/>
  <c r="A13" i="17" s="1"/>
  <c r="AD116" i="17"/>
  <c r="AD117" i="98" s="1"/>
  <c r="AC116" i="17"/>
  <c r="AC117" i="98" s="1"/>
  <c r="AB116" i="17"/>
  <c r="AB117" i="98" s="1"/>
  <c r="AA116" i="17"/>
  <c r="AA117" i="98" s="1"/>
  <c r="Y116" i="17"/>
  <c r="Y117" i="98" s="1"/>
  <c r="X116" i="17"/>
  <c r="X117" i="98" s="1"/>
  <c r="W116" i="17"/>
  <c r="W117" i="98" s="1"/>
  <c r="V116" i="17"/>
  <c r="V117" i="98" s="1"/>
  <c r="T116" i="17"/>
  <c r="T117" i="98" s="1"/>
  <c r="S116" i="17"/>
  <c r="S117" i="98" s="1"/>
  <c r="R116" i="17"/>
  <c r="R117" i="98" s="1"/>
  <c r="Q116" i="17"/>
  <c r="Q117" i="98" s="1"/>
  <c r="O116" i="17"/>
  <c r="O117" i="98" s="1"/>
  <c r="N116" i="17"/>
  <c r="N117" i="98" s="1"/>
  <c r="M116" i="17"/>
  <c r="M117" i="98" s="1"/>
  <c r="L116" i="17"/>
  <c r="L117" i="98" s="1"/>
  <c r="J116" i="17"/>
  <c r="J117" i="98" s="1"/>
  <c r="I116" i="17"/>
  <c r="I117" i="98" s="1"/>
  <c r="H116" i="17"/>
  <c r="H117" i="98" s="1"/>
  <c r="G116" i="17"/>
  <c r="G117" i="98" s="1"/>
  <c r="AD116" i="15"/>
  <c r="AC116" i="15"/>
  <c r="AB116" i="15"/>
  <c r="AA116" i="15"/>
  <c r="Y116" i="15"/>
  <c r="X116" i="15"/>
  <c r="W116" i="15"/>
  <c r="V116" i="15"/>
  <c r="T116" i="15"/>
  <c r="S116" i="15"/>
  <c r="R116" i="15"/>
  <c r="Q116" i="15"/>
  <c r="O116" i="15"/>
  <c r="N116" i="15"/>
  <c r="M116" i="15"/>
  <c r="L116" i="15"/>
  <c r="J116" i="15"/>
  <c r="K92" i="15" s="1"/>
  <c r="I116" i="15"/>
  <c r="H116" i="15"/>
  <c r="G116" i="15"/>
  <c r="AD76" i="15"/>
  <c r="AC76" i="15"/>
  <c r="AB76" i="15"/>
  <c r="AA76" i="15"/>
  <c r="Y76" i="15"/>
  <c r="X76" i="15"/>
  <c r="W76" i="15"/>
  <c r="V76" i="15"/>
  <c r="T76" i="15"/>
  <c r="S76" i="15"/>
  <c r="R76" i="15"/>
  <c r="Q76" i="15"/>
  <c r="O76" i="15"/>
  <c r="N76" i="15"/>
  <c r="M76" i="15"/>
  <c r="L76" i="15"/>
  <c r="J76" i="15"/>
  <c r="K52" i="15" s="1"/>
  <c r="I76" i="15"/>
  <c r="H76" i="15"/>
  <c r="G76" i="15"/>
  <c r="AD76" i="17"/>
  <c r="AD77" i="98" s="1"/>
  <c r="AC76" i="17"/>
  <c r="AC77" i="98" s="1"/>
  <c r="AB76" i="17"/>
  <c r="AB77" i="98" s="1"/>
  <c r="AA76" i="17"/>
  <c r="AA77" i="98" s="1"/>
  <c r="Y76" i="17"/>
  <c r="Y77" i="98" s="1"/>
  <c r="X76" i="17"/>
  <c r="X77" i="98" s="1"/>
  <c r="W76" i="17"/>
  <c r="W77" i="98" s="1"/>
  <c r="V76" i="17"/>
  <c r="V77" i="98" s="1"/>
  <c r="T76" i="17"/>
  <c r="T77" i="98" s="1"/>
  <c r="S76" i="17"/>
  <c r="S77" i="98" s="1"/>
  <c r="R76" i="17"/>
  <c r="R77" i="98" s="1"/>
  <c r="Q76" i="17"/>
  <c r="Q77" i="98" s="1"/>
  <c r="O76" i="17"/>
  <c r="O77" i="98" s="1"/>
  <c r="N76" i="17"/>
  <c r="N77" i="98" s="1"/>
  <c r="M76" i="17"/>
  <c r="M77" i="98" s="1"/>
  <c r="L76" i="17"/>
  <c r="L77" i="98" s="1"/>
  <c r="J76" i="17"/>
  <c r="J77" i="98" s="1"/>
  <c r="I76" i="17"/>
  <c r="I77" i="98" s="1"/>
  <c r="H76" i="17"/>
  <c r="H77" i="98" s="1"/>
  <c r="G76" i="17"/>
  <c r="G77" i="98" s="1"/>
  <c r="AD36" i="17"/>
  <c r="AC36" i="17"/>
  <c r="AB36" i="17"/>
  <c r="AA36" i="17"/>
  <c r="Y36" i="17"/>
  <c r="X36" i="17"/>
  <c r="W36" i="17"/>
  <c r="V36" i="17"/>
  <c r="T36" i="17"/>
  <c r="S36" i="17"/>
  <c r="R36" i="17"/>
  <c r="Q36" i="17"/>
  <c r="O36" i="17"/>
  <c r="N36" i="17"/>
  <c r="M36" i="17"/>
  <c r="L36" i="17"/>
  <c r="J36" i="17"/>
  <c r="K12" i="17" s="1"/>
  <c r="I36" i="17"/>
  <c r="AD36" i="15"/>
  <c r="AC36" i="15"/>
  <c r="AB36" i="15"/>
  <c r="AA36" i="15"/>
  <c r="Y36" i="15"/>
  <c r="X36" i="15"/>
  <c r="W36" i="15"/>
  <c r="V36" i="15"/>
  <c r="T36" i="15"/>
  <c r="S36" i="15"/>
  <c r="R36" i="15"/>
  <c r="Q36" i="15"/>
  <c r="O36" i="15"/>
  <c r="N36" i="15"/>
  <c r="M36" i="15"/>
  <c r="L36" i="15"/>
  <c r="J36" i="15"/>
  <c r="K13" i="15" s="1"/>
  <c r="I36" i="15"/>
  <c r="H36" i="15"/>
  <c r="G36" i="15"/>
  <c r="F38" i="98" l="1"/>
  <c r="F18" i="98"/>
  <c r="U178" i="98"/>
  <c r="U198" i="98"/>
  <c r="F20" i="98"/>
  <c r="F21" i="98"/>
  <c r="P196" i="9"/>
  <c r="P204" i="98" s="1"/>
  <c r="F196" i="5"/>
  <c r="F201" i="98" s="1"/>
  <c r="Z160" i="98"/>
  <c r="Z154" i="98"/>
  <c r="U159" i="98"/>
  <c r="U147" i="98"/>
  <c r="F61" i="98"/>
  <c r="U197" i="98"/>
  <c r="U176" i="98"/>
  <c r="U157" i="98"/>
  <c r="U136" i="98"/>
  <c r="A173" i="17"/>
  <c r="A133" i="17"/>
  <c r="A174" i="15"/>
  <c r="A134" i="15"/>
  <c r="K93" i="17"/>
  <c r="F75" i="98"/>
  <c r="F54" i="98"/>
  <c r="K92" i="17"/>
  <c r="K53" i="17"/>
  <c r="F39" i="98"/>
  <c r="F27" i="98"/>
  <c r="F79" i="98"/>
  <c r="F67" i="98"/>
  <c r="K52" i="17"/>
  <c r="F35" i="98"/>
  <c r="F14" i="98"/>
  <c r="F100" i="98"/>
  <c r="F101" i="98"/>
  <c r="K53" i="15"/>
  <c r="K93" i="15"/>
  <c r="AE52" i="17"/>
  <c r="AE53" i="17"/>
  <c r="AE52" i="15"/>
  <c r="AE53" i="15"/>
  <c r="AE92" i="15"/>
  <c r="AE93" i="15"/>
  <c r="AE92" i="17"/>
  <c r="AE93" i="17"/>
  <c r="A13" i="15"/>
  <c r="A14" i="17"/>
  <c r="Z52" i="17"/>
  <c r="Z53" i="17"/>
  <c r="Z92" i="15"/>
  <c r="Z93" i="15"/>
  <c r="Z92" i="17"/>
  <c r="Z93" i="17"/>
  <c r="Z52" i="15"/>
  <c r="Z53" i="15"/>
  <c r="P52" i="17"/>
  <c r="P53" i="17"/>
  <c r="U52" i="17"/>
  <c r="U53" i="17"/>
  <c r="P52" i="15"/>
  <c r="P53" i="15"/>
  <c r="U52" i="15"/>
  <c r="U53" i="15"/>
  <c r="P92" i="15"/>
  <c r="P93" i="15"/>
  <c r="U92" i="15"/>
  <c r="U93" i="15"/>
  <c r="P92" i="17"/>
  <c r="P93" i="17"/>
  <c r="U92" i="17"/>
  <c r="U93" i="17"/>
  <c r="P12" i="15"/>
  <c r="P13" i="15"/>
  <c r="AE12" i="17"/>
  <c r="AE13" i="17"/>
  <c r="AE14" i="17"/>
  <c r="Z14" i="17"/>
  <c r="Z12" i="17"/>
  <c r="Z13" i="17"/>
  <c r="U14" i="17"/>
  <c r="U13" i="17"/>
  <c r="U12" i="17"/>
  <c r="P14" i="17"/>
  <c r="P13" i="17"/>
  <c r="P12" i="17"/>
  <c r="AE13" i="15"/>
  <c r="AE12" i="15"/>
  <c r="AE14" i="15"/>
  <c r="Z13" i="15"/>
  <c r="Z12" i="15"/>
  <c r="Z14" i="15"/>
  <c r="U13" i="15"/>
  <c r="U12" i="15"/>
  <c r="U14" i="15"/>
  <c r="K12" i="15"/>
  <c r="K13" i="17"/>
  <c r="AE29" i="98"/>
  <c r="AD29" i="98"/>
  <c r="AC29" i="98"/>
  <c r="AB29" i="98"/>
  <c r="AA29" i="98"/>
  <c r="Y116" i="100"/>
  <c r="X116" i="100"/>
  <c r="X109" i="98" s="1"/>
  <c r="W116" i="100"/>
  <c r="W109" i="98" s="1"/>
  <c r="V116" i="100"/>
  <c r="V109" i="98" s="1"/>
  <c r="T116" i="100"/>
  <c r="S116" i="100"/>
  <c r="S109" i="98" s="1"/>
  <c r="R116" i="100"/>
  <c r="R109" i="98" s="1"/>
  <c r="Q116" i="100"/>
  <c r="Q109" i="98" s="1"/>
  <c r="O116" i="100"/>
  <c r="N116" i="100"/>
  <c r="N109" i="98" s="1"/>
  <c r="M116" i="100"/>
  <c r="M109" i="98" s="1"/>
  <c r="L116" i="100"/>
  <c r="L109" i="98" s="1"/>
  <c r="J116" i="100"/>
  <c r="K99" i="100" s="1"/>
  <c r="I116" i="100"/>
  <c r="I109" i="98" s="1"/>
  <c r="H116" i="100"/>
  <c r="H109" i="98" s="1"/>
  <c r="G116" i="100"/>
  <c r="G109" i="98" s="1"/>
  <c r="A114" i="100"/>
  <c r="A113" i="100"/>
  <c r="A112" i="100"/>
  <c r="A111" i="100"/>
  <c r="A110" i="100"/>
  <c r="A109" i="100"/>
  <c r="A108" i="100"/>
  <c r="A107" i="100"/>
  <c r="A106" i="100"/>
  <c r="A105" i="100"/>
  <c r="A104" i="100"/>
  <c r="A103" i="100"/>
  <c r="A102" i="100"/>
  <c r="A95" i="100"/>
  <c r="A94" i="100"/>
  <c r="A93" i="100"/>
  <c r="P101" i="100"/>
  <c r="Y76" i="100"/>
  <c r="X76" i="100"/>
  <c r="X69" i="98" s="1"/>
  <c r="W76" i="100"/>
  <c r="W69" i="98" s="1"/>
  <c r="V76" i="100"/>
  <c r="V69" i="98" s="1"/>
  <c r="T76" i="100"/>
  <c r="S76" i="100"/>
  <c r="S69" i="98" s="1"/>
  <c r="R76" i="100"/>
  <c r="R69" i="98" s="1"/>
  <c r="Q76" i="100"/>
  <c r="Q69" i="98" s="1"/>
  <c r="O76" i="100"/>
  <c r="N76" i="100"/>
  <c r="N69" i="98" s="1"/>
  <c r="M76" i="100"/>
  <c r="M69" i="98" s="1"/>
  <c r="L76" i="100"/>
  <c r="L69" i="98" s="1"/>
  <c r="J76" i="100"/>
  <c r="I76" i="100"/>
  <c r="I69" i="98" s="1"/>
  <c r="H76" i="100"/>
  <c r="H69" i="98" s="1"/>
  <c r="G76" i="100"/>
  <c r="G69" i="98" s="1"/>
  <c r="A74" i="100"/>
  <c r="A73" i="100"/>
  <c r="A72" i="100"/>
  <c r="A71" i="100"/>
  <c r="A70" i="100"/>
  <c r="A69" i="100"/>
  <c r="A68" i="100"/>
  <c r="A67" i="100"/>
  <c r="A66" i="100"/>
  <c r="A65" i="100"/>
  <c r="A64" i="100"/>
  <c r="A63" i="100"/>
  <c r="A62" i="100"/>
  <c r="A55" i="100"/>
  <c r="A54" i="100"/>
  <c r="A53" i="100"/>
  <c r="U61" i="100"/>
  <c r="Y36" i="100"/>
  <c r="X36" i="100"/>
  <c r="X29" i="98" s="1"/>
  <c r="W36" i="100"/>
  <c r="W29" i="98" s="1"/>
  <c r="V36" i="100"/>
  <c r="V29" i="98" s="1"/>
  <c r="T36" i="100"/>
  <c r="S36" i="100"/>
  <c r="S29" i="98" s="1"/>
  <c r="R36" i="100"/>
  <c r="R29" i="98" s="1"/>
  <c r="Q36" i="100"/>
  <c r="Q29" i="98" s="1"/>
  <c r="O36" i="100"/>
  <c r="N36" i="100"/>
  <c r="N29" i="98" s="1"/>
  <c r="M36" i="100"/>
  <c r="M29" i="98" s="1"/>
  <c r="L36" i="100"/>
  <c r="L29" i="98" s="1"/>
  <c r="J36" i="100"/>
  <c r="I36" i="100"/>
  <c r="I29" i="98" s="1"/>
  <c r="H36" i="100"/>
  <c r="H29" i="98" s="1"/>
  <c r="G36" i="100"/>
  <c r="G29" i="98" s="1"/>
  <c r="U21" i="100"/>
  <c r="U12" i="100"/>
  <c r="A44" i="97"/>
  <c r="G3" i="98" s="1"/>
  <c r="J116" i="64"/>
  <c r="K93" i="64" s="1"/>
  <c r="I116" i="64"/>
  <c r="I93" i="98" s="1"/>
  <c r="H116" i="64"/>
  <c r="H93" i="98" s="1"/>
  <c r="G116" i="64"/>
  <c r="G93" i="98" s="1"/>
  <c r="J76" i="64"/>
  <c r="K53" i="64" s="1"/>
  <c r="I76" i="64"/>
  <c r="I53" i="98" s="1"/>
  <c r="H76" i="64"/>
  <c r="H53" i="98" s="1"/>
  <c r="G76" i="64"/>
  <c r="G53" i="98" s="1"/>
  <c r="K54" i="64"/>
  <c r="J36" i="64"/>
  <c r="K13" i="64" s="1"/>
  <c r="I36" i="64"/>
  <c r="I13" i="98" s="1"/>
  <c r="H36" i="64"/>
  <c r="H13" i="98" s="1"/>
  <c r="G36" i="64"/>
  <c r="G13" i="98" s="1"/>
  <c r="K14" i="64"/>
  <c r="K12" i="64"/>
  <c r="K36" i="64" s="1"/>
  <c r="K13" i="98" s="1"/>
  <c r="J116" i="13"/>
  <c r="I116" i="13"/>
  <c r="H116" i="13"/>
  <c r="G116" i="13"/>
  <c r="K94" i="13"/>
  <c r="J76" i="13"/>
  <c r="I76" i="13"/>
  <c r="H76" i="13"/>
  <c r="G76" i="13"/>
  <c r="J36" i="13"/>
  <c r="K17" i="13" s="1"/>
  <c r="I36" i="13"/>
  <c r="I35" i="98" s="1"/>
  <c r="H36" i="13"/>
  <c r="H14" i="98" s="1"/>
  <c r="G36" i="13"/>
  <c r="G14" i="98" s="1"/>
  <c r="K96" i="15"/>
  <c r="I95" i="98"/>
  <c r="H95" i="98"/>
  <c r="G95" i="98"/>
  <c r="K57" i="15"/>
  <c r="I55" i="98"/>
  <c r="H55" i="98"/>
  <c r="G55" i="98"/>
  <c r="K59" i="15"/>
  <c r="K18" i="15"/>
  <c r="I15" i="98"/>
  <c r="H15" i="98"/>
  <c r="G15" i="98"/>
  <c r="K15" i="15"/>
  <c r="J96" i="98"/>
  <c r="I96" i="98"/>
  <c r="H96" i="98"/>
  <c r="G96" i="98"/>
  <c r="K99" i="17"/>
  <c r="K97" i="17"/>
  <c r="K95" i="17"/>
  <c r="K58" i="17"/>
  <c r="I56" i="98"/>
  <c r="H56" i="98"/>
  <c r="G56" i="98"/>
  <c r="K18" i="17"/>
  <c r="I37" i="98"/>
  <c r="H16" i="98"/>
  <c r="G16" i="98"/>
  <c r="K15" i="17"/>
  <c r="J116" i="22"/>
  <c r="K96" i="22" s="1"/>
  <c r="I116" i="22"/>
  <c r="I97" i="98" s="1"/>
  <c r="H116" i="22"/>
  <c r="H97" i="98" s="1"/>
  <c r="G116" i="22"/>
  <c r="G97" i="98" s="1"/>
  <c r="J76" i="22"/>
  <c r="K55" i="22" s="1"/>
  <c r="I76" i="22"/>
  <c r="I57" i="98" s="1"/>
  <c r="H76" i="22"/>
  <c r="H57" i="98" s="1"/>
  <c r="G76" i="22"/>
  <c r="G57" i="98" s="1"/>
  <c r="K57" i="22"/>
  <c r="J36" i="22"/>
  <c r="K14" i="22" s="1"/>
  <c r="I36" i="22"/>
  <c r="I17" i="98" s="1"/>
  <c r="H36" i="22"/>
  <c r="H17" i="98" s="1"/>
  <c r="G36" i="22"/>
  <c r="G17" i="98" s="1"/>
  <c r="J116" i="24"/>
  <c r="I116" i="24"/>
  <c r="H116" i="24"/>
  <c r="G116" i="24"/>
  <c r="K98" i="24"/>
  <c r="J76" i="24"/>
  <c r="I76" i="24"/>
  <c r="H76" i="24"/>
  <c r="G76" i="24"/>
  <c r="K58" i="24"/>
  <c r="K57" i="24"/>
  <c r="K56" i="24"/>
  <c r="K55" i="24"/>
  <c r="K54" i="24"/>
  <c r="K53" i="24"/>
  <c r="K52" i="24"/>
  <c r="J36" i="24"/>
  <c r="J38" i="98" s="1"/>
  <c r="I36" i="24"/>
  <c r="I18" i="98" s="1"/>
  <c r="H36" i="24"/>
  <c r="H38" i="98" s="1"/>
  <c r="G36" i="24"/>
  <c r="G38" i="98" s="1"/>
  <c r="J116" i="28"/>
  <c r="K96" i="28" s="1"/>
  <c r="I116" i="28"/>
  <c r="I99" i="98" s="1"/>
  <c r="H116" i="28"/>
  <c r="H99" i="98" s="1"/>
  <c r="G116" i="28"/>
  <c r="G99" i="98" s="1"/>
  <c r="K97" i="28"/>
  <c r="K93" i="28"/>
  <c r="J76" i="28"/>
  <c r="K56" i="28" s="1"/>
  <c r="I76" i="28"/>
  <c r="I59" i="98" s="1"/>
  <c r="H76" i="28"/>
  <c r="H59" i="98" s="1"/>
  <c r="G76" i="28"/>
  <c r="G59" i="98" s="1"/>
  <c r="K53" i="28"/>
  <c r="J36" i="28"/>
  <c r="J19" i="98" s="1"/>
  <c r="I36" i="28"/>
  <c r="I19" i="98" s="1"/>
  <c r="H36" i="28"/>
  <c r="H19" i="98" s="1"/>
  <c r="G36" i="28"/>
  <c r="G19" i="98" s="1"/>
  <c r="J116" i="73"/>
  <c r="K97" i="73" s="1"/>
  <c r="I116" i="73"/>
  <c r="H116" i="73"/>
  <c r="G116" i="73"/>
  <c r="G100" i="98" s="1"/>
  <c r="J76" i="73"/>
  <c r="K57" i="73" s="1"/>
  <c r="I76" i="73"/>
  <c r="H76" i="73"/>
  <c r="G76" i="73"/>
  <c r="G60" i="98" s="1"/>
  <c r="J36" i="73"/>
  <c r="K17" i="73" s="1"/>
  <c r="I36" i="73"/>
  <c r="I20" i="98" s="1"/>
  <c r="H36" i="73"/>
  <c r="H21" i="98" s="1"/>
  <c r="G36" i="73"/>
  <c r="G21" i="98" s="1"/>
  <c r="J116" i="32"/>
  <c r="K95" i="32" s="1"/>
  <c r="I116" i="32"/>
  <c r="I102" i="98" s="1"/>
  <c r="H116" i="32"/>
  <c r="H102" i="98" s="1"/>
  <c r="G116" i="32"/>
  <c r="G102" i="98" s="1"/>
  <c r="K96" i="32"/>
  <c r="J76" i="32"/>
  <c r="J62" i="98" s="1"/>
  <c r="I76" i="32"/>
  <c r="I62" i="98" s="1"/>
  <c r="H76" i="32"/>
  <c r="H62" i="98" s="1"/>
  <c r="G76" i="32"/>
  <c r="G62" i="98" s="1"/>
  <c r="K57" i="32"/>
  <c r="K56" i="32"/>
  <c r="K55" i="32"/>
  <c r="K54" i="32"/>
  <c r="K53" i="32"/>
  <c r="K52" i="32"/>
  <c r="J36" i="32"/>
  <c r="K16" i="32" s="1"/>
  <c r="I36" i="32"/>
  <c r="I22" i="98" s="1"/>
  <c r="H36" i="32"/>
  <c r="H22" i="98" s="1"/>
  <c r="G36" i="32"/>
  <c r="G22" i="98" s="1"/>
  <c r="K116" i="36"/>
  <c r="K103" i="98" s="1"/>
  <c r="J116" i="36"/>
  <c r="J103" i="98" s="1"/>
  <c r="I116" i="36"/>
  <c r="I103" i="98" s="1"/>
  <c r="H116" i="36"/>
  <c r="H103" i="98" s="1"/>
  <c r="G116" i="36"/>
  <c r="G103" i="98" s="1"/>
  <c r="K76" i="36"/>
  <c r="K63" i="98" s="1"/>
  <c r="J76" i="36"/>
  <c r="J63" i="98" s="1"/>
  <c r="I76" i="36"/>
  <c r="I63" i="98" s="1"/>
  <c r="H76" i="36"/>
  <c r="H63" i="98" s="1"/>
  <c r="G76" i="36"/>
  <c r="G63" i="98" s="1"/>
  <c r="K36" i="36"/>
  <c r="K23" i="98" s="1"/>
  <c r="J36" i="36"/>
  <c r="J23" i="98" s="1"/>
  <c r="I36" i="36"/>
  <c r="I23" i="98" s="1"/>
  <c r="H36" i="36"/>
  <c r="H23" i="98" s="1"/>
  <c r="G36" i="36"/>
  <c r="G23" i="98" s="1"/>
  <c r="J116" i="81"/>
  <c r="J104" i="98" s="1"/>
  <c r="I116" i="81"/>
  <c r="I104" i="98" s="1"/>
  <c r="H116" i="81"/>
  <c r="H104" i="98" s="1"/>
  <c r="G116" i="81"/>
  <c r="G104" i="98" s="1"/>
  <c r="K93" i="81"/>
  <c r="J76" i="81"/>
  <c r="J64" i="98" s="1"/>
  <c r="I76" i="81"/>
  <c r="I64" i="98" s="1"/>
  <c r="H76" i="81"/>
  <c r="H64" i="98" s="1"/>
  <c r="G76" i="81"/>
  <c r="G64" i="98" s="1"/>
  <c r="K57" i="81"/>
  <c r="K56" i="81"/>
  <c r="K55" i="81"/>
  <c r="K54" i="81"/>
  <c r="K53" i="81"/>
  <c r="K52" i="81"/>
  <c r="J36" i="81"/>
  <c r="K16" i="81" s="1"/>
  <c r="I36" i="81"/>
  <c r="I24" i="98" s="1"/>
  <c r="H36" i="81"/>
  <c r="H24" i="98" s="1"/>
  <c r="G36" i="81"/>
  <c r="G24" i="98" s="1"/>
  <c r="J116" i="83"/>
  <c r="K96" i="83" s="1"/>
  <c r="I116" i="83"/>
  <c r="I105" i="98" s="1"/>
  <c r="H116" i="83"/>
  <c r="H105" i="98" s="1"/>
  <c r="G116" i="83"/>
  <c r="G105" i="98" s="1"/>
  <c r="K97" i="83"/>
  <c r="K93" i="83"/>
  <c r="J76" i="83"/>
  <c r="J65" i="98" s="1"/>
  <c r="I76" i="83"/>
  <c r="I65" i="98" s="1"/>
  <c r="H76" i="83"/>
  <c r="H65" i="98" s="1"/>
  <c r="G76" i="83"/>
  <c r="G65" i="98" s="1"/>
  <c r="K58" i="83"/>
  <c r="K57" i="83"/>
  <c r="K56" i="83"/>
  <c r="K55" i="83"/>
  <c r="K54" i="83"/>
  <c r="K53" i="83"/>
  <c r="K52" i="83"/>
  <c r="J36" i="83"/>
  <c r="J25" i="98" s="1"/>
  <c r="I36" i="83"/>
  <c r="I25" i="98" s="1"/>
  <c r="H36" i="83"/>
  <c r="H25" i="98" s="1"/>
  <c r="G36" i="83"/>
  <c r="G25" i="98" s="1"/>
  <c r="K18" i="83"/>
  <c r="K17" i="83"/>
  <c r="K16" i="83"/>
  <c r="K15" i="83"/>
  <c r="K14" i="83"/>
  <c r="K13" i="83"/>
  <c r="K12" i="83"/>
  <c r="J116" i="69"/>
  <c r="K97" i="69" s="1"/>
  <c r="I116" i="69"/>
  <c r="I106" i="98" s="1"/>
  <c r="H116" i="69"/>
  <c r="H106" i="98" s="1"/>
  <c r="G116" i="69"/>
  <c r="G106" i="98" s="1"/>
  <c r="J76" i="69"/>
  <c r="K56" i="69" s="1"/>
  <c r="I76" i="69"/>
  <c r="I66" i="98" s="1"/>
  <c r="H76" i="69"/>
  <c r="H66" i="98" s="1"/>
  <c r="G76" i="69"/>
  <c r="G66" i="98" s="1"/>
  <c r="J36" i="69"/>
  <c r="J26" i="98" s="1"/>
  <c r="I36" i="69"/>
  <c r="I26" i="98" s="1"/>
  <c r="H36" i="69"/>
  <c r="H26" i="98" s="1"/>
  <c r="G36" i="69"/>
  <c r="G26" i="98" s="1"/>
  <c r="K18" i="69"/>
  <c r="K17" i="69"/>
  <c r="K16" i="69"/>
  <c r="K15" i="69"/>
  <c r="K14" i="69"/>
  <c r="K13" i="69"/>
  <c r="K12" i="69"/>
  <c r="J116" i="85"/>
  <c r="I116" i="85"/>
  <c r="H116" i="85"/>
  <c r="G116" i="85"/>
  <c r="K98" i="85"/>
  <c r="K94" i="85"/>
  <c r="J76" i="85"/>
  <c r="I76" i="85"/>
  <c r="H76" i="85"/>
  <c r="H79" i="98" s="1"/>
  <c r="G76" i="85"/>
  <c r="K58" i="85"/>
  <c r="K57" i="85"/>
  <c r="K56" i="85"/>
  <c r="K55" i="85"/>
  <c r="K54" i="85"/>
  <c r="K53" i="85"/>
  <c r="K52" i="85"/>
  <c r="J36" i="85"/>
  <c r="K15" i="85" s="1"/>
  <c r="I36" i="85"/>
  <c r="I39" i="98" s="1"/>
  <c r="H36" i="85"/>
  <c r="H27" i="98" s="1"/>
  <c r="G36" i="85"/>
  <c r="G27" i="98" s="1"/>
  <c r="K18" i="85"/>
  <c r="K16" i="85"/>
  <c r="K13" i="85"/>
  <c r="J116" i="38"/>
  <c r="J110" i="98" s="1"/>
  <c r="I116" i="38"/>
  <c r="I110" i="98" s="1"/>
  <c r="H116" i="38"/>
  <c r="H110" i="98" s="1"/>
  <c r="G116" i="38"/>
  <c r="G110" i="98" s="1"/>
  <c r="K92" i="38"/>
  <c r="J76" i="38"/>
  <c r="K53" i="38" s="1"/>
  <c r="I76" i="38"/>
  <c r="I70" i="98" s="1"/>
  <c r="H76" i="38"/>
  <c r="H70" i="98" s="1"/>
  <c r="G76" i="38"/>
  <c r="G70" i="98" s="1"/>
  <c r="K56" i="38"/>
  <c r="K55" i="38"/>
  <c r="K54" i="38"/>
  <c r="K52" i="38"/>
  <c r="J36" i="38"/>
  <c r="K14" i="38" s="1"/>
  <c r="I36" i="38"/>
  <c r="I30" i="98" s="1"/>
  <c r="H36" i="38"/>
  <c r="H30" i="98" s="1"/>
  <c r="G36" i="38"/>
  <c r="G30" i="98" s="1"/>
  <c r="J116" i="45"/>
  <c r="J111" i="98" s="1"/>
  <c r="I116" i="45"/>
  <c r="I111" i="98" s="1"/>
  <c r="H116" i="45"/>
  <c r="H111" i="98" s="1"/>
  <c r="G116" i="45"/>
  <c r="G111" i="98" s="1"/>
  <c r="K96" i="45"/>
  <c r="K95" i="45"/>
  <c r="K94" i="45"/>
  <c r="K93" i="45"/>
  <c r="K92" i="45"/>
  <c r="J76" i="45"/>
  <c r="K55" i="45" s="1"/>
  <c r="I76" i="45"/>
  <c r="I71" i="98" s="1"/>
  <c r="H76" i="45"/>
  <c r="H71" i="98" s="1"/>
  <c r="G76" i="45"/>
  <c r="G71" i="98" s="1"/>
  <c r="J36" i="45"/>
  <c r="K14" i="45" s="1"/>
  <c r="I36" i="45"/>
  <c r="I31" i="98" s="1"/>
  <c r="H36" i="45"/>
  <c r="H31" i="98" s="1"/>
  <c r="G36" i="45"/>
  <c r="G31" i="98" s="1"/>
  <c r="K15" i="45"/>
  <c r="J116" i="47"/>
  <c r="J112" i="98" s="1"/>
  <c r="I116" i="47"/>
  <c r="I112" i="98" s="1"/>
  <c r="H116" i="47"/>
  <c r="H112" i="98" s="1"/>
  <c r="G116" i="47"/>
  <c r="G112" i="98" s="1"/>
  <c r="K96" i="47"/>
  <c r="K95" i="47"/>
  <c r="K94" i="47"/>
  <c r="K93" i="47"/>
  <c r="K92" i="47"/>
  <c r="J76" i="47"/>
  <c r="K55" i="47" s="1"/>
  <c r="I76" i="47"/>
  <c r="I72" i="98" s="1"/>
  <c r="H76" i="47"/>
  <c r="H72" i="98" s="1"/>
  <c r="G76" i="47"/>
  <c r="G72" i="98" s="1"/>
  <c r="J36" i="47"/>
  <c r="K15" i="47" s="1"/>
  <c r="I36" i="47"/>
  <c r="I32" i="98" s="1"/>
  <c r="H36" i="47"/>
  <c r="H32" i="98" s="1"/>
  <c r="G36" i="47"/>
  <c r="G32" i="98" s="1"/>
  <c r="K12" i="47"/>
  <c r="J116" i="49"/>
  <c r="J113" i="98" s="1"/>
  <c r="I116" i="49"/>
  <c r="I113" i="98" s="1"/>
  <c r="H116" i="49"/>
  <c r="H113" i="98" s="1"/>
  <c r="G116" i="49"/>
  <c r="G113" i="98" s="1"/>
  <c r="K95" i="49"/>
  <c r="J76" i="49"/>
  <c r="J73" i="98" s="1"/>
  <c r="I76" i="49"/>
  <c r="I73" i="98" s="1"/>
  <c r="H76" i="49"/>
  <c r="H73" i="98" s="1"/>
  <c r="G76" i="49"/>
  <c r="G73" i="98" s="1"/>
  <c r="K56" i="49"/>
  <c r="K55" i="49"/>
  <c r="K54" i="49"/>
  <c r="K53" i="49"/>
  <c r="K52" i="49"/>
  <c r="J36" i="49"/>
  <c r="K13" i="49" s="1"/>
  <c r="I36" i="49"/>
  <c r="I33" i="98" s="1"/>
  <c r="H36" i="49"/>
  <c r="H33" i="98" s="1"/>
  <c r="G36" i="49"/>
  <c r="G33" i="98" s="1"/>
  <c r="J116" i="41"/>
  <c r="I116" i="41"/>
  <c r="H116" i="41"/>
  <c r="G116" i="41"/>
  <c r="J76" i="41"/>
  <c r="I76" i="41"/>
  <c r="H76" i="41"/>
  <c r="G76" i="41"/>
  <c r="K56" i="41"/>
  <c r="K55" i="41"/>
  <c r="K54" i="41"/>
  <c r="K53" i="41"/>
  <c r="K52" i="41"/>
  <c r="J36" i="41"/>
  <c r="K14" i="41" s="1"/>
  <c r="I36" i="41"/>
  <c r="I40" i="98" s="1"/>
  <c r="H36" i="41"/>
  <c r="H40" i="98" s="1"/>
  <c r="G36" i="41"/>
  <c r="G40" i="98" s="1"/>
  <c r="K15" i="41"/>
  <c r="J116" i="99"/>
  <c r="J116" i="98" s="1"/>
  <c r="I116" i="99"/>
  <c r="I116" i="98" s="1"/>
  <c r="H116" i="99"/>
  <c r="H116" i="98" s="1"/>
  <c r="G116" i="99"/>
  <c r="G116" i="98" s="1"/>
  <c r="K97" i="99"/>
  <c r="K96" i="99"/>
  <c r="K95" i="99"/>
  <c r="K94" i="99"/>
  <c r="K93" i="99"/>
  <c r="K92" i="99"/>
  <c r="K116" i="99" s="1"/>
  <c r="K116" i="98" s="1"/>
  <c r="K76" i="99"/>
  <c r="K76" i="98" s="1"/>
  <c r="J76" i="99"/>
  <c r="J76" i="98" s="1"/>
  <c r="I76" i="99"/>
  <c r="I76" i="98" s="1"/>
  <c r="H76" i="99"/>
  <c r="H76" i="98" s="1"/>
  <c r="G76" i="99"/>
  <c r="G76" i="98" s="1"/>
  <c r="J36" i="99"/>
  <c r="J36" i="98" s="1"/>
  <c r="I36" i="99"/>
  <c r="I36" i="98" s="1"/>
  <c r="H36" i="99"/>
  <c r="H36" i="98" s="1"/>
  <c r="G36" i="99"/>
  <c r="G36" i="98" s="1"/>
  <c r="K17" i="99"/>
  <c r="K15" i="99"/>
  <c r="K13" i="99"/>
  <c r="J116" i="5"/>
  <c r="K93" i="5" s="1"/>
  <c r="I116" i="5"/>
  <c r="I121" i="98" s="1"/>
  <c r="H116" i="5"/>
  <c r="H121" i="98" s="1"/>
  <c r="G116" i="5"/>
  <c r="G121" i="98" s="1"/>
  <c r="J76" i="5"/>
  <c r="K53" i="5" s="1"/>
  <c r="I76" i="5"/>
  <c r="I81" i="98" s="1"/>
  <c r="H76" i="5"/>
  <c r="H81" i="98" s="1"/>
  <c r="G76" i="5"/>
  <c r="G81" i="98" s="1"/>
  <c r="J36" i="5"/>
  <c r="K13" i="5" s="1"/>
  <c r="I36" i="5"/>
  <c r="I41" i="98" s="1"/>
  <c r="H36" i="5"/>
  <c r="H41" i="98" s="1"/>
  <c r="G36" i="5"/>
  <c r="G41" i="98" s="1"/>
  <c r="J116" i="6"/>
  <c r="J122" i="98" s="1"/>
  <c r="I116" i="6"/>
  <c r="I122" i="98" s="1"/>
  <c r="H116" i="6"/>
  <c r="H122" i="98" s="1"/>
  <c r="G116" i="6"/>
  <c r="G122" i="98" s="1"/>
  <c r="K97" i="6"/>
  <c r="K92" i="6"/>
  <c r="J76" i="6"/>
  <c r="K56" i="6" s="1"/>
  <c r="I76" i="6"/>
  <c r="I82" i="98" s="1"/>
  <c r="H76" i="6"/>
  <c r="H82" i="98" s="1"/>
  <c r="G76" i="6"/>
  <c r="G82" i="98" s="1"/>
  <c r="J36" i="6"/>
  <c r="J42" i="98" s="1"/>
  <c r="I36" i="6"/>
  <c r="I42" i="98" s="1"/>
  <c r="H36" i="6"/>
  <c r="H42" i="98" s="1"/>
  <c r="G36" i="6"/>
  <c r="G42" i="98" s="1"/>
  <c r="K17" i="6"/>
  <c r="K15" i="6"/>
  <c r="K12" i="6"/>
  <c r="J116" i="7"/>
  <c r="K96" i="7" s="1"/>
  <c r="I116" i="7"/>
  <c r="I123" i="98" s="1"/>
  <c r="H116" i="7"/>
  <c r="H123" i="98" s="1"/>
  <c r="G116" i="7"/>
  <c r="G123" i="98" s="1"/>
  <c r="J76" i="7"/>
  <c r="J83" i="98" s="1"/>
  <c r="I76" i="7"/>
  <c r="I83" i="98" s="1"/>
  <c r="H76" i="7"/>
  <c r="H83" i="98" s="1"/>
  <c r="G76" i="7"/>
  <c r="G83" i="98" s="1"/>
  <c r="J36" i="7"/>
  <c r="K15" i="7" s="1"/>
  <c r="I36" i="7"/>
  <c r="I43" i="98" s="1"/>
  <c r="H36" i="7"/>
  <c r="H43" i="98" s="1"/>
  <c r="G36" i="7"/>
  <c r="G43" i="98" s="1"/>
  <c r="K18" i="7"/>
  <c r="K13" i="7"/>
  <c r="J116" i="9"/>
  <c r="K96" i="9" s="1"/>
  <c r="I116" i="9"/>
  <c r="I124" i="98" s="1"/>
  <c r="H116" i="9"/>
  <c r="H124" i="98" s="1"/>
  <c r="G116" i="9"/>
  <c r="G124" i="98" s="1"/>
  <c r="J76" i="9"/>
  <c r="K55" i="9" s="1"/>
  <c r="I76" i="9"/>
  <c r="I84" i="98" s="1"/>
  <c r="H76" i="9"/>
  <c r="H84" i="98" s="1"/>
  <c r="G76" i="9"/>
  <c r="G84" i="98" s="1"/>
  <c r="K52" i="9"/>
  <c r="J36" i="9"/>
  <c r="K14" i="9" s="1"/>
  <c r="I36" i="9"/>
  <c r="I44" i="98" s="1"/>
  <c r="H36" i="9"/>
  <c r="H44" i="98" s="1"/>
  <c r="G36" i="9"/>
  <c r="G44" i="98" s="1"/>
  <c r="K17" i="9"/>
  <c r="K15" i="9"/>
  <c r="J116" i="8"/>
  <c r="K92" i="8" s="1"/>
  <c r="I116" i="8"/>
  <c r="I125" i="98" s="1"/>
  <c r="H116" i="8"/>
  <c r="H125" i="98" s="1"/>
  <c r="G116" i="8"/>
  <c r="G125" i="98" s="1"/>
  <c r="J76" i="8"/>
  <c r="K52" i="8" s="1"/>
  <c r="I76" i="8"/>
  <c r="I85" i="98" s="1"/>
  <c r="H76" i="8"/>
  <c r="H85" i="98" s="1"/>
  <c r="G76" i="8"/>
  <c r="G85" i="98" s="1"/>
  <c r="J36" i="8"/>
  <c r="J45" i="98" s="1"/>
  <c r="I36" i="8"/>
  <c r="I45" i="98" s="1"/>
  <c r="H36" i="8"/>
  <c r="H45" i="98" s="1"/>
  <c r="G36" i="8"/>
  <c r="G45" i="98" s="1"/>
  <c r="K13" i="8"/>
  <c r="K12" i="8"/>
  <c r="K36" i="8" s="1"/>
  <c r="K45" i="98" s="1"/>
  <c r="J116" i="68"/>
  <c r="K95" i="68" s="1"/>
  <c r="I116" i="68"/>
  <c r="I108" i="98" s="1"/>
  <c r="H116" i="68"/>
  <c r="H108" i="98" s="1"/>
  <c r="G116" i="68"/>
  <c r="G108" i="98" s="1"/>
  <c r="K98" i="68"/>
  <c r="J76" i="68"/>
  <c r="K55" i="68" s="1"/>
  <c r="I76" i="68"/>
  <c r="I68" i="98" s="1"/>
  <c r="H76" i="68"/>
  <c r="H68" i="98" s="1"/>
  <c r="G76" i="68"/>
  <c r="G68" i="98" s="1"/>
  <c r="K58" i="68"/>
  <c r="K54" i="68"/>
  <c r="J36" i="68"/>
  <c r="K15" i="68" s="1"/>
  <c r="I36" i="68"/>
  <c r="I28" i="98" s="1"/>
  <c r="H36" i="68"/>
  <c r="H28" i="98" s="1"/>
  <c r="G36" i="68"/>
  <c r="G28" i="98" s="1"/>
  <c r="K18" i="68"/>
  <c r="K14" i="68"/>
  <c r="J116" i="10"/>
  <c r="K104" i="10" s="1"/>
  <c r="I116" i="10"/>
  <c r="I92" i="98" s="1"/>
  <c r="H116" i="10"/>
  <c r="H92" i="98" s="1"/>
  <c r="G116" i="10"/>
  <c r="G92" i="98" s="1"/>
  <c r="K97" i="10"/>
  <c r="J76" i="10"/>
  <c r="K62" i="10" s="1"/>
  <c r="I76" i="10"/>
  <c r="I52" i="98" s="1"/>
  <c r="H76" i="10"/>
  <c r="H52" i="98" s="1"/>
  <c r="G76" i="10"/>
  <c r="G52" i="98" s="1"/>
  <c r="K64" i="10"/>
  <c r="J36" i="10"/>
  <c r="K24" i="10" s="1"/>
  <c r="I36" i="10"/>
  <c r="I12" i="98" s="1"/>
  <c r="H36" i="10"/>
  <c r="H12" i="98" s="1"/>
  <c r="G36" i="10"/>
  <c r="G12" i="98" s="1"/>
  <c r="K76" i="24" l="1"/>
  <c r="Y29" i="98"/>
  <c r="Z16" i="100"/>
  <c r="Z13" i="100"/>
  <c r="Z14" i="100"/>
  <c r="Z15" i="100"/>
  <c r="U18" i="100"/>
  <c r="U13" i="100"/>
  <c r="U14" i="100"/>
  <c r="U15" i="100"/>
  <c r="Z93" i="100"/>
  <c r="Z97" i="100"/>
  <c r="Z94" i="100"/>
  <c r="Z95" i="100"/>
  <c r="Z96" i="100"/>
  <c r="U96" i="100"/>
  <c r="U93" i="100"/>
  <c r="U97" i="100"/>
  <c r="U95" i="100"/>
  <c r="U94" i="100"/>
  <c r="Y69" i="98"/>
  <c r="Z55" i="100"/>
  <c r="Z56" i="100"/>
  <c r="Z53" i="100"/>
  <c r="Z57" i="100"/>
  <c r="Z54" i="100"/>
  <c r="Z58" i="100"/>
  <c r="U55" i="100"/>
  <c r="U53" i="100"/>
  <c r="U56" i="100"/>
  <c r="U57" i="100"/>
  <c r="U54" i="100"/>
  <c r="K94" i="100"/>
  <c r="K95" i="100"/>
  <c r="K93" i="100"/>
  <c r="P94" i="100"/>
  <c r="P93" i="100"/>
  <c r="P95" i="100"/>
  <c r="P96" i="100"/>
  <c r="J29" i="98"/>
  <c r="K13" i="100"/>
  <c r="K14" i="100"/>
  <c r="K16" i="100"/>
  <c r="K15" i="100"/>
  <c r="P20" i="100"/>
  <c r="P15" i="100"/>
  <c r="P13" i="100"/>
  <c r="P14" i="100"/>
  <c r="K52" i="100"/>
  <c r="K55" i="100"/>
  <c r="K54" i="100"/>
  <c r="K56" i="100"/>
  <c r="K53" i="100"/>
  <c r="P60" i="100"/>
  <c r="P56" i="100"/>
  <c r="P53" i="100"/>
  <c r="P57" i="100"/>
  <c r="P55" i="100"/>
  <c r="P54" i="100"/>
  <c r="U52" i="100"/>
  <c r="A174" i="17"/>
  <c r="A134" i="17"/>
  <c r="A133" i="15"/>
  <c r="A173" i="15"/>
  <c r="H74" i="98"/>
  <c r="H80" i="98"/>
  <c r="H114" i="98"/>
  <c r="H120" i="98"/>
  <c r="G67" i="98"/>
  <c r="G79" i="98"/>
  <c r="I107" i="98"/>
  <c r="I119" i="98"/>
  <c r="G58" i="98"/>
  <c r="G78" i="98"/>
  <c r="K96" i="24"/>
  <c r="J118" i="98"/>
  <c r="G54" i="98"/>
  <c r="G75" i="98"/>
  <c r="K97" i="13"/>
  <c r="J115" i="98"/>
  <c r="K61" i="100"/>
  <c r="J69" i="98"/>
  <c r="P61" i="100"/>
  <c r="O69" i="98"/>
  <c r="U58" i="100"/>
  <c r="T69" i="98"/>
  <c r="I74" i="98"/>
  <c r="I80" i="98"/>
  <c r="I114" i="98"/>
  <c r="I120" i="98"/>
  <c r="J107" i="98"/>
  <c r="J119" i="98"/>
  <c r="K58" i="98"/>
  <c r="K78" i="98"/>
  <c r="H58" i="98"/>
  <c r="H78" i="98"/>
  <c r="G98" i="98"/>
  <c r="G118" i="98"/>
  <c r="H54" i="98"/>
  <c r="H75" i="98"/>
  <c r="G94" i="98"/>
  <c r="G115" i="98"/>
  <c r="H67" i="98"/>
  <c r="J74" i="98"/>
  <c r="J80" i="98"/>
  <c r="J114" i="98"/>
  <c r="J120" i="98"/>
  <c r="I67" i="98"/>
  <c r="I79" i="98"/>
  <c r="G107" i="98"/>
  <c r="G119" i="98"/>
  <c r="I58" i="98"/>
  <c r="I78" i="98"/>
  <c r="H98" i="98"/>
  <c r="H118" i="98"/>
  <c r="I54" i="98"/>
  <c r="I75" i="98"/>
  <c r="H94" i="98"/>
  <c r="H115" i="98"/>
  <c r="J92" i="98"/>
  <c r="G74" i="98"/>
  <c r="G80" i="98"/>
  <c r="G114" i="98"/>
  <c r="G120" i="98"/>
  <c r="J67" i="98"/>
  <c r="J79" i="98"/>
  <c r="H107" i="98"/>
  <c r="H119" i="98"/>
  <c r="J58" i="98"/>
  <c r="J78" i="98"/>
  <c r="I98" i="98"/>
  <c r="I118" i="98"/>
  <c r="K57" i="13"/>
  <c r="J75" i="98"/>
  <c r="I94" i="98"/>
  <c r="I115" i="98"/>
  <c r="K101" i="100"/>
  <c r="J109" i="98"/>
  <c r="P100" i="100"/>
  <c r="O109" i="98"/>
  <c r="U100" i="100"/>
  <c r="T109" i="98"/>
  <c r="Z101" i="100"/>
  <c r="Y109" i="98"/>
  <c r="K17" i="10"/>
  <c r="K92" i="41"/>
  <c r="K96" i="41"/>
  <c r="K52" i="47"/>
  <c r="K96" i="38"/>
  <c r="K13" i="81"/>
  <c r="K97" i="81"/>
  <c r="K52" i="10"/>
  <c r="K93" i="10"/>
  <c r="K16" i="68"/>
  <c r="K56" i="68"/>
  <c r="K14" i="7"/>
  <c r="K52" i="7"/>
  <c r="K94" i="6"/>
  <c r="K12" i="99"/>
  <c r="K16" i="99"/>
  <c r="K93" i="41"/>
  <c r="K53" i="47"/>
  <c r="K93" i="38"/>
  <c r="K12" i="85"/>
  <c r="K17" i="85"/>
  <c r="K95" i="85"/>
  <c r="K94" i="81"/>
  <c r="K52" i="22"/>
  <c r="I60" i="98"/>
  <c r="P17" i="100"/>
  <c r="K97" i="100"/>
  <c r="Z99" i="100"/>
  <c r="J40" i="98"/>
  <c r="K58" i="7"/>
  <c r="K56" i="47"/>
  <c r="K13" i="32"/>
  <c r="K94" i="38"/>
  <c r="K76" i="85"/>
  <c r="K92" i="85"/>
  <c r="K96" i="85"/>
  <c r="K76" i="83"/>
  <c r="K65" i="98" s="1"/>
  <c r="K95" i="81"/>
  <c r="K53" i="22"/>
  <c r="H61" i="98"/>
  <c r="J84" i="98"/>
  <c r="H100" i="98"/>
  <c r="U19" i="100"/>
  <c r="K58" i="100"/>
  <c r="K92" i="100"/>
  <c r="P97" i="100"/>
  <c r="K100" i="100"/>
  <c r="J43" i="98"/>
  <c r="J72" i="98"/>
  <c r="K56" i="10"/>
  <c r="K16" i="7"/>
  <c r="K53" i="7"/>
  <c r="K95" i="6"/>
  <c r="K94" i="41"/>
  <c r="K54" i="47"/>
  <c r="K13" i="10"/>
  <c r="K60" i="10"/>
  <c r="K12" i="68"/>
  <c r="K52" i="68"/>
  <c r="K13" i="9"/>
  <c r="K12" i="7"/>
  <c r="K17" i="7"/>
  <c r="K54" i="7"/>
  <c r="K96" i="6"/>
  <c r="K14" i="99"/>
  <c r="K95" i="41"/>
  <c r="K116" i="45"/>
  <c r="K111" i="98" s="1"/>
  <c r="K76" i="38"/>
  <c r="K70" i="98" s="1"/>
  <c r="K95" i="38"/>
  <c r="K14" i="85"/>
  <c r="K93" i="85"/>
  <c r="K97" i="85"/>
  <c r="K36" i="83"/>
  <c r="K25" i="98" s="1"/>
  <c r="K92" i="81"/>
  <c r="K96" i="81"/>
  <c r="K92" i="32"/>
  <c r="K95" i="24"/>
  <c r="K56" i="22"/>
  <c r="G101" i="98"/>
  <c r="J105" i="98"/>
  <c r="P21" i="100"/>
  <c r="P58" i="100"/>
  <c r="K96" i="100"/>
  <c r="K98" i="100"/>
  <c r="U92" i="100"/>
  <c r="U17" i="100"/>
  <c r="Z92" i="100"/>
  <c r="Z98" i="100"/>
  <c r="Z100" i="100"/>
  <c r="K56" i="9"/>
  <c r="K56" i="7"/>
  <c r="K57" i="7"/>
  <c r="K55" i="7"/>
  <c r="K76" i="7" s="1"/>
  <c r="K83" i="98" s="1"/>
  <c r="K93" i="7"/>
  <c r="K97" i="7"/>
  <c r="J123" i="98"/>
  <c r="K93" i="8"/>
  <c r="K116" i="8" s="1"/>
  <c r="K125" i="98" s="1"/>
  <c r="J125" i="98"/>
  <c r="K53" i="8"/>
  <c r="K76" i="8" s="1"/>
  <c r="K85" i="98" s="1"/>
  <c r="J85" i="98"/>
  <c r="J124" i="98"/>
  <c r="K54" i="9"/>
  <c r="K53" i="9"/>
  <c r="K76" i="9" s="1"/>
  <c r="K84" i="98" s="1"/>
  <c r="K57" i="9"/>
  <c r="J44" i="98"/>
  <c r="K95" i="7"/>
  <c r="K94" i="7"/>
  <c r="K98" i="7"/>
  <c r="K92" i="7"/>
  <c r="K116" i="6"/>
  <c r="K122" i="98" s="1"/>
  <c r="J82" i="98"/>
  <c r="K14" i="6"/>
  <c r="K16" i="6"/>
  <c r="J121" i="98"/>
  <c r="J81" i="98"/>
  <c r="J41" i="98"/>
  <c r="K36" i="99"/>
  <c r="K36" i="98" s="1"/>
  <c r="J34" i="98"/>
  <c r="K16" i="41"/>
  <c r="K13" i="41"/>
  <c r="H34" i="98"/>
  <c r="K12" i="41"/>
  <c r="I34" i="98"/>
  <c r="G34" i="98"/>
  <c r="K16" i="47"/>
  <c r="K13" i="47"/>
  <c r="K14" i="47"/>
  <c r="J32" i="98"/>
  <c r="K13" i="45"/>
  <c r="J31" i="98"/>
  <c r="K12" i="45"/>
  <c r="K16" i="45"/>
  <c r="K16" i="38"/>
  <c r="J30" i="98"/>
  <c r="K15" i="38"/>
  <c r="K13" i="38"/>
  <c r="K12" i="38"/>
  <c r="K36" i="38" s="1"/>
  <c r="K30" i="98" s="1"/>
  <c r="K76" i="41"/>
  <c r="K14" i="49"/>
  <c r="J33" i="98"/>
  <c r="K15" i="49"/>
  <c r="K12" i="49"/>
  <c r="K16" i="49"/>
  <c r="K92" i="49"/>
  <c r="K96" i="49"/>
  <c r="K93" i="49"/>
  <c r="K94" i="49"/>
  <c r="K76" i="49"/>
  <c r="K73" i="98" s="1"/>
  <c r="K116" i="47"/>
  <c r="K112" i="98" s="1"/>
  <c r="K53" i="45"/>
  <c r="K54" i="45"/>
  <c r="J71" i="98"/>
  <c r="K52" i="45"/>
  <c r="K56" i="45"/>
  <c r="K116" i="38"/>
  <c r="K110" i="98" s="1"/>
  <c r="J70" i="98"/>
  <c r="K20" i="100"/>
  <c r="O29" i="98"/>
  <c r="T29" i="98"/>
  <c r="U16" i="100"/>
  <c r="U20" i="100"/>
  <c r="K18" i="100"/>
  <c r="K12" i="100"/>
  <c r="K17" i="100"/>
  <c r="K19" i="100"/>
  <c r="K21" i="100"/>
  <c r="U60" i="100"/>
  <c r="U59" i="100"/>
  <c r="K60" i="100"/>
  <c r="J28" i="98"/>
  <c r="K92" i="68"/>
  <c r="K94" i="68"/>
  <c r="K96" i="68"/>
  <c r="J108" i="98"/>
  <c r="J68" i="98"/>
  <c r="J27" i="98"/>
  <c r="J39" i="98"/>
  <c r="K36" i="85"/>
  <c r="K39" i="98" s="1"/>
  <c r="I27" i="98"/>
  <c r="G39" i="98"/>
  <c r="H39" i="98"/>
  <c r="J22" i="98"/>
  <c r="K36" i="69"/>
  <c r="K26" i="98" s="1"/>
  <c r="K92" i="69"/>
  <c r="K96" i="69"/>
  <c r="K94" i="69"/>
  <c r="K98" i="69"/>
  <c r="K95" i="69"/>
  <c r="J106" i="98"/>
  <c r="K93" i="69"/>
  <c r="K58" i="69"/>
  <c r="K53" i="69"/>
  <c r="K57" i="69"/>
  <c r="K54" i="69"/>
  <c r="K55" i="69"/>
  <c r="J66" i="98"/>
  <c r="K52" i="69"/>
  <c r="K94" i="83"/>
  <c r="K98" i="83"/>
  <c r="K95" i="83"/>
  <c r="K92" i="83"/>
  <c r="J24" i="98"/>
  <c r="K76" i="81"/>
  <c r="K64" i="98" s="1"/>
  <c r="K93" i="32"/>
  <c r="K97" i="32"/>
  <c r="K94" i="32"/>
  <c r="J102" i="98"/>
  <c r="K76" i="32"/>
  <c r="K62" i="98" s="1"/>
  <c r="I100" i="98"/>
  <c r="H101" i="98"/>
  <c r="J100" i="98"/>
  <c r="I101" i="98"/>
  <c r="J101" i="98"/>
  <c r="H60" i="98"/>
  <c r="G61" i="98"/>
  <c r="J60" i="98"/>
  <c r="I61" i="98"/>
  <c r="J61" i="98"/>
  <c r="J20" i="98"/>
  <c r="J21" i="98"/>
  <c r="I21" i="98"/>
  <c r="G20" i="98"/>
  <c r="H20" i="98"/>
  <c r="K15" i="28"/>
  <c r="K13" i="28"/>
  <c r="K17" i="28"/>
  <c r="K14" i="28"/>
  <c r="K12" i="28"/>
  <c r="K16" i="28"/>
  <c r="K94" i="28"/>
  <c r="K95" i="28"/>
  <c r="J99" i="98"/>
  <c r="K92" i="28"/>
  <c r="J59" i="98"/>
  <c r="K14" i="24"/>
  <c r="K18" i="24"/>
  <c r="K12" i="24"/>
  <c r="K16" i="24"/>
  <c r="I38" i="98"/>
  <c r="H18" i="98"/>
  <c r="K13" i="24"/>
  <c r="K17" i="24"/>
  <c r="J18" i="98"/>
  <c r="K15" i="24"/>
  <c r="G18" i="98"/>
  <c r="K93" i="24"/>
  <c r="K94" i="24"/>
  <c r="K97" i="24"/>
  <c r="J98" i="98"/>
  <c r="K17" i="22"/>
  <c r="K13" i="22"/>
  <c r="K15" i="22"/>
  <c r="J17" i="98"/>
  <c r="J97" i="98"/>
  <c r="J57" i="98"/>
  <c r="K54" i="22"/>
  <c r="I16" i="98"/>
  <c r="K55" i="15"/>
  <c r="K94" i="17"/>
  <c r="K98" i="17"/>
  <c r="K58" i="15"/>
  <c r="K96" i="17"/>
  <c r="K54" i="15"/>
  <c r="K17" i="17"/>
  <c r="K56" i="15"/>
  <c r="K95" i="15"/>
  <c r="J55" i="98"/>
  <c r="K19" i="17"/>
  <c r="K99" i="15"/>
  <c r="J37" i="98"/>
  <c r="K16" i="17"/>
  <c r="J16" i="98"/>
  <c r="J95" i="98"/>
  <c r="K14" i="17"/>
  <c r="K97" i="15"/>
  <c r="J15" i="98"/>
  <c r="J56" i="98"/>
  <c r="G37" i="98"/>
  <c r="H37" i="98"/>
  <c r="J94" i="98"/>
  <c r="J54" i="98"/>
  <c r="G35" i="98"/>
  <c r="H35" i="98"/>
  <c r="I14" i="98"/>
  <c r="J14" i="98"/>
  <c r="J35" i="98"/>
  <c r="K92" i="64"/>
  <c r="J93" i="98"/>
  <c r="K94" i="64"/>
  <c r="J53" i="98"/>
  <c r="K52" i="64"/>
  <c r="J13" i="98"/>
  <c r="K21" i="10"/>
  <c r="K25" i="10"/>
  <c r="K18" i="10"/>
  <c r="K22" i="10"/>
  <c r="K15" i="10"/>
  <c r="K19" i="10"/>
  <c r="K23" i="10"/>
  <c r="J12" i="98"/>
  <c r="K14" i="10"/>
  <c r="K12" i="10"/>
  <c r="K16" i="10"/>
  <c r="K20" i="10"/>
  <c r="K55" i="10"/>
  <c r="K59" i="10"/>
  <c r="K63" i="10"/>
  <c r="J52" i="98"/>
  <c r="K53" i="10"/>
  <c r="K57" i="10"/>
  <c r="K61" i="10"/>
  <c r="K65" i="10"/>
  <c r="K54" i="10"/>
  <c r="K58" i="10"/>
  <c r="G3" i="6"/>
  <c r="G3" i="47"/>
  <c r="G3" i="83"/>
  <c r="G3" i="24"/>
  <c r="G3" i="64"/>
  <c r="G3" i="68"/>
  <c r="G3" i="5"/>
  <c r="G3" i="45"/>
  <c r="K3" i="36"/>
  <c r="G3" i="22"/>
  <c r="G3" i="10"/>
  <c r="G3" i="8"/>
  <c r="G3" i="99"/>
  <c r="G3" i="85"/>
  <c r="G3" i="32"/>
  <c r="G3" i="17"/>
  <c r="G3" i="100"/>
  <c r="G3" i="9"/>
  <c r="G3" i="49"/>
  <c r="G3" i="69"/>
  <c r="G3" i="73"/>
  <c r="G3" i="13"/>
  <c r="K57" i="100"/>
  <c r="K59" i="100"/>
  <c r="U99" i="100"/>
  <c r="P16" i="100"/>
  <c r="P18" i="100"/>
  <c r="Z21" i="100"/>
  <c r="Z17" i="100"/>
  <c r="Z61" i="100"/>
  <c r="Z12" i="100"/>
  <c r="Z18" i="100"/>
  <c r="Z19" i="100"/>
  <c r="Z52" i="100"/>
  <c r="Z59" i="100"/>
  <c r="Z20" i="100"/>
  <c r="P19" i="100"/>
  <c r="P12" i="100"/>
  <c r="Z60" i="100"/>
  <c r="P59" i="100"/>
  <c r="P52" i="100"/>
  <c r="P99" i="100"/>
  <c r="P92" i="100"/>
  <c r="P98" i="100"/>
  <c r="U98" i="100"/>
  <c r="U101" i="100"/>
  <c r="G3" i="7"/>
  <c r="G3" i="41"/>
  <c r="G3" i="38"/>
  <c r="G3" i="81"/>
  <c r="G3" i="28"/>
  <c r="G3" i="15"/>
  <c r="K76" i="64"/>
  <c r="K53" i="98" s="1"/>
  <c r="K14" i="5"/>
  <c r="K54" i="5"/>
  <c r="K58" i="73"/>
  <c r="K94" i="73"/>
  <c r="K98" i="73"/>
  <c r="K57" i="28"/>
  <c r="K55" i="17"/>
  <c r="K58" i="13"/>
  <c r="K94" i="10"/>
  <c r="K98" i="10"/>
  <c r="K102" i="10"/>
  <c r="K13" i="68"/>
  <c r="K17" i="68"/>
  <c r="K53" i="68"/>
  <c r="K57" i="68"/>
  <c r="K93" i="68"/>
  <c r="K116" i="68" s="1"/>
  <c r="K108" i="98" s="1"/>
  <c r="K97" i="68"/>
  <c r="K12" i="9"/>
  <c r="K16" i="9"/>
  <c r="K94" i="9"/>
  <c r="K54" i="6"/>
  <c r="K14" i="81"/>
  <c r="K14" i="32"/>
  <c r="K15" i="73"/>
  <c r="K55" i="73"/>
  <c r="K95" i="73"/>
  <c r="K54" i="28"/>
  <c r="K12" i="22"/>
  <c r="K16" i="22"/>
  <c r="K94" i="22"/>
  <c r="K56" i="17"/>
  <c r="K16" i="15"/>
  <c r="K94" i="15"/>
  <c r="K98" i="15"/>
  <c r="K15" i="13"/>
  <c r="K55" i="13"/>
  <c r="K95" i="13"/>
  <c r="K101" i="10"/>
  <c r="K105" i="10"/>
  <c r="K93" i="9"/>
  <c r="K97" i="9"/>
  <c r="K52" i="6"/>
  <c r="K94" i="5"/>
  <c r="K17" i="32"/>
  <c r="K14" i="73"/>
  <c r="K54" i="73"/>
  <c r="K93" i="22"/>
  <c r="K97" i="22"/>
  <c r="K19" i="15"/>
  <c r="K18" i="13"/>
  <c r="K98" i="13"/>
  <c r="K95" i="10"/>
  <c r="K99" i="10"/>
  <c r="K103" i="10"/>
  <c r="K95" i="9"/>
  <c r="K55" i="6"/>
  <c r="K12" i="5"/>
  <c r="K36" i="5" s="1"/>
  <c r="K41" i="98" s="1"/>
  <c r="K52" i="5"/>
  <c r="K76" i="5" s="1"/>
  <c r="K81" i="98" s="1"/>
  <c r="K92" i="5"/>
  <c r="K116" i="5" s="1"/>
  <c r="K121" i="98" s="1"/>
  <c r="K15" i="81"/>
  <c r="K15" i="32"/>
  <c r="K12" i="73"/>
  <c r="K16" i="73"/>
  <c r="K52" i="73"/>
  <c r="K56" i="73"/>
  <c r="K92" i="73"/>
  <c r="K96" i="73"/>
  <c r="K55" i="28"/>
  <c r="K95" i="22"/>
  <c r="K57" i="17"/>
  <c r="K17" i="15"/>
  <c r="K12" i="13"/>
  <c r="K16" i="13"/>
  <c r="K52" i="13"/>
  <c r="K56" i="13"/>
  <c r="K92" i="13"/>
  <c r="K96" i="13"/>
  <c r="K57" i="6"/>
  <c r="K17" i="81"/>
  <c r="K18" i="73"/>
  <c r="K59" i="17"/>
  <c r="K14" i="13"/>
  <c r="K54" i="13"/>
  <c r="K92" i="10"/>
  <c r="K96" i="10"/>
  <c r="K100" i="10"/>
  <c r="K92" i="9"/>
  <c r="K12" i="81"/>
  <c r="K12" i="32"/>
  <c r="K13" i="73"/>
  <c r="K53" i="73"/>
  <c r="K93" i="73"/>
  <c r="K52" i="28"/>
  <c r="K92" i="24"/>
  <c r="K92" i="22"/>
  <c r="K54" i="17"/>
  <c r="K76" i="17" s="1"/>
  <c r="K77" i="98" s="1"/>
  <c r="K14" i="15"/>
  <c r="K13" i="13"/>
  <c r="K53" i="13"/>
  <c r="K93" i="13"/>
  <c r="K116" i="32" l="1"/>
  <c r="K102" i="98" s="1"/>
  <c r="K116" i="100"/>
  <c r="K109" i="98" s="1"/>
  <c r="K36" i="7"/>
  <c r="K43" i="98" s="1"/>
  <c r="K76" i="47"/>
  <c r="K72" i="98" s="1"/>
  <c r="K74" i="98"/>
  <c r="K80" i="98"/>
  <c r="K116" i="41"/>
  <c r="K67" i="98"/>
  <c r="K79" i="98"/>
  <c r="K76" i="15"/>
  <c r="K36" i="6"/>
  <c r="K42" i="98" s="1"/>
  <c r="K76" i="100"/>
  <c r="K69" i="98" s="1"/>
  <c r="K76" i="68"/>
  <c r="K68" i="98" s="1"/>
  <c r="K116" i="85"/>
  <c r="K116" i="28"/>
  <c r="K99" i="98" s="1"/>
  <c r="K76" i="69"/>
  <c r="K66" i="98" s="1"/>
  <c r="K116" i="81"/>
  <c r="K104" i="98" s="1"/>
  <c r="K36" i="9"/>
  <c r="K44" i="98" s="1"/>
  <c r="K76" i="10"/>
  <c r="K52" i="98" s="1"/>
  <c r="K36" i="24"/>
  <c r="K36" i="45"/>
  <c r="K31" i="98" s="1"/>
  <c r="K116" i="15"/>
  <c r="K36" i="68"/>
  <c r="K28" i="98" s="1"/>
  <c r="K76" i="22"/>
  <c r="K57" i="98" s="1"/>
  <c r="Z116" i="100"/>
  <c r="Z109" i="98" s="1"/>
  <c r="U76" i="100"/>
  <c r="U69" i="98" s="1"/>
  <c r="U116" i="100"/>
  <c r="U109" i="98" s="1"/>
  <c r="P76" i="100"/>
  <c r="P69" i="98" s="1"/>
  <c r="K116" i="9"/>
  <c r="K124" i="98" s="1"/>
  <c r="K116" i="7"/>
  <c r="K123" i="98" s="1"/>
  <c r="K36" i="41"/>
  <c r="K40" i="98" s="1"/>
  <c r="K36" i="47"/>
  <c r="K32" i="98" s="1"/>
  <c r="K36" i="49"/>
  <c r="K33" i="98" s="1"/>
  <c r="K116" i="49"/>
  <c r="K113" i="98" s="1"/>
  <c r="K76" i="45"/>
  <c r="K71" i="98" s="1"/>
  <c r="U36" i="100"/>
  <c r="U29" i="98" s="1"/>
  <c r="P36" i="100"/>
  <c r="P29" i="98" s="1"/>
  <c r="K36" i="100"/>
  <c r="K29" i="98" s="1"/>
  <c r="K27" i="98"/>
  <c r="K36" i="32"/>
  <c r="K22" i="98" s="1"/>
  <c r="K116" i="69"/>
  <c r="K106" i="98" s="1"/>
  <c r="K116" i="83"/>
  <c r="K105" i="98" s="1"/>
  <c r="K116" i="73"/>
  <c r="K36" i="28"/>
  <c r="K19" i="98" s="1"/>
  <c r="K18" i="98"/>
  <c r="K38" i="98"/>
  <c r="K116" i="24"/>
  <c r="K116" i="22"/>
  <c r="K97" i="98" s="1"/>
  <c r="K36" i="15"/>
  <c r="K15" i="98" s="1"/>
  <c r="K36" i="17"/>
  <c r="K37" i="98" s="1"/>
  <c r="K116" i="17"/>
  <c r="K55" i="98"/>
  <c r="K116" i="64"/>
  <c r="K93" i="98" s="1"/>
  <c r="K36" i="10"/>
  <c r="K12" i="98" s="1"/>
  <c r="Z76" i="100"/>
  <c r="Z69" i="98" s="1"/>
  <c r="P116" i="100"/>
  <c r="P109" i="98" s="1"/>
  <c r="Z36" i="100"/>
  <c r="Z29" i="98" s="1"/>
  <c r="K76" i="13"/>
  <c r="K95" i="98"/>
  <c r="K36" i="73"/>
  <c r="K76" i="6"/>
  <c r="K82" i="98" s="1"/>
  <c r="K76" i="28"/>
  <c r="K59" i="98" s="1"/>
  <c r="K56" i="98"/>
  <c r="K36" i="81"/>
  <c r="K24" i="98" s="1"/>
  <c r="K116" i="10"/>
  <c r="K92" i="98" s="1"/>
  <c r="K116" i="13"/>
  <c r="K36" i="13"/>
  <c r="K76" i="73"/>
  <c r="K36" i="22"/>
  <c r="K17" i="98" s="1"/>
  <c r="K34" i="98" l="1"/>
  <c r="K16" i="98"/>
  <c r="K94" i="98"/>
  <c r="K115" i="98"/>
  <c r="K107" i="98"/>
  <c r="K119" i="98"/>
  <c r="K54" i="98"/>
  <c r="K75" i="98"/>
  <c r="K96" i="98"/>
  <c r="K117" i="98"/>
  <c r="K98" i="98"/>
  <c r="K118" i="98"/>
  <c r="K114" i="98"/>
  <c r="K120" i="98"/>
  <c r="K100" i="98"/>
  <c r="K101" i="98"/>
  <c r="K60" i="98"/>
  <c r="K61" i="98"/>
  <c r="K21" i="98"/>
  <c r="K20" i="98"/>
  <c r="K14" i="98"/>
  <c r="K35" i="98"/>
  <c r="O116" i="10"/>
  <c r="N116" i="10"/>
  <c r="N92" i="98" s="1"/>
  <c r="M116" i="10"/>
  <c r="M92" i="98" s="1"/>
  <c r="L116" i="10"/>
  <c r="L92" i="98" s="1"/>
  <c r="O76" i="10"/>
  <c r="N76" i="10"/>
  <c r="N52" i="98" s="1"/>
  <c r="M76" i="10"/>
  <c r="M52" i="98" s="1"/>
  <c r="L76" i="10"/>
  <c r="L52" i="98" s="1"/>
  <c r="O36" i="10"/>
  <c r="N36" i="10"/>
  <c r="N12" i="98" s="1"/>
  <c r="M36" i="10"/>
  <c r="M12" i="98" s="1"/>
  <c r="L36" i="10"/>
  <c r="L12" i="98" s="1"/>
  <c r="O116" i="64"/>
  <c r="P93" i="64" s="1"/>
  <c r="N116" i="64"/>
  <c r="N93" i="98" s="1"/>
  <c r="M116" i="64"/>
  <c r="M93" i="98" s="1"/>
  <c r="L116" i="64"/>
  <c r="L93" i="98" s="1"/>
  <c r="O76" i="64"/>
  <c r="P53" i="64" s="1"/>
  <c r="N76" i="64"/>
  <c r="N53" i="98" s="1"/>
  <c r="M76" i="64"/>
  <c r="M53" i="98" s="1"/>
  <c r="L76" i="64"/>
  <c r="L53" i="98" s="1"/>
  <c r="P54" i="64"/>
  <c r="O36" i="64"/>
  <c r="P13" i="64" s="1"/>
  <c r="N36" i="64"/>
  <c r="N13" i="98" s="1"/>
  <c r="M36" i="64"/>
  <c r="M13" i="98" s="1"/>
  <c r="L36" i="64"/>
  <c r="L13" i="98" s="1"/>
  <c r="P14" i="64"/>
  <c r="O116" i="13"/>
  <c r="N116" i="13"/>
  <c r="M116" i="13"/>
  <c r="L116" i="13"/>
  <c r="O76" i="13"/>
  <c r="N76" i="13"/>
  <c r="M76" i="13"/>
  <c r="L76" i="13"/>
  <c r="P58" i="13"/>
  <c r="O36" i="13"/>
  <c r="N36" i="13"/>
  <c r="M36" i="13"/>
  <c r="L36" i="13"/>
  <c r="P96" i="15"/>
  <c r="N95" i="98"/>
  <c r="M95" i="98"/>
  <c r="L95" i="98"/>
  <c r="P58" i="15"/>
  <c r="N55" i="98"/>
  <c r="M55" i="98"/>
  <c r="L55" i="98"/>
  <c r="P59" i="15"/>
  <c r="P18" i="15"/>
  <c r="N15" i="98"/>
  <c r="M15" i="98"/>
  <c r="L15" i="98"/>
  <c r="P97" i="17"/>
  <c r="N96" i="98"/>
  <c r="M96" i="98"/>
  <c r="L96" i="98"/>
  <c r="P58" i="17"/>
  <c r="N56" i="98"/>
  <c r="M56" i="98"/>
  <c r="L56" i="98"/>
  <c r="P59" i="17"/>
  <c r="P55" i="17"/>
  <c r="P18" i="17"/>
  <c r="O116" i="22"/>
  <c r="P93" i="22" s="1"/>
  <c r="N116" i="22"/>
  <c r="N97" i="98" s="1"/>
  <c r="M116" i="22"/>
  <c r="M97" i="98" s="1"/>
  <c r="L116" i="22"/>
  <c r="L97" i="98" s="1"/>
  <c r="O76" i="22"/>
  <c r="O57" i="98" s="1"/>
  <c r="N76" i="22"/>
  <c r="N57" i="98" s="1"/>
  <c r="M76" i="22"/>
  <c r="M57" i="98" s="1"/>
  <c r="L76" i="22"/>
  <c r="L57" i="98" s="1"/>
  <c r="P56" i="22"/>
  <c r="O36" i="22"/>
  <c r="O17" i="98" s="1"/>
  <c r="N36" i="22"/>
  <c r="N17" i="98" s="1"/>
  <c r="M36" i="22"/>
  <c r="M17" i="98" s="1"/>
  <c r="L36" i="22"/>
  <c r="L17" i="98" s="1"/>
  <c r="O116" i="24"/>
  <c r="N116" i="24"/>
  <c r="M116" i="24"/>
  <c r="L116" i="24"/>
  <c r="O76" i="24"/>
  <c r="N76" i="24"/>
  <c r="M76" i="24"/>
  <c r="L76" i="24"/>
  <c r="P58" i="24"/>
  <c r="P52" i="24"/>
  <c r="O36" i="24"/>
  <c r="P17" i="24" s="1"/>
  <c r="N36" i="24"/>
  <c r="M36" i="24"/>
  <c r="L36" i="24"/>
  <c r="P18" i="24"/>
  <c r="O116" i="28"/>
  <c r="O99" i="98" s="1"/>
  <c r="N116" i="28"/>
  <c r="N99" i="98" s="1"/>
  <c r="M116" i="28"/>
  <c r="M99" i="98" s="1"/>
  <c r="L116" i="28"/>
  <c r="L99" i="98" s="1"/>
  <c r="O76" i="28"/>
  <c r="O59" i="98" s="1"/>
  <c r="N76" i="28"/>
  <c r="N59" i="98" s="1"/>
  <c r="M76" i="28"/>
  <c r="M59" i="98" s="1"/>
  <c r="L76" i="28"/>
  <c r="L59" i="98" s="1"/>
  <c r="P57" i="28"/>
  <c r="P53" i="28"/>
  <c r="O36" i="28"/>
  <c r="O19" i="98" s="1"/>
  <c r="N36" i="28"/>
  <c r="N19" i="98" s="1"/>
  <c r="M36" i="28"/>
  <c r="M19" i="98" s="1"/>
  <c r="L36" i="28"/>
  <c r="L19" i="98" s="1"/>
  <c r="P17" i="28"/>
  <c r="P14" i="28"/>
  <c r="P13" i="28"/>
  <c r="O116" i="73"/>
  <c r="O100" i="98" s="1"/>
  <c r="N116" i="73"/>
  <c r="N101" i="98" s="1"/>
  <c r="M116" i="73"/>
  <c r="L116" i="73"/>
  <c r="P96" i="73"/>
  <c r="O76" i="73"/>
  <c r="N76" i="73"/>
  <c r="N60" i="98" s="1"/>
  <c r="M76" i="73"/>
  <c r="M61" i="98" s="1"/>
  <c r="L76" i="73"/>
  <c r="P58" i="73"/>
  <c r="O36" i="73"/>
  <c r="P12" i="73" s="1"/>
  <c r="N36" i="73"/>
  <c r="M36" i="73"/>
  <c r="L36" i="73"/>
  <c r="L20" i="98" s="1"/>
  <c r="P18" i="73"/>
  <c r="P14" i="73"/>
  <c r="O116" i="32"/>
  <c r="O102" i="98" s="1"/>
  <c r="N116" i="32"/>
  <c r="N102" i="98" s="1"/>
  <c r="M116" i="32"/>
  <c r="M102" i="98" s="1"/>
  <c r="L116" i="32"/>
  <c r="L102" i="98" s="1"/>
  <c r="P97" i="32"/>
  <c r="O76" i="32"/>
  <c r="P56" i="32" s="1"/>
  <c r="N76" i="32"/>
  <c r="N62" i="98" s="1"/>
  <c r="M76" i="32"/>
  <c r="M62" i="98" s="1"/>
  <c r="L76" i="32"/>
  <c r="L62" i="98" s="1"/>
  <c r="P57" i="32"/>
  <c r="O36" i="32"/>
  <c r="O22" i="98" s="1"/>
  <c r="N36" i="32"/>
  <c r="N22" i="98" s="1"/>
  <c r="M36" i="32"/>
  <c r="M22" i="98" s="1"/>
  <c r="L36" i="32"/>
  <c r="L22" i="98" s="1"/>
  <c r="P17" i="32"/>
  <c r="P13" i="32"/>
  <c r="P116" i="36"/>
  <c r="P103" i="98" s="1"/>
  <c r="O116" i="36"/>
  <c r="O103" i="98" s="1"/>
  <c r="N116" i="36"/>
  <c r="N103" i="98" s="1"/>
  <c r="M116" i="36"/>
  <c r="M103" i="98" s="1"/>
  <c r="L116" i="36"/>
  <c r="L103" i="98" s="1"/>
  <c r="P76" i="36"/>
  <c r="P63" i="98" s="1"/>
  <c r="O76" i="36"/>
  <c r="O63" i="98" s="1"/>
  <c r="N76" i="36"/>
  <c r="N63" i="98" s="1"/>
  <c r="M76" i="36"/>
  <c r="M63" i="98" s="1"/>
  <c r="L76" i="36"/>
  <c r="L63" i="98" s="1"/>
  <c r="P36" i="36"/>
  <c r="P23" i="98" s="1"/>
  <c r="O36" i="36"/>
  <c r="O23" i="98" s="1"/>
  <c r="N36" i="36"/>
  <c r="N23" i="98" s="1"/>
  <c r="M36" i="36"/>
  <c r="M23" i="98" s="1"/>
  <c r="L36" i="36"/>
  <c r="L23" i="98" s="1"/>
  <c r="O116" i="81"/>
  <c r="O104" i="98" s="1"/>
  <c r="N116" i="81"/>
  <c r="N104" i="98" s="1"/>
  <c r="M116" i="81"/>
  <c r="M104" i="98" s="1"/>
  <c r="L116" i="81"/>
  <c r="L104" i="98" s="1"/>
  <c r="O76" i="81"/>
  <c r="O64" i="98" s="1"/>
  <c r="N76" i="81"/>
  <c r="N64" i="98" s="1"/>
  <c r="M76" i="81"/>
  <c r="M64" i="98" s="1"/>
  <c r="L76" i="81"/>
  <c r="L64" i="98" s="1"/>
  <c r="O36" i="81"/>
  <c r="O24" i="98" s="1"/>
  <c r="N36" i="81"/>
  <c r="N24" i="98" s="1"/>
  <c r="M36" i="81"/>
  <c r="M24" i="98" s="1"/>
  <c r="L36" i="81"/>
  <c r="L24" i="98" s="1"/>
  <c r="P17" i="81"/>
  <c r="O116" i="83"/>
  <c r="P96" i="83" s="1"/>
  <c r="N116" i="83"/>
  <c r="N105" i="98" s="1"/>
  <c r="M116" i="83"/>
  <c r="M105" i="98" s="1"/>
  <c r="L116" i="83"/>
  <c r="L105" i="98" s="1"/>
  <c r="P98" i="83"/>
  <c r="O76" i="83"/>
  <c r="P56" i="83" s="1"/>
  <c r="N76" i="83"/>
  <c r="N65" i="98" s="1"/>
  <c r="M76" i="83"/>
  <c r="M65" i="98" s="1"/>
  <c r="L76" i="83"/>
  <c r="L65" i="98" s="1"/>
  <c r="O36" i="83"/>
  <c r="P16" i="83" s="1"/>
  <c r="N36" i="83"/>
  <c r="N25" i="98" s="1"/>
  <c r="M36" i="83"/>
  <c r="M25" i="98" s="1"/>
  <c r="L36" i="83"/>
  <c r="L25" i="98" s="1"/>
  <c r="O116" i="69"/>
  <c r="O106" i="98" s="1"/>
  <c r="N116" i="69"/>
  <c r="N106" i="98" s="1"/>
  <c r="M116" i="69"/>
  <c r="M106" i="98" s="1"/>
  <c r="L116" i="69"/>
  <c r="L106" i="98" s="1"/>
  <c r="O76" i="69"/>
  <c r="P55" i="69" s="1"/>
  <c r="N76" i="69"/>
  <c r="N66" i="98" s="1"/>
  <c r="M76" i="69"/>
  <c r="M66" i="98" s="1"/>
  <c r="L76" i="69"/>
  <c r="L66" i="98" s="1"/>
  <c r="P58" i="69"/>
  <c r="P57" i="69"/>
  <c r="P56" i="69"/>
  <c r="P54" i="69"/>
  <c r="P53" i="69"/>
  <c r="P52" i="69"/>
  <c r="O36" i="69"/>
  <c r="P16" i="69" s="1"/>
  <c r="N36" i="69"/>
  <c r="N26" i="98" s="1"/>
  <c r="M36" i="69"/>
  <c r="M26" i="98" s="1"/>
  <c r="L36" i="69"/>
  <c r="L26" i="98" s="1"/>
  <c r="O116" i="85"/>
  <c r="N116" i="85"/>
  <c r="M116" i="85"/>
  <c r="L116" i="85"/>
  <c r="P98" i="85"/>
  <c r="O76" i="85"/>
  <c r="N76" i="85"/>
  <c r="M76" i="85"/>
  <c r="L76" i="85"/>
  <c r="P58" i="85"/>
  <c r="P57" i="85"/>
  <c r="P56" i="85"/>
  <c r="P55" i="85"/>
  <c r="P54" i="85"/>
  <c r="P53" i="85"/>
  <c r="P52" i="85"/>
  <c r="O36" i="85"/>
  <c r="O27" i="98" s="1"/>
  <c r="N36" i="85"/>
  <c r="M36" i="85"/>
  <c r="L36" i="85"/>
  <c r="P17" i="85"/>
  <c r="O116" i="38"/>
  <c r="O110" i="98" s="1"/>
  <c r="N116" i="38"/>
  <c r="N110" i="98" s="1"/>
  <c r="M116" i="38"/>
  <c r="M110" i="98" s="1"/>
  <c r="L116" i="38"/>
  <c r="L110" i="98" s="1"/>
  <c r="P92" i="38"/>
  <c r="O76" i="38"/>
  <c r="P54" i="38" s="1"/>
  <c r="N76" i="38"/>
  <c r="N70" i="98" s="1"/>
  <c r="M76" i="38"/>
  <c r="M70" i="98" s="1"/>
  <c r="L76" i="38"/>
  <c r="L70" i="98" s="1"/>
  <c r="O36" i="38"/>
  <c r="O30" i="98" s="1"/>
  <c r="N36" i="38"/>
  <c r="N30" i="98" s="1"/>
  <c r="M36" i="38"/>
  <c r="M30" i="98" s="1"/>
  <c r="L36" i="38"/>
  <c r="L30" i="98" s="1"/>
  <c r="P12" i="38"/>
  <c r="O116" i="45"/>
  <c r="O111" i="98" s="1"/>
  <c r="N116" i="45"/>
  <c r="N111" i="98" s="1"/>
  <c r="M116" i="45"/>
  <c r="M111" i="98" s="1"/>
  <c r="L116" i="45"/>
  <c r="L111" i="98" s="1"/>
  <c r="P96" i="45"/>
  <c r="P93" i="45"/>
  <c r="P92" i="45"/>
  <c r="O76" i="45"/>
  <c r="O71" i="98" s="1"/>
  <c r="N76" i="45"/>
  <c r="N71" i="98" s="1"/>
  <c r="M76" i="45"/>
  <c r="M71" i="98" s="1"/>
  <c r="L76" i="45"/>
  <c r="L71" i="98" s="1"/>
  <c r="P56" i="45"/>
  <c r="P55" i="45"/>
  <c r="P54" i="45"/>
  <c r="P53" i="45"/>
  <c r="P52" i="45"/>
  <c r="O36" i="45"/>
  <c r="P15" i="45" s="1"/>
  <c r="N36" i="45"/>
  <c r="N31" i="98" s="1"/>
  <c r="M36" i="45"/>
  <c r="M31" i="98" s="1"/>
  <c r="L36" i="45"/>
  <c r="L31" i="98" s="1"/>
  <c r="O116" i="47"/>
  <c r="P95" i="47" s="1"/>
  <c r="N116" i="47"/>
  <c r="N112" i="98" s="1"/>
  <c r="M116" i="47"/>
  <c r="M112" i="98" s="1"/>
  <c r="L116" i="47"/>
  <c r="L112" i="98" s="1"/>
  <c r="O76" i="47"/>
  <c r="O72" i="98" s="1"/>
  <c r="N76" i="47"/>
  <c r="N72" i="98" s="1"/>
  <c r="M76" i="47"/>
  <c r="M72" i="98" s="1"/>
  <c r="L76" i="47"/>
  <c r="L72" i="98" s="1"/>
  <c r="P56" i="47"/>
  <c r="P52" i="47"/>
  <c r="O36" i="47"/>
  <c r="O32" i="98" s="1"/>
  <c r="N36" i="47"/>
  <c r="N32" i="98" s="1"/>
  <c r="M36" i="47"/>
  <c r="M32" i="98" s="1"/>
  <c r="L36" i="47"/>
  <c r="L32" i="98" s="1"/>
  <c r="P12" i="47"/>
  <c r="O116" i="49"/>
  <c r="O113" i="98" s="1"/>
  <c r="N116" i="49"/>
  <c r="N113" i="98" s="1"/>
  <c r="M116" i="49"/>
  <c r="M113" i="98" s="1"/>
  <c r="L116" i="49"/>
  <c r="L113" i="98" s="1"/>
  <c r="P96" i="49"/>
  <c r="P95" i="49"/>
  <c r="P94" i="49"/>
  <c r="P93" i="49"/>
  <c r="P92" i="49"/>
  <c r="O76" i="49"/>
  <c r="P54" i="49" s="1"/>
  <c r="N76" i="49"/>
  <c r="N73" i="98" s="1"/>
  <c r="M76" i="49"/>
  <c r="M73" i="98" s="1"/>
  <c r="L76" i="49"/>
  <c r="L73" i="98" s="1"/>
  <c r="O36" i="49"/>
  <c r="O33" i="98" s="1"/>
  <c r="N36" i="49"/>
  <c r="N33" i="98" s="1"/>
  <c r="M36" i="49"/>
  <c r="M33" i="98" s="1"/>
  <c r="L36" i="49"/>
  <c r="L33" i="98" s="1"/>
  <c r="O116" i="41"/>
  <c r="N116" i="41"/>
  <c r="M116" i="41"/>
  <c r="L116" i="41"/>
  <c r="O76" i="41"/>
  <c r="N76" i="41"/>
  <c r="M76" i="41"/>
  <c r="L76" i="41"/>
  <c r="P55" i="41"/>
  <c r="O36" i="41"/>
  <c r="N36" i="41"/>
  <c r="M36" i="41"/>
  <c r="L36" i="41"/>
  <c r="O116" i="99"/>
  <c r="O116" i="98" s="1"/>
  <c r="N116" i="99"/>
  <c r="N116" i="98" s="1"/>
  <c r="M116" i="99"/>
  <c r="M116" i="98" s="1"/>
  <c r="L116" i="99"/>
  <c r="L116" i="98" s="1"/>
  <c r="P76" i="99"/>
  <c r="P76" i="98" s="1"/>
  <c r="O76" i="99"/>
  <c r="O76" i="98" s="1"/>
  <c r="N76" i="99"/>
  <c r="N76" i="98" s="1"/>
  <c r="M76" i="99"/>
  <c r="M76" i="98" s="1"/>
  <c r="L76" i="99"/>
  <c r="L76" i="98" s="1"/>
  <c r="O36" i="99"/>
  <c r="N36" i="99"/>
  <c r="N36" i="98" s="1"/>
  <c r="M36" i="99"/>
  <c r="M36" i="98" s="1"/>
  <c r="L36" i="99"/>
  <c r="L36" i="98" s="1"/>
  <c r="O116" i="5"/>
  <c r="P93" i="5" s="1"/>
  <c r="N116" i="5"/>
  <c r="N121" i="98" s="1"/>
  <c r="M116" i="5"/>
  <c r="M121" i="98" s="1"/>
  <c r="L116" i="5"/>
  <c r="L121" i="98" s="1"/>
  <c r="P94" i="5"/>
  <c r="O76" i="5"/>
  <c r="P53" i="5" s="1"/>
  <c r="N76" i="5"/>
  <c r="N81" i="98" s="1"/>
  <c r="M76" i="5"/>
  <c r="M81" i="98" s="1"/>
  <c r="L76" i="5"/>
  <c r="L81" i="98" s="1"/>
  <c r="O36" i="5"/>
  <c r="P13" i="5" s="1"/>
  <c r="N36" i="5"/>
  <c r="N41" i="98" s="1"/>
  <c r="M36" i="5"/>
  <c r="M41" i="98" s="1"/>
  <c r="L36" i="5"/>
  <c r="L41" i="98" s="1"/>
  <c r="O116" i="6"/>
  <c r="O122" i="98" s="1"/>
  <c r="N116" i="6"/>
  <c r="N122" i="98" s="1"/>
  <c r="M116" i="6"/>
  <c r="M122" i="98" s="1"/>
  <c r="L116" i="6"/>
  <c r="L122" i="98" s="1"/>
  <c r="P97" i="6"/>
  <c r="O76" i="6"/>
  <c r="O82" i="98" s="1"/>
  <c r="N76" i="6"/>
  <c r="N82" i="98" s="1"/>
  <c r="M76" i="6"/>
  <c r="M82" i="98" s="1"/>
  <c r="L76" i="6"/>
  <c r="L82" i="98" s="1"/>
  <c r="P57" i="6"/>
  <c r="O36" i="6"/>
  <c r="P15" i="6" s="1"/>
  <c r="N36" i="6"/>
  <c r="N42" i="98" s="1"/>
  <c r="M36" i="6"/>
  <c r="M42" i="98" s="1"/>
  <c r="L36" i="6"/>
  <c r="L42" i="98" s="1"/>
  <c r="O116" i="7"/>
  <c r="O123" i="98" s="1"/>
  <c r="N116" i="7"/>
  <c r="N123" i="98" s="1"/>
  <c r="M116" i="7"/>
  <c r="M123" i="98" s="1"/>
  <c r="L116" i="7"/>
  <c r="L123" i="98" s="1"/>
  <c r="O76" i="7"/>
  <c r="O83" i="98" s="1"/>
  <c r="N76" i="7"/>
  <c r="N83" i="98" s="1"/>
  <c r="M76" i="7"/>
  <c r="M83" i="98" s="1"/>
  <c r="L76" i="7"/>
  <c r="L83" i="98" s="1"/>
  <c r="O36" i="7"/>
  <c r="O43" i="98" s="1"/>
  <c r="N36" i="7"/>
  <c r="N43" i="98" s="1"/>
  <c r="M36" i="7"/>
  <c r="M43" i="98" s="1"/>
  <c r="L36" i="7"/>
  <c r="L43" i="98" s="1"/>
  <c r="P18" i="7"/>
  <c r="O116" i="9"/>
  <c r="P93" i="9" s="1"/>
  <c r="N116" i="9"/>
  <c r="N124" i="98" s="1"/>
  <c r="M116" i="9"/>
  <c r="M124" i="98" s="1"/>
  <c r="L116" i="9"/>
  <c r="L124" i="98" s="1"/>
  <c r="O76" i="9"/>
  <c r="O84" i="98" s="1"/>
  <c r="N76" i="9"/>
  <c r="N84" i="98" s="1"/>
  <c r="M76" i="9"/>
  <c r="M84" i="98" s="1"/>
  <c r="L76" i="9"/>
  <c r="L84" i="98" s="1"/>
  <c r="P57" i="9"/>
  <c r="O36" i="9"/>
  <c r="O44" i="98" s="1"/>
  <c r="N36" i="9"/>
  <c r="N44" i="98" s="1"/>
  <c r="M36" i="9"/>
  <c r="M44" i="98" s="1"/>
  <c r="L36" i="9"/>
  <c r="L44" i="98" s="1"/>
  <c r="P17" i="9"/>
  <c r="O116" i="8"/>
  <c r="O125" i="98" s="1"/>
  <c r="N116" i="8"/>
  <c r="N125" i="98" s="1"/>
  <c r="M116" i="8"/>
  <c r="M125" i="98" s="1"/>
  <c r="L116" i="8"/>
  <c r="L125" i="98" s="1"/>
  <c r="O76" i="8"/>
  <c r="P52" i="8" s="1"/>
  <c r="N76" i="8"/>
  <c r="N85" i="98" s="1"/>
  <c r="M76" i="8"/>
  <c r="M85" i="98" s="1"/>
  <c r="L76" i="8"/>
  <c r="L85" i="98" s="1"/>
  <c r="P53" i="8"/>
  <c r="O36" i="8"/>
  <c r="P12" i="8" s="1"/>
  <c r="N36" i="8"/>
  <c r="N45" i="98" s="1"/>
  <c r="M36" i="8"/>
  <c r="M45" i="98" s="1"/>
  <c r="L36" i="8"/>
  <c r="L45" i="98" s="1"/>
  <c r="O116" i="68"/>
  <c r="O108" i="98" s="1"/>
  <c r="N116" i="68"/>
  <c r="N108" i="98" s="1"/>
  <c r="M116" i="68"/>
  <c r="M108" i="98" s="1"/>
  <c r="L116" i="68"/>
  <c r="L108" i="98" s="1"/>
  <c r="P98" i="68"/>
  <c r="P96" i="68"/>
  <c r="P94" i="68"/>
  <c r="P92" i="68"/>
  <c r="O76" i="68"/>
  <c r="O68" i="98" s="1"/>
  <c r="N76" i="68"/>
  <c r="N68" i="98" s="1"/>
  <c r="M76" i="68"/>
  <c r="M68" i="98" s="1"/>
  <c r="L76" i="68"/>
  <c r="L68" i="98" s="1"/>
  <c r="P58" i="68"/>
  <c r="P56" i="68"/>
  <c r="P54" i="68"/>
  <c r="P52" i="68"/>
  <c r="O36" i="68"/>
  <c r="O28" i="98" s="1"/>
  <c r="N36" i="68"/>
  <c r="N28" i="98" s="1"/>
  <c r="M36" i="68"/>
  <c r="M28" i="98" s="1"/>
  <c r="L36" i="68"/>
  <c r="L28" i="98" s="1"/>
  <c r="P18" i="68"/>
  <c r="P16" i="68"/>
  <c r="P14" i="68"/>
  <c r="P12" i="68"/>
  <c r="A209" i="97"/>
  <c r="A17" i="99" s="1"/>
  <c r="A208" i="97"/>
  <c r="A16" i="99" s="1"/>
  <c r="A207" i="97"/>
  <c r="A15" i="99" s="1"/>
  <c r="A206" i="97"/>
  <c r="A14" i="99" s="1"/>
  <c r="A205" i="97"/>
  <c r="A13" i="99" s="1"/>
  <c r="A204" i="97"/>
  <c r="A12" i="99" s="1"/>
  <c r="A203" i="97"/>
  <c r="A1" i="99" s="1"/>
  <c r="D36" i="96" s="1"/>
  <c r="AD116" i="99"/>
  <c r="AD116" i="98" s="1"/>
  <c r="AC116" i="99"/>
  <c r="AC116" i="98" s="1"/>
  <c r="AB116" i="99"/>
  <c r="AB116" i="98" s="1"/>
  <c r="AA116" i="99"/>
  <c r="AA116" i="98" s="1"/>
  <c r="Y116" i="99"/>
  <c r="Y116" i="98" s="1"/>
  <c r="X116" i="99"/>
  <c r="X116" i="98" s="1"/>
  <c r="W116" i="99"/>
  <c r="W116" i="98" s="1"/>
  <c r="V116" i="99"/>
  <c r="V116" i="98" s="1"/>
  <c r="T116" i="99"/>
  <c r="T116" i="98" s="1"/>
  <c r="S116" i="99"/>
  <c r="S116" i="98" s="1"/>
  <c r="R116" i="99"/>
  <c r="R116" i="98" s="1"/>
  <c r="Q116" i="99"/>
  <c r="Q116" i="98" s="1"/>
  <c r="A114" i="99"/>
  <c r="A113" i="99"/>
  <c r="A112" i="99"/>
  <c r="A111" i="99"/>
  <c r="A110" i="99"/>
  <c r="A109" i="99"/>
  <c r="A108" i="99"/>
  <c r="A107" i="99"/>
  <c r="A106" i="99"/>
  <c r="A105" i="99"/>
  <c r="A104" i="99"/>
  <c r="A103" i="99"/>
  <c r="A102" i="99"/>
  <c r="A101" i="99"/>
  <c r="A100" i="99"/>
  <c r="A99" i="99"/>
  <c r="A98" i="99"/>
  <c r="AE116" i="99"/>
  <c r="AE116" i="98" s="1"/>
  <c r="AD76" i="99"/>
  <c r="AD76" i="98" s="1"/>
  <c r="AC76" i="99"/>
  <c r="AC76" i="98" s="1"/>
  <c r="AB76" i="99"/>
  <c r="AB76" i="98" s="1"/>
  <c r="AA76" i="99"/>
  <c r="AA76" i="98" s="1"/>
  <c r="Y76" i="99"/>
  <c r="Y76" i="98" s="1"/>
  <c r="X76" i="99"/>
  <c r="X76" i="98" s="1"/>
  <c r="W76" i="99"/>
  <c r="W76" i="98" s="1"/>
  <c r="V76" i="99"/>
  <c r="V76" i="98" s="1"/>
  <c r="T76" i="99"/>
  <c r="T76" i="98" s="1"/>
  <c r="S76" i="99"/>
  <c r="S76" i="98" s="1"/>
  <c r="R76" i="99"/>
  <c r="R76" i="98" s="1"/>
  <c r="Q76" i="99"/>
  <c r="Q76" i="98" s="1"/>
  <c r="A74" i="99"/>
  <c r="A73" i="99"/>
  <c r="A72" i="99"/>
  <c r="A71" i="99"/>
  <c r="A70" i="99"/>
  <c r="A69" i="99"/>
  <c r="A68" i="99"/>
  <c r="A67" i="99"/>
  <c r="A66" i="99"/>
  <c r="A65" i="99"/>
  <c r="A64" i="99"/>
  <c r="A63" i="99"/>
  <c r="A62" i="99"/>
  <c r="A61" i="99"/>
  <c r="A60" i="99"/>
  <c r="A59" i="99"/>
  <c r="A58" i="99"/>
  <c r="U76" i="99"/>
  <c r="U76" i="98" s="1"/>
  <c r="AD36" i="99"/>
  <c r="AD36" i="98" s="1"/>
  <c r="AC36" i="99"/>
  <c r="AC36" i="98" s="1"/>
  <c r="AB36" i="99"/>
  <c r="AB36" i="98" s="1"/>
  <c r="AA36" i="99"/>
  <c r="AA36" i="98" s="1"/>
  <c r="Y36" i="99"/>
  <c r="X36" i="99"/>
  <c r="X36" i="98" s="1"/>
  <c r="W36" i="99"/>
  <c r="W36" i="98" s="1"/>
  <c r="V36" i="99"/>
  <c r="V36" i="98" s="1"/>
  <c r="T36" i="99"/>
  <c r="S36" i="99"/>
  <c r="S36" i="98" s="1"/>
  <c r="R36" i="99"/>
  <c r="R36" i="98" s="1"/>
  <c r="Q36" i="99"/>
  <c r="Q36" i="98" s="1"/>
  <c r="A43" i="97"/>
  <c r="L3" i="100" s="1"/>
  <c r="P94" i="69" l="1"/>
  <c r="P103" i="10"/>
  <c r="P104" i="10"/>
  <c r="A175" i="99"/>
  <c r="A135" i="99"/>
  <c r="A174" i="99"/>
  <c r="A134" i="99"/>
  <c r="A132" i="99"/>
  <c r="A172" i="99"/>
  <c r="A136" i="99"/>
  <c r="A176" i="99"/>
  <c r="A133" i="99"/>
  <c r="A173" i="99"/>
  <c r="A177" i="99"/>
  <c r="A137" i="99"/>
  <c r="P54" i="9"/>
  <c r="L74" i="98"/>
  <c r="L80" i="98"/>
  <c r="L114" i="98"/>
  <c r="L120" i="98"/>
  <c r="P95" i="45"/>
  <c r="P13" i="85"/>
  <c r="O67" i="98"/>
  <c r="O79" i="98"/>
  <c r="N107" i="98"/>
  <c r="N119" i="98"/>
  <c r="P15" i="24"/>
  <c r="L58" i="98"/>
  <c r="L78" i="98"/>
  <c r="L98" i="98"/>
  <c r="L118" i="98"/>
  <c r="P52" i="22"/>
  <c r="M54" i="98"/>
  <c r="M75" i="98"/>
  <c r="M94" i="98"/>
  <c r="M115" i="98"/>
  <c r="M74" i="98"/>
  <c r="M80" i="98"/>
  <c r="M114" i="98"/>
  <c r="M120" i="98"/>
  <c r="L67" i="98"/>
  <c r="L79" i="98"/>
  <c r="P96" i="85"/>
  <c r="O119" i="98"/>
  <c r="M58" i="98"/>
  <c r="M78" i="98"/>
  <c r="M98" i="98"/>
  <c r="M118" i="98"/>
  <c r="N54" i="98"/>
  <c r="N75" i="98"/>
  <c r="N94" i="98"/>
  <c r="N115" i="98"/>
  <c r="N74" i="98"/>
  <c r="N80" i="98"/>
  <c r="N114" i="98"/>
  <c r="N120" i="98"/>
  <c r="M67" i="98"/>
  <c r="M79" i="98"/>
  <c r="L107" i="98"/>
  <c r="L119" i="98"/>
  <c r="N58" i="98"/>
  <c r="N78" i="98"/>
  <c r="N98" i="98"/>
  <c r="N118" i="98"/>
  <c r="P57" i="13"/>
  <c r="O75" i="98"/>
  <c r="P97" i="13"/>
  <c r="O115" i="98"/>
  <c r="P53" i="9"/>
  <c r="P54" i="41"/>
  <c r="O80" i="98"/>
  <c r="P94" i="41"/>
  <c r="O120" i="98"/>
  <c r="P94" i="45"/>
  <c r="N67" i="98"/>
  <c r="N79" i="98"/>
  <c r="M107" i="98"/>
  <c r="M119" i="98"/>
  <c r="P14" i="24"/>
  <c r="P57" i="24"/>
  <c r="O78" i="98"/>
  <c r="P96" i="24"/>
  <c r="O118" i="98"/>
  <c r="L54" i="98"/>
  <c r="L75" i="98"/>
  <c r="L94" i="98"/>
  <c r="L115" i="98"/>
  <c r="P93" i="8"/>
  <c r="P98" i="7"/>
  <c r="P16" i="45"/>
  <c r="P97" i="28"/>
  <c r="P55" i="9"/>
  <c r="P12" i="7"/>
  <c r="P53" i="47"/>
  <c r="P12" i="45"/>
  <c r="P93" i="38"/>
  <c r="P95" i="69"/>
  <c r="P93" i="83"/>
  <c r="P15" i="28"/>
  <c r="P12" i="24"/>
  <c r="P16" i="24"/>
  <c r="P54" i="24"/>
  <c r="O74" i="98"/>
  <c r="P95" i="9"/>
  <c r="P96" i="38"/>
  <c r="P98" i="69"/>
  <c r="P17" i="22"/>
  <c r="P52" i="9"/>
  <c r="P56" i="9"/>
  <c r="P16" i="7"/>
  <c r="P54" i="47"/>
  <c r="P13" i="45"/>
  <c r="P94" i="38"/>
  <c r="P93" i="85"/>
  <c r="P92" i="69"/>
  <c r="P96" i="69"/>
  <c r="P94" i="83"/>
  <c r="P12" i="28"/>
  <c r="P16" i="28"/>
  <c r="P93" i="28"/>
  <c r="P13" i="24"/>
  <c r="P56" i="24"/>
  <c r="N61" i="98"/>
  <c r="P92" i="8"/>
  <c r="P116" i="8" s="1"/>
  <c r="P125" i="98" s="1"/>
  <c r="P55" i="47"/>
  <c r="P14" i="45"/>
  <c r="P95" i="38"/>
  <c r="P93" i="69"/>
  <c r="P97" i="69"/>
  <c r="P97" i="83"/>
  <c r="P54" i="73"/>
  <c r="P95" i="28"/>
  <c r="P54" i="13"/>
  <c r="Y36" i="98"/>
  <c r="Z14" i="99"/>
  <c r="Z17" i="99"/>
  <c r="Z13" i="99"/>
  <c r="Z15" i="99"/>
  <c r="Z16" i="99"/>
  <c r="Z12" i="99"/>
  <c r="Z95" i="99"/>
  <c r="Z97" i="99"/>
  <c r="Z96" i="99"/>
  <c r="Z94" i="99"/>
  <c r="Z92" i="99"/>
  <c r="Z93" i="99"/>
  <c r="P58" i="7"/>
  <c r="P92" i="7"/>
  <c r="P55" i="6"/>
  <c r="O36" i="98"/>
  <c r="P14" i="99"/>
  <c r="P15" i="99"/>
  <c r="P17" i="99"/>
  <c r="P13" i="99"/>
  <c r="P16" i="99"/>
  <c r="P12" i="99"/>
  <c r="L34" i="98"/>
  <c r="L40" i="98"/>
  <c r="P52" i="41"/>
  <c r="P13" i="47"/>
  <c r="P13" i="38"/>
  <c r="M27" i="98"/>
  <c r="M39" i="98"/>
  <c r="P94" i="85"/>
  <c r="U97" i="99"/>
  <c r="U93" i="99"/>
  <c r="U95" i="99"/>
  <c r="U96" i="99"/>
  <c r="U92" i="99"/>
  <c r="U94" i="99"/>
  <c r="P16" i="47"/>
  <c r="L27" i="98"/>
  <c r="L39" i="98"/>
  <c r="O42" i="98"/>
  <c r="P15" i="9"/>
  <c r="P52" i="7"/>
  <c r="P96" i="7"/>
  <c r="M34" i="98"/>
  <c r="M40" i="98"/>
  <c r="P14" i="47"/>
  <c r="P76" i="47"/>
  <c r="P72" i="98" s="1"/>
  <c r="P14" i="38"/>
  <c r="N27" i="98"/>
  <c r="N39" i="98"/>
  <c r="P95" i="85"/>
  <c r="P13" i="81"/>
  <c r="P17" i="6"/>
  <c r="O34" i="98"/>
  <c r="O40" i="98"/>
  <c r="P16" i="38"/>
  <c r="T36" i="98"/>
  <c r="U16" i="99"/>
  <c r="U12" i="99"/>
  <c r="U15" i="99"/>
  <c r="U17" i="99"/>
  <c r="U14" i="99"/>
  <c r="U13" i="99"/>
  <c r="P56" i="7"/>
  <c r="P92" i="6"/>
  <c r="P95" i="99"/>
  <c r="P94" i="99"/>
  <c r="P97" i="99"/>
  <c r="P93" i="99"/>
  <c r="P96" i="99"/>
  <c r="P92" i="99"/>
  <c r="N34" i="98"/>
  <c r="N40" i="98"/>
  <c r="P15" i="47"/>
  <c r="P36" i="47" s="1"/>
  <c r="P32" i="98" s="1"/>
  <c r="P76" i="45"/>
  <c r="P71" i="98" s="1"/>
  <c r="P15" i="38"/>
  <c r="P16" i="85"/>
  <c r="O39" i="98"/>
  <c r="P92" i="85"/>
  <c r="P97" i="85"/>
  <c r="P15" i="81"/>
  <c r="N18" i="98"/>
  <c r="N38" i="98"/>
  <c r="L14" i="98"/>
  <c r="L35" i="98"/>
  <c r="L101" i="98"/>
  <c r="P15" i="32"/>
  <c r="P95" i="32"/>
  <c r="P16" i="73"/>
  <c r="P56" i="73"/>
  <c r="P92" i="28"/>
  <c r="P96" i="28"/>
  <c r="O18" i="98"/>
  <c r="O38" i="98"/>
  <c r="P55" i="24"/>
  <c r="M14" i="98"/>
  <c r="M35" i="98"/>
  <c r="O61" i="98"/>
  <c r="O101" i="98"/>
  <c r="L18" i="98"/>
  <c r="L38" i="98"/>
  <c r="N14" i="98"/>
  <c r="N35" i="98"/>
  <c r="O58" i="98"/>
  <c r="L100" i="98"/>
  <c r="P53" i="32"/>
  <c r="P52" i="73"/>
  <c r="P55" i="28"/>
  <c r="P94" i="28"/>
  <c r="M18" i="98"/>
  <c r="M38" i="98"/>
  <c r="P53" i="24"/>
  <c r="P17" i="13"/>
  <c r="O35" i="98"/>
  <c r="O60" i="98"/>
  <c r="M100" i="98"/>
  <c r="P55" i="15"/>
  <c r="P19" i="17"/>
  <c r="P56" i="15"/>
  <c r="O55" i="98"/>
  <c r="P15" i="17"/>
  <c r="P57" i="15"/>
  <c r="P54" i="15"/>
  <c r="N16" i="98"/>
  <c r="N37" i="98"/>
  <c r="O16" i="98"/>
  <c r="O37" i="98"/>
  <c r="P16" i="17"/>
  <c r="L16" i="98"/>
  <c r="L37" i="98"/>
  <c r="P17" i="17"/>
  <c r="M16" i="98"/>
  <c r="M37" i="98"/>
  <c r="L3" i="69"/>
  <c r="L3" i="17"/>
  <c r="L3" i="5"/>
  <c r="L3" i="10"/>
  <c r="L3" i="47"/>
  <c r="L3" i="8"/>
  <c r="L3" i="73"/>
  <c r="P3" i="36"/>
  <c r="L3" i="9"/>
  <c r="L3" i="99"/>
  <c r="L3" i="45"/>
  <c r="L3" i="83"/>
  <c r="L3" i="28"/>
  <c r="L3" i="15"/>
  <c r="L3" i="7"/>
  <c r="L3" i="41"/>
  <c r="L3" i="38"/>
  <c r="L3" i="81"/>
  <c r="L3" i="24"/>
  <c r="L3" i="13"/>
  <c r="L3" i="68"/>
  <c r="L3" i="6"/>
  <c r="L3" i="49"/>
  <c r="L3" i="85"/>
  <c r="L3" i="32"/>
  <c r="L3" i="22"/>
  <c r="L3" i="64"/>
  <c r="L3" i="98"/>
  <c r="O85" i="98"/>
  <c r="O45" i="98"/>
  <c r="P13" i="8"/>
  <c r="P36" i="8" s="1"/>
  <c r="P45" i="98" s="1"/>
  <c r="P76" i="9"/>
  <c r="P84" i="98" s="1"/>
  <c r="O124" i="98"/>
  <c r="P97" i="9"/>
  <c r="P14" i="5"/>
  <c r="O41" i="98"/>
  <c r="P54" i="5"/>
  <c r="O81" i="98"/>
  <c r="O121" i="98"/>
  <c r="P13" i="49"/>
  <c r="P12" i="49"/>
  <c r="P16" i="49"/>
  <c r="P14" i="49"/>
  <c r="P15" i="49"/>
  <c r="P13" i="41"/>
  <c r="P12" i="41"/>
  <c r="P14" i="41"/>
  <c r="P16" i="41"/>
  <c r="P15" i="41"/>
  <c r="O31" i="98"/>
  <c r="P116" i="49"/>
  <c r="P113" i="98" s="1"/>
  <c r="P52" i="49"/>
  <c r="P55" i="49"/>
  <c r="P53" i="49"/>
  <c r="O73" i="98"/>
  <c r="P56" i="49"/>
  <c r="P92" i="47"/>
  <c r="P96" i="47"/>
  <c r="P94" i="47"/>
  <c r="O112" i="98"/>
  <c r="P93" i="47"/>
  <c r="P116" i="45"/>
  <c r="P111" i="98" s="1"/>
  <c r="P55" i="38"/>
  <c r="O70" i="98"/>
  <c r="P56" i="38"/>
  <c r="P53" i="38"/>
  <c r="P52" i="38"/>
  <c r="P92" i="41"/>
  <c r="P95" i="41"/>
  <c r="P93" i="41"/>
  <c r="P96" i="41"/>
  <c r="O114" i="98"/>
  <c r="P53" i="41"/>
  <c r="P56" i="41"/>
  <c r="P15" i="85"/>
  <c r="P14" i="85"/>
  <c r="P18" i="85"/>
  <c r="P12" i="85"/>
  <c r="O107" i="98"/>
  <c r="P76" i="85"/>
  <c r="P13" i="69"/>
  <c r="P17" i="69"/>
  <c r="P14" i="69"/>
  <c r="P15" i="69"/>
  <c r="O26" i="98"/>
  <c r="P18" i="69"/>
  <c r="P12" i="69"/>
  <c r="P76" i="69"/>
  <c r="P66" i="98" s="1"/>
  <c r="O66" i="98"/>
  <c r="P13" i="83"/>
  <c r="P17" i="83"/>
  <c r="O25" i="98"/>
  <c r="P14" i="83"/>
  <c r="P15" i="83"/>
  <c r="P18" i="83"/>
  <c r="P12" i="83"/>
  <c r="P95" i="83"/>
  <c r="O105" i="98"/>
  <c r="P92" i="83"/>
  <c r="P53" i="83"/>
  <c r="P57" i="83"/>
  <c r="P54" i="83"/>
  <c r="P55" i="83"/>
  <c r="P58" i="83"/>
  <c r="O65" i="98"/>
  <c r="P52" i="83"/>
  <c r="P97" i="81"/>
  <c r="P53" i="81"/>
  <c r="P57" i="81"/>
  <c r="P54" i="81"/>
  <c r="P55" i="81"/>
  <c r="P52" i="81"/>
  <c r="P56" i="81"/>
  <c r="P95" i="81"/>
  <c r="O20" i="98"/>
  <c r="O21" i="98"/>
  <c r="M20" i="98"/>
  <c r="M21" i="98"/>
  <c r="N20" i="98"/>
  <c r="N21" i="98"/>
  <c r="M60" i="98"/>
  <c r="L61" i="98"/>
  <c r="L60" i="98"/>
  <c r="L21" i="98"/>
  <c r="P98" i="73"/>
  <c r="P92" i="73"/>
  <c r="N100" i="98"/>
  <c r="M101" i="98"/>
  <c r="P94" i="73"/>
  <c r="P54" i="32"/>
  <c r="P55" i="32"/>
  <c r="O62" i="98"/>
  <c r="P52" i="32"/>
  <c r="P116" i="28"/>
  <c r="P99" i="98" s="1"/>
  <c r="P36" i="24"/>
  <c r="P93" i="24"/>
  <c r="P97" i="24"/>
  <c r="P95" i="24"/>
  <c r="O98" i="98"/>
  <c r="P94" i="24"/>
  <c r="P98" i="24"/>
  <c r="P92" i="24"/>
  <c r="P53" i="22"/>
  <c r="P57" i="22"/>
  <c r="P54" i="22"/>
  <c r="P55" i="22"/>
  <c r="P97" i="22"/>
  <c r="O97" i="98"/>
  <c r="P15" i="22"/>
  <c r="P15" i="15"/>
  <c r="O15" i="98"/>
  <c r="P19" i="15"/>
  <c r="P95" i="17"/>
  <c r="P94" i="17"/>
  <c r="P98" i="17"/>
  <c r="O96" i="98"/>
  <c r="P96" i="17"/>
  <c r="P99" i="17"/>
  <c r="O56" i="98"/>
  <c r="P97" i="15"/>
  <c r="P99" i="15"/>
  <c r="P95" i="15"/>
  <c r="O95" i="98"/>
  <c r="P14" i="13"/>
  <c r="P94" i="64"/>
  <c r="P52" i="64"/>
  <c r="P76" i="64" s="1"/>
  <c r="P53" i="98" s="1"/>
  <c r="P22" i="10"/>
  <c r="P21" i="10"/>
  <c r="P102" i="10"/>
  <c r="P101" i="10"/>
  <c r="P64" i="10"/>
  <c r="P61" i="10"/>
  <c r="P105" i="10"/>
  <c r="P65" i="10"/>
  <c r="P25" i="10"/>
  <c r="O12" i="98"/>
  <c r="P23" i="10"/>
  <c r="P16" i="10"/>
  <c r="P96" i="10"/>
  <c r="P14" i="10"/>
  <c r="P60" i="10"/>
  <c r="O53" i="98"/>
  <c r="O54" i="98"/>
  <c r="P94" i="13"/>
  <c r="P98" i="13"/>
  <c r="P92" i="13"/>
  <c r="P18" i="13"/>
  <c r="O14" i="98"/>
  <c r="O94" i="98"/>
  <c r="O13" i="98"/>
  <c r="O93" i="98"/>
  <c r="P12" i="64"/>
  <c r="P36" i="64" s="1"/>
  <c r="P13" i="98" s="1"/>
  <c r="P92" i="64"/>
  <c r="P116" i="64" s="1"/>
  <c r="P93" i="98" s="1"/>
  <c r="P98" i="10"/>
  <c r="O52" i="98"/>
  <c r="P18" i="10"/>
  <c r="P52" i="10"/>
  <c r="P92" i="10"/>
  <c r="P100" i="10"/>
  <c r="O92" i="98"/>
  <c r="P12" i="10"/>
  <c r="P20" i="10"/>
  <c r="P56" i="10"/>
  <c r="P94" i="10"/>
  <c r="P12" i="6"/>
  <c r="P94" i="6"/>
  <c r="P96" i="6"/>
  <c r="P76" i="8"/>
  <c r="P85" i="98" s="1"/>
  <c r="P14" i="9"/>
  <c r="P16" i="9"/>
  <c r="P12" i="9"/>
  <c r="P15" i="7"/>
  <c r="P17" i="7"/>
  <c r="P13" i="7"/>
  <c r="P55" i="7"/>
  <c r="P57" i="7"/>
  <c r="P53" i="7"/>
  <c r="P95" i="7"/>
  <c r="P97" i="7"/>
  <c r="P93" i="7"/>
  <c r="P56" i="6"/>
  <c r="P54" i="6"/>
  <c r="P52" i="5"/>
  <c r="P76" i="5" s="1"/>
  <c r="P81" i="98" s="1"/>
  <c r="P94" i="81"/>
  <c r="P96" i="81"/>
  <c r="P92" i="81"/>
  <c r="P94" i="32"/>
  <c r="P96" i="32"/>
  <c r="P92" i="32"/>
  <c r="P14" i="22"/>
  <c r="P16" i="22"/>
  <c r="P12" i="22"/>
  <c r="P96" i="22"/>
  <c r="P92" i="22"/>
  <c r="P95" i="22"/>
  <c r="P94" i="22"/>
  <c r="P14" i="6"/>
  <c r="P16" i="6"/>
  <c r="P15" i="68"/>
  <c r="P17" i="68"/>
  <c r="P13" i="68"/>
  <c r="P55" i="68"/>
  <c r="P57" i="68"/>
  <c r="P53" i="68"/>
  <c r="P95" i="68"/>
  <c r="P97" i="68"/>
  <c r="P93" i="68"/>
  <c r="P13" i="9"/>
  <c r="P96" i="9"/>
  <c r="P92" i="9"/>
  <c r="P94" i="9"/>
  <c r="P14" i="7"/>
  <c r="P54" i="7"/>
  <c r="P94" i="7"/>
  <c r="P52" i="6"/>
  <c r="P95" i="6"/>
  <c r="P12" i="5"/>
  <c r="P36" i="5" s="1"/>
  <c r="P41" i="98" s="1"/>
  <c r="P92" i="5"/>
  <c r="P116" i="5" s="1"/>
  <c r="P121" i="98" s="1"/>
  <c r="P16" i="81"/>
  <c r="P12" i="81"/>
  <c r="P14" i="81"/>
  <c r="P93" i="81"/>
  <c r="P16" i="32"/>
  <c r="P12" i="32"/>
  <c r="P14" i="32"/>
  <c r="P93" i="32"/>
  <c r="P17" i="73"/>
  <c r="P13" i="73"/>
  <c r="P15" i="73"/>
  <c r="P57" i="73"/>
  <c r="P53" i="73"/>
  <c r="P55" i="73"/>
  <c r="P97" i="73"/>
  <c r="P93" i="73"/>
  <c r="P95" i="73"/>
  <c r="P56" i="28"/>
  <c r="P52" i="28"/>
  <c r="P54" i="28"/>
  <c r="P13" i="22"/>
  <c r="P56" i="17"/>
  <c r="P16" i="15"/>
  <c r="P94" i="15"/>
  <c r="P98" i="15"/>
  <c r="P15" i="13"/>
  <c r="P55" i="13"/>
  <c r="P95" i="13"/>
  <c r="P15" i="10"/>
  <c r="P19" i="10"/>
  <c r="P24" i="10"/>
  <c r="P53" i="10"/>
  <c r="P57" i="10"/>
  <c r="P62" i="10"/>
  <c r="P95" i="10"/>
  <c r="P99" i="10"/>
  <c r="P57" i="17"/>
  <c r="P17" i="15"/>
  <c r="P12" i="13"/>
  <c r="P16" i="13"/>
  <c r="P52" i="13"/>
  <c r="P56" i="13"/>
  <c r="P96" i="13"/>
  <c r="P54" i="10"/>
  <c r="P58" i="10"/>
  <c r="P63" i="10"/>
  <c r="P54" i="17"/>
  <c r="P14" i="15"/>
  <c r="P13" i="13"/>
  <c r="P53" i="13"/>
  <c r="P93" i="13"/>
  <c r="P13" i="10"/>
  <c r="P17" i="10"/>
  <c r="P55" i="10"/>
  <c r="P59" i="10"/>
  <c r="P93" i="10"/>
  <c r="P97" i="10"/>
  <c r="A27" i="97"/>
  <c r="P116" i="38" l="1"/>
  <c r="P110" i="98" s="1"/>
  <c r="P67" i="98"/>
  <c r="P79" i="98"/>
  <c r="P36" i="45"/>
  <c r="P31" i="98" s="1"/>
  <c r="P36" i="7"/>
  <c r="P43" i="98" s="1"/>
  <c r="P116" i="83"/>
  <c r="P105" i="98" s="1"/>
  <c r="P76" i="15"/>
  <c r="P76" i="24"/>
  <c r="P36" i="38"/>
  <c r="P30" i="98" s="1"/>
  <c r="P36" i="28"/>
  <c r="P19" i="98" s="1"/>
  <c r="P76" i="22"/>
  <c r="P57" i="98" s="1"/>
  <c r="P116" i="41"/>
  <c r="P116" i="15"/>
  <c r="P116" i="73"/>
  <c r="P101" i="98" s="1"/>
  <c r="P116" i="69"/>
  <c r="P106" i="98" s="1"/>
  <c r="Z36" i="99"/>
  <c r="Z36" i="98" s="1"/>
  <c r="P76" i="68"/>
  <c r="P68" i="98" s="1"/>
  <c r="P36" i="49"/>
  <c r="P33" i="98" s="1"/>
  <c r="U36" i="99"/>
  <c r="U36" i="98" s="1"/>
  <c r="P76" i="49"/>
  <c r="P73" i="98" s="1"/>
  <c r="P116" i="85"/>
  <c r="P36" i="99"/>
  <c r="P36" i="98" s="1"/>
  <c r="P36" i="68"/>
  <c r="P28" i="98" s="1"/>
  <c r="P36" i="41"/>
  <c r="P116" i="99"/>
  <c r="P116" i="98" s="1"/>
  <c r="P76" i="17"/>
  <c r="P77" i="98" s="1"/>
  <c r="P18" i="98"/>
  <c r="P38" i="98"/>
  <c r="P76" i="32"/>
  <c r="P62" i="98" s="1"/>
  <c r="P116" i="17"/>
  <c r="P36" i="17"/>
  <c r="P16" i="98" s="1"/>
  <c r="P36" i="15"/>
  <c r="P15" i="98" s="1"/>
  <c r="P55" i="98"/>
  <c r="P95" i="98"/>
  <c r="P37" i="98"/>
  <c r="P116" i="68"/>
  <c r="P108" i="98" s="1"/>
  <c r="P116" i="9"/>
  <c r="P124" i="98" s="1"/>
  <c r="P76" i="7"/>
  <c r="P83" i="98" s="1"/>
  <c r="P116" i="7"/>
  <c r="P123" i="98" s="1"/>
  <c r="P116" i="6"/>
  <c r="P122" i="98" s="1"/>
  <c r="P36" i="85"/>
  <c r="P116" i="47"/>
  <c r="P112" i="98" s="1"/>
  <c r="P76" i="38"/>
  <c r="P70" i="98" s="1"/>
  <c r="P76" i="41"/>
  <c r="P36" i="69"/>
  <c r="P26" i="98" s="1"/>
  <c r="P36" i="83"/>
  <c r="P25" i="98" s="1"/>
  <c r="P76" i="83"/>
  <c r="P65" i="98" s="1"/>
  <c r="P36" i="81"/>
  <c r="P24" i="98" s="1"/>
  <c r="P76" i="81"/>
  <c r="P64" i="98" s="1"/>
  <c r="P36" i="73"/>
  <c r="P76" i="73"/>
  <c r="P36" i="32"/>
  <c r="P22" i="98" s="1"/>
  <c r="P116" i="24"/>
  <c r="P36" i="22"/>
  <c r="P17" i="98" s="1"/>
  <c r="P56" i="98"/>
  <c r="P116" i="13"/>
  <c r="P76" i="13"/>
  <c r="P36" i="10"/>
  <c r="P12" i="98" s="1"/>
  <c r="P116" i="10"/>
  <c r="P92" i="98" s="1"/>
  <c r="P76" i="10"/>
  <c r="P52" i="98" s="1"/>
  <c r="P36" i="13"/>
  <c r="P116" i="22"/>
  <c r="P97" i="98" s="1"/>
  <c r="P116" i="81"/>
  <c r="P104" i="98" s="1"/>
  <c r="P36" i="6"/>
  <c r="P42" i="98" s="1"/>
  <c r="P76" i="28"/>
  <c r="P59" i="98" s="1"/>
  <c r="P116" i="32"/>
  <c r="P102" i="98" s="1"/>
  <c r="P76" i="6"/>
  <c r="P82" i="98" s="1"/>
  <c r="P36" i="9"/>
  <c r="P44" i="98" s="1"/>
  <c r="AE76" i="99"/>
  <c r="AE76" i="98" s="1"/>
  <c r="AE36" i="99"/>
  <c r="AE36" i="98" s="1"/>
  <c r="U116" i="99"/>
  <c r="U116" i="98" s="1"/>
  <c r="Z116" i="99"/>
  <c r="Z116" i="98" s="1"/>
  <c r="Z76" i="99"/>
  <c r="Z76" i="98" s="1"/>
  <c r="B45" i="96"/>
  <c r="A45" i="98" s="1"/>
  <c r="A205" i="98" l="1"/>
  <c r="A165" i="98"/>
  <c r="P100" i="98"/>
  <c r="P107" i="98"/>
  <c r="P119" i="98"/>
  <c r="P74" i="98"/>
  <c r="P80" i="98"/>
  <c r="P114" i="98"/>
  <c r="P120" i="98"/>
  <c r="P58" i="98"/>
  <c r="P78" i="98"/>
  <c r="P54" i="98"/>
  <c r="P75" i="98"/>
  <c r="P98" i="98"/>
  <c r="P118" i="98"/>
  <c r="P94" i="98"/>
  <c r="P115" i="98"/>
  <c r="P96" i="98"/>
  <c r="P117" i="98"/>
  <c r="A85" i="98"/>
  <c r="A125" i="98"/>
  <c r="P34" i="98"/>
  <c r="P40" i="98"/>
  <c r="P27" i="98"/>
  <c r="P39" i="98"/>
  <c r="P14" i="98"/>
  <c r="P35" i="98"/>
  <c r="P20" i="98"/>
  <c r="P21" i="98"/>
  <c r="P60" i="98"/>
  <c r="P61" i="98"/>
  <c r="AE61" i="98"/>
  <c r="AD61" i="98"/>
  <c r="AC61" i="98"/>
  <c r="AB61" i="98"/>
  <c r="AA61" i="98"/>
  <c r="AE66" i="98"/>
  <c r="AD66" i="98"/>
  <c r="AC66" i="98"/>
  <c r="AB66" i="98"/>
  <c r="AA66" i="98"/>
  <c r="AE60" i="98"/>
  <c r="AD60" i="98"/>
  <c r="AC60" i="98"/>
  <c r="AB60" i="98"/>
  <c r="AA60" i="98"/>
  <c r="AE101" i="98"/>
  <c r="AD101" i="98"/>
  <c r="AC101" i="98"/>
  <c r="AB101" i="98"/>
  <c r="AA101" i="98"/>
  <c r="AE106" i="98"/>
  <c r="AD106" i="98"/>
  <c r="AC106" i="98"/>
  <c r="AB106" i="98"/>
  <c r="AA106" i="98"/>
  <c r="AE100" i="98"/>
  <c r="AD100" i="98"/>
  <c r="AC100" i="98"/>
  <c r="AB100" i="98"/>
  <c r="AA100" i="98"/>
  <c r="AE21" i="98"/>
  <c r="AD21" i="98"/>
  <c r="AC21" i="98"/>
  <c r="AB21" i="98"/>
  <c r="AA21" i="98"/>
  <c r="AE26" i="98"/>
  <c r="AD26" i="98"/>
  <c r="AC26" i="98"/>
  <c r="AB26" i="98"/>
  <c r="AA26" i="98"/>
  <c r="AE20" i="98"/>
  <c r="AD20" i="98"/>
  <c r="AC20" i="98"/>
  <c r="AB20" i="98"/>
  <c r="AA20" i="98"/>
  <c r="AD36" i="68" l="1"/>
  <c r="AA36" i="68"/>
  <c r="AA28" i="98" s="1"/>
  <c r="X36" i="68"/>
  <c r="X28" i="98" s="1"/>
  <c r="V36" i="68"/>
  <c r="V28" i="98" s="1"/>
  <c r="AA36" i="41"/>
  <c r="W36" i="41"/>
  <c r="AA36" i="49"/>
  <c r="AA33" i="98" s="1"/>
  <c r="W36" i="49"/>
  <c r="W33" i="98" s="1"/>
  <c r="AB36" i="47"/>
  <c r="AB32" i="98" s="1"/>
  <c r="AA36" i="47"/>
  <c r="AA32" i="98" s="1"/>
  <c r="Y36" i="47"/>
  <c r="Y32" i="98" s="1"/>
  <c r="W36" i="47"/>
  <c r="W32" i="98" s="1"/>
  <c r="AC36" i="45"/>
  <c r="AC31" i="98" s="1"/>
  <c r="AA36" i="45"/>
  <c r="AA31" i="98" s="1"/>
  <c r="W36" i="45"/>
  <c r="W31" i="98" s="1"/>
  <c r="AD36" i="38"/>
  <c r="AD30" i="98" s="1"/>
  <c r="X36" i="38"/>
  <c r="X30" i="98" s="1"/>
  <c r="V36" i="38"/>
  <c r="V30" i="98" s="1"/>
  <c r="AD36" i="85"/>
  <c r="AB36" i="85"/>
  <c r="W36" i="85"/>
  <c r="W36" i="69"/>
  <c r="W26" i="98" s="1"/>
  <c r="V36" i="69"/>
  <c r="V26" i="98" s="1"/>
  <c r="AB36" i="83"/>
  <c r="AB25" i="98" s="1"/>
  <c r="AA36" i="83"/>
  <c r="AA25" i="98" s="1"/>
  <c r="W36" i="83"/>
  <c r="W25" i="98" s="1"/>
  <c r="AC36" i="81"/>
  <c r="AC24" i="98" s="1"/>
  <c r="AA36" i="81"/>
  <c r="AA24" i="98" s="1"/>
  <c r="Y36" i="81"/>
  <c r="W36" i="81"/>
  <c r="W24" i="98" s="1"/>
  <c r="V36" i="73"/>
  <c r="W36" i="68"/>
  <c r="W28" i="98" s="1"/>
  <c r="Y36" i="68"/>
  <c r="AB36" i="68"/>
  <c r="AB28" i="98" s="1"/>
  <c r="AC36" i="68"/>
  <c r="AC28" i="98" s="1"/>
  <c r="V76" i="68"/>
  <c r="V68" i="98" s="1"/>
  <c r="W76" i="68"/>
  <c r="W68" i="98" s="1"/>
  <c r="X76" i="68"/>
  <c r="X68" i="98" s="1"/>
  <c r="Y76" i="68"/>
  <c r="Z53" i="68" s="1"/>
  <c r="AA76" i="68"/>
  <c r="AA68" i="98" s="1"/>
  <c r="AB76" i="68"/>
  <c r="AB68" i="98" s="1"/>
  <c r="AC76" i="68"/>
  <c r="AC68" i="98" s="1"/>
  <c r="AD76" i="68"/>
  <c r="V116" i="68"/>
  <c r="V108" i="98" s="1"/>
  <c r="W116" i="68"/>
  <c r="W108" i="98" s="1"/>
  <c r="X116" i="68"/>
  <c r="X108" i="98" s="1"/>
  <c r="Y116" i="68"/>
  <c r="AA116" i="68"/>
  <c r="AA108" i="98" s="1"/>
  <c r="AB116" i="68"/>
  <c r="AB108" i="98" s="1"/>
  <c r="AC116" i="68"/>
  <c r="AC108" i="98" s="1"/>
  <c r="AD116" i="68"/>
  <c r="V36" i="8"/>
  <c r="V45" i="98" s="1"/>
  <c r="W36" i="8"/>
  <c r="W45" i="98" s="1"/>
  <c r="X36" i="8"/>
  <c r="X45" i="98" s="1"/>
  <c r="Y36" i="8"/>
  <c r="AA36" i="8"/>
  <c r="AA45" i="98" s="1"/>
  <c r="AB36" i="8"/>
  <c r="AB45" i="98" s="1"/>
  <c r="AC36" i="8"/>
  <c r="AC45" i="98" s="1"/>
  <c r="AD36" i="8"/>
  <c r="V76" i="8"/>
  <c r="V85" i="98" s="1"/>
  <c r="W76" i="8"/>
  <c r="W85" i="98" s="1"/>
  <c r="X76" i="8"/>
  <c r="X85" i="98" s="1"/>
  <c r="Y76" i="8"/>
  <c r="AA76" i="8"/>
  <c r="AA85" i="98" s="1"/>
  <c r="AB76" i="8"/>
  <c r="AB85" i="98" s="1"/>
  <c r="AC76" i="8"/>
  <c r="AC85" i="98" s="1"/>
  <c r="AD76" i="8"/>
  <c r="V116" i="8"/>
  <c r="V125" i="98" s="1"/>
  <c r="W116" i="8"/>
  <c r="W125" i="98" s="1"/>
  <c r="X116" i="8"/>
  <c r="X125" i="98" s="1"/>
  <c r="Y116" i="8"/>
  <c r="AA116" i="8"/>
  <c r="AA125" i="98" s="1"/>
  <c r="AB116" i="8"/>
  <c r="AB125" i="98" s="1"/>
  <c r="AC116" i="8"/>
  <c r="AC125" i="98" s="1"/>
  <c r="AD116" i="8"/>
  <c r="V36" i="9"/>
  <c r="V44" i="98" s="1"/>
  <c r="W36" i="9"/>
  <c r="W44" i="98" s="1"/>
  <c r="X36" i="9"/>
  <c r="X44" i="98" s="1"/>
  <c r="Y36" i="9"/>
  <c r="AA36" i="9"/>
  <c r="AA44" i="98" s="1"/>
  <c r="AB36" i="9"/>
  <c r="AB44" i="98" s="1"/>
  <c r="AC36" i="9"/>
  <c r="AC44" i="98" s="1"/>
  <c r="AD36" i="9"/>
  <c r="V76" i="9"/>
  <c r="V84" i="98" s="1"/>
  <c r="W76" i="9"/>
  <c r="W84" i="98" s="1"/>
  <c r="X76" i="9"/>
  <c r="X84" i="98" s="1"/>
  <c r="Y76" i="9"/>
  <c r="Z52" i="9" s="1"/>
  <c r="AA76" i="9"/>
  <c r="AA84" i="98" s="1"/>
  <c r="AB76" i="9"/>
  <c r="AB84" i="98" s="1"/>
  <c r="AC76" i="9"/>
  <c r="AC84" i="98" s="1"/>
  <c r="AD76" i="9"/>
  <c r="V116" i="9"/>
  <c r="V124" i="98" s="1"/>
  <c r="W116" i="9"/>
  <c r="W124" i="98" s="1"/>
  <c r="X116" i="9"/>
  <c r="X124" i="98" s="1"/>
  <c r="Y116" i="9"/>
  <c r="AA116" i="9"/>
  <c r="AA124" i="98" s="1"/>
  <c r="AB116" i="9"/>
  <c r="AB124" i="98" s="1"/>
  <c r="AC116" i="9"/>
  <c r="AC124" i="98" s="1"/>
  <c r="AD116" i="9"/>
  <c r="V36" i="7"/>
  <c r="V43" i="98" s="1"/>
  <c r="W36" i="7"/>
  <c r="W43" i="98" s="1"/>
  <c r="X36" i="7"/>
  <c r="X43" i="98" s="1"/>
  <c r="Y36" i="7"/>
  <c r="AA36" i="7"/>
  <c r="AA43" i="98" s="1"/>
  <c r="AB36" i="7"/>
  <c r="AB43" i="98" s="1"/>
  <c r="AC36" i="7"/>
  <c r="AC43" i="98" s="1"/>
  <c r="AD36" i="7"/>
  <c r="V76" i="7"/>
  <c r="V83" i="98" s="1"/>
  <c r="W76" i="7"/>
  <c r="W83" i="98" s="1"/>
  <c r="X76" i="7"/>
  <c r="X83" i="98" s="1"/>
  <c r="Y76" i="7"/>
  <c r="AA76" i="7"/>
  <c r="AA83" i="98" s="1"/>
  <c r="AB76" i="7"/>
  <c r="AB83" i="98" s="1"/>
  <c r="AC76" i="7"/>
  <c r="AC83" i="98" s="1"/>
  <c r="AD76" i="7"/>
  <c r="V116" i="7"/>
  <c r="V123" i="98" s="1"/>
  <c r="W116" i="7"/>
  <c r="W123" i="98" s="1"/>
  <c r="X116" i="7"/>
  <c r="X123" i="98" s="1"/>
  <c r="Y116" i="7"/>
  <c r="AA116" i="7"/>
  <c r="AA123" i="98" s="1"/>
  <c r="AB116" i="7"/>
  <c r="AB123" i="98" s="1"/>
  <c r="AC116" i="7"/>
  <c r="AC123" i="98" s="1"/>
  <c r="AD116" i="7"/>
  <c r="V36" i="6"/>
  <c r="V42" i="98" s="1"/>
  <c r="W36" i="6"/>
  <c r="W42" i="98" s="1"/>
  <c r="X36" i="6"/>
  <c r="X42" i="98" s="1"/>
  <c r="Y36" i="6"/>
  <c r="AA36" i="6"/>
  <c r="AA42" i="98" s="1"/>
  <c r="AB36" i="6"/>
  <c r="AB42" i="98" s="1"/>
  <c r="AC36" i="6"/>
  <c r="AC42" i="98" s="1"/>
  <c r="AD36" i="6"/>
  <c r="V76" i="6"/>
  <c r="V82" i="98" s="1"/>
  <c r="W76" i="6"/>
  <c r="W82" i="98" s="1"/>
  <c r="X76" i="6"/>
  <c r="X82" i="98" s="1"/>
  <c r="Y76" i="6"/>
  <c r="AA76" i="6"/>
  <c r="AA82" i="98" s="1"/>
  <c r="AB76" i="6"/>
  <c r="AB82" i="98" s="1"/>
  <c r="AC76" i="6"/>
  <c r="AC82" i="98" s="1"/>
  <c r="AD76" i="6"/>
  <c r="V116" i="6"/>
  <c r="V122" i="98" s="1"/>
  <c r="W116" i="6"/>
  <c r="W122" i="98" s="1"/>
  <c r="X116" i="6"/>
  <c r="X122" i="98" s="1"/>
  <c r="Y116" i="6"/>
  <c r="AA116" i="6"/>
  <c r="AA122" i="98" s="1"/>
  <c r="AB116" i="6"/>
  <c r="AB122" i="98" s="1"/>
  <c r="AC116" i="6"/>
  <c r="AC122" i="98" s="1"/>
  <c r="AD116" i="6"/>
  <c r="V36" i="5"/>
  <c r="V41" i="98" s="1"/>
  <c r="W36" i="5"/>
  <c r="W41" i="98" s="1"/>
  <c r="X36" i="5"/>
  <c r="X41" i="98" s="1"/>
  <c r="Y36" i="5"/>
  <c r="AA36" i="5"/>
  <c r="AA41" i="98" s="1"/>
  <c r="AB36" i="5"/>
  <c r="AB41" i="98" s="1"/>
  <c r="AC36" i="5"/>
  <c r="AC41" i="98" s="1"/>
  <c r="AD36" i="5"/>
  <c r="V76" i="5"/>
  <c r="V81" i="98" s="1"/>
  <c r="W76" i="5"/>
  <c r="W81" i="98" s="1"/>
  <c r="X76" i="5"/>
  <c r="X81" i="98" s="1"/>
  <c r="Y76" i="5"/>
  <c r="AA76" i="5"/>
  <c r="AA81" i="98" s="1"/>
  <c r="AB76" i="5"/>
  <c r="AB81" i="98" s="1"/>
  <c r="AC76" i="5"/>
  <c r="AC81" i="98" s="1"/>
  <c r="AD76" i="5"/>
  <c r="V116" i="5"/>
  <c r="V121" i="98" s="1"/>
  <c r="W116" i="5"/>
  <c r="W121" i="98" s="1"/>
  <c r="X116" i="5"/>
  <c r="X121" i="98" s="1"/>
  <c r="Y116" i="5"/>
  <c r="AA116" i="5"/>
  <c r="AA121" i="98" s="1"/>
  <c r="AB116" i="5"/>
  <c r="AB121" i="98" s="1"/>
  <c r="AC116" i="5"/>
  <c r="AC121" i="98" s="1"/>
  <c r="AD116" i="5"/>
  <c r="AE15" i="41"/>
  <c r="V36" i="41"/>
  <c r="X36" i="41"/>
  <c r="Y36" i="41"/>
  <c r="AB36" i="41"/>
  <c r="AC36" i="41"/>
  <c r="AD36" i="41"/>
  <c r="V76" i="41"/>
  <c r="W76" i="41"/>
  <c r="X76" i="41"/>
  <c r="Y76" i="41"/>
  <c r="Y80" i="98" s="1"/>
  <c r="AA76" i="41"/>
  <c r="AB76" i="41"/>
  <c r="AC76" i="41"/>
  <c r="AD76" i="41"/>
  <c r="AD80" i="98" s="1"/>
  <c r="V116" i="41"/>
  <c r="W116" i="41"/>
  <c r="X116" i="41"/>
  <c r="Y116" i="41"/>
  <c r="AA116" i="41"/>
  <c r="AB116" i="41"/>
  <c r="AC116" i="41"/>
  <c r="AD116" i="41"/>
  <c r="AD120" i="98" s="1"/>
  <c r="V36" i="49"/>
  <c r="V33" i="98" s="1"/>
  <c r="X36" i="49"/>
  <c r="X33" i="98" s="1"/>
  <c r="Y36" i="49"/>
  <c r="Z13" i="49" s="1"/>
  <c r="AB36" i="49"/>
  <c r="AB33" i="98" s="1"/>
  <c r="AC36" i="49"/>
  <c r="AC33" i="98" s="1"/>
  <c r="AD36" i="49"/>
  <c r="V76" i="49"/>
  <c r="V73" i="98" s="1"/>
  <c r="W76" i="49"/>
  <c r="W73" i="98" s="1"/>
  <c r="X76" i="49"/>
  <c r="X73" i="98" s="1"/>
  <c r="Y76" i="49"/>
  <c r="AA76" i="49"/>
  <c r="AA73" i="98" s="1"/>
  <c r="AB76" i="49"/>
  <c r="AB73" i="98" s="1"/>
  <c r="AC76" i="49"/>
  <c r="AC73" i="98" s="1"/>
  <c r="AD76" i="49"/>
  <c r="V116" i="49"/>
  <c r="V113" i="98" s="1"/>
  <c r="W116" i="49"/>
  <c r="W113" i="98" s="1"/>
  <c r="X116" i="49"/>
  <c r="X113" i="98" s="1"/>
  <c r="Y116" i="49"/>
  <c r="AA116" i="49"/>
  <c r="AA113" i="98" s="1"/>
  <c r="AB116" i="49"/>
  <c r="AB113" i="98" s="1"/>
  <c r="AC116" i="49"/>
  <c r="AC113" i="98" s="1"/>
  <c r="AD116" i="49"/>
  <c r="V36" i="47"/>
  <c r="V32" i="98" s="1"/>
  <c r="X36" i="47"/>
  <c r="X32" i="98" s="1"/>
  <c r="AC36" i="47"/>
  <c r="AC32" i="98" s="1"/>
  <c r="AD36" i="47"/>
  <c r="V76" i="47"/>
  <c r="V72" i="98" s="1"/>
  <c r="W76" i="47"/>
  <c r="W72" i="98" s="1"/>
  <c r="X76" i="47"/>
  <c r="X72" i="98" s="1"/>
  <c r="Y76" i="47"/>
  <c r="AA76" i="47"/>
  <c r="AA72" i="98" s="1"/>
  <c r="AB76" i="47"/>
  <c r="AB72" i="98" s="1"/>
  <c r="AC76" i="47"/>
  <c r="AC72" i="98" s="1"/>
  <c r="AD76" i="47"/>
  <c r="V116" i="47"/>
  <c r="V112" i="98" s="1"/>
  <c r="W116" i="47"/>
  <c r="W112" i="98" s="1"/>
  <c r="X116" i="47"/>
  <c r="X112" i="98" s="1"/>
  <c r="Y116" i="47"/>
  <c r="AA116" i="47"/>
  <c r="AA112" i="98" s="1"/>
  <c r="AB116" i="47"/>
  <c r="AB112" i="98" s="1"/>
  <c r="AC116" i="47"/>
  <c r="AC112" i="98" s="1"/>
  <c r="AD116" i="47"/>
  <c r="V36" i="45"/>
  <c r="V31" i="98" s="1"/>
  <c r="X36" i="45"/>
  <c r="X31" i="98" s="1"/>
  <c r="Y36" i="45"/>
  <c r="AB36" i="45"/>
  <c r="AB31" i="98" s="1"/>
  <c r="AD36" i="45"/>
  <c r="AE12" i="45" s="1"/>
  <c r="V76" i="45"/>
  <c r="V71" i="98" s="1"/>
  <c r="W76" i="45"/>
  <c r="W71" i="98" s="1"/>
  <c r="X76" i="45"/>
  <c r="X71" i="98" s="1"/>
  <c r="Y76" i="45"/>
  <c r="AA76" i="45"/>
  <c r="AA71" i="98" s="1"/>
  <c r="AB76" i="45"/>
  <c r="AB71" i="98" s="1"/>
  <c r="AC76" i="45"/>
  <c r="AC71" i="98" s="1"/>
  <c r="AD76" i="45"/>
  <c r="AE53" i="45" s="1"/>
  <c r="V116" i="45"/>
  <c r="V111" i="98" s="1"/>
  <c r="W116" i="45"/>
  <c r="W111" i="98" s="1"/>
  <c r="X116" i="45"/>
  <c r="X111" i="98" s="1"/>
  <c r="Y116" i="45"/>
  <c r="AA116" i="45"/>
  <c r="AA111" i="98" s="1"/>
  <c r="AB116" i="45"/>
  <c r="AB111" i="98" s="1"/>
  <c r="AC116" i="45"/>
  <c r="AC111" i="98" s="1"/>
  <c r="AD116" i="45"/>
  <c r="W36" i="38"/>
  <c r="W30" i="98" s="1"/>
  <c r="Y36" i="38"/>
  <c r="AA36" i="38"/>
  <c r="AA30" i="98" s="1"/>
  <c r="AB36" i="38"/>
  <c r="AB30" i="98" s="1"/>
  <c r="AC36" i="38"/>
  <c r="AC30" i="98" s="1"/>
  <c r="V76" i="38"/>
  <c r="V70" i="98" s="1"/>
  <c r="W76" i="38"/>
  <c r="W70" i="98" s="1"/>
  <c r="X76" i="38"/>
  <c r="X70" i="98" s="1"/>
  <c r="Y76" i="38"/>
  <c r="Z53" i="38" s="1"/>
  <c r="AA76" i="38"/>
  <c r="AA70" i="98" s="1"/>
  <c r="AB76" i="38"/>
  <c r="AB70" i="98" s="1"/>
  <c r="AC76" i="38"/>
  <c r="AC70" i="98" s="1"/>
  <c r="AD76" i="38"/>
  <c r="V116" i="38"/>
  <c r="V110" i="98" s="1"/>
  <c r="W116" i="38"/>
  <c r="W110" i="98" s="1"/>
  <c r="X116" i="38"/>
  <c r="X110" i="98" s="1"/>
  <c r="Y116" i="38"/>
  <c r="AA116" i="38"/>
  <c r="AA110" i="98" s="1"/>
  <c r="AB116" i="38"/>
  <c r="AB110" i="98" s="1"/>
  <c r="AC116" i="38"/>
  <c r="AC110" i="98" s="1"/>
  <c r="AD116" i="38"/>
  <c r="V36" i="85"/>
  <c r="X36" i="85"/>
  <c r="Y36" i="85"/>
  <c r="Z15" i="85" s="1"/>
  <c r="AA36" i="85"/>
  <c r="AC36" i="85"/>
  <c r="V76" i="85"/>
  <c r="W76" i="85"/>
  <c r="X76" i="85"/>
  <c r="Y76" i="85"/>
  <c r="Y79" i="98" s="1"/>
  <c r="AA76" i="85"/>
  <c r="AB76" i="85"/>
  <c r="AC76" i="85"/>
  <c r="AD76" i="85"/>
  <c r="V116" i="85"/>
  <c r="W116" i="85"/>
  <c r="X116" i="85"/>
  <c r="Y116" i="85"/>
  <c r="Y119" i="98" s="1"/>
  <c r="AA116" i="85"/>
  <c r="AB116" i="85"/>
  <c r="AC116" i="85"/>
  <c r="AD116" i="85"/>
  <c r="AD119" i="98" s="1"/>
  <c r="V36" i="83"/>
  <c r="V25" i="98" s="1"/>
  <c r="X36" i="83"/>
  <c r="X25" i="98" s="1"/>
  <c r="Y36" i="83"/>
  <c r="Z15" i="83" s="1"/>
  <c r="AC36" i="83"/>
  <c r="AC25" i="98" s="1"/>
  <c r="AD36" i="83"/>
  <c r="V76" i="83"/>
  <c r="V65" i="98" s="1"/>
  <c r="W76" i="83"/>
  <c r="W65" i="98" s="1"/>
  <c r="X76" i="83"/>
  <c r="X65" i="98" s="1"/>
  <c r="Y76" i="83"/>
  <c r="AA76" i="83"/>
  <c r="AA65" i="98" s="1"/>
  <c r="AB76" i="83"/>
  <c r="AB65" i="98" s="1"/>
  <c r="AC76" i="83"/>
  <c r="AC65" i="98" s="1"/>
  <c r="AD76" i="83"/>
  <c r="V116" i="83"/>
  <c r="V105" i="98" s="1"/>
  <c r="W116" i="83"/>
  <c r="W105" i="98" s="1"/>
  <c r="X116" i="83"/>
  <c r="X105" i="98" s="1"/>
  <c r="Y116" i="83"/>
  <c r="AA116" i="83"/>
  <c r="AA105" i="98" s="1"/>
  <c r="AB116" i="83"/>
  <c r="AB105" i="98" s="1"/>
  <c r="AC116" i="83"/>
  <c r="AC105" i="98" s="1"/>
  <c r="AD116" i="83"/>
  <c r="V36" i="81"/>
  <c r="V24" i="98" s="1"/>
  <c r="X36" i="81"/>
  <c r="X24" i="98" s="1"/>
  <c r="AB36" i="81"/>
  <c r="AB24" i="98" s="1"/>
  <c r="AD36" i="81"/>
  <c r="AE12" i="81" s="1"/>
  <c r="V76" i="81"/>
  <c r="V64" i="98" s="1"/>
  <c r="W76" i="81"/>
  <c r="W64" i="98" s="1"/>
  <c r="X76" i="81"/>
  <c r="X64" i="98" s="1"/>
  <c r="Y76" i="81"/>
  <c r="Z55" i="81" s="1"/>
  <c r="AA76" i="81"/>
  <c r="AA64" i="98" s="1"/>
  <c r="AB76" i="81"/>
  <c r="AB64" i="98" s="1"/>
  <c r="AC76" i="81"/>
  <c r="AC64" i="98" s="1"/>
  <c r="AD76" i="81"/>
  <c r="V116" i="81"/>
  <c r="V104" i="98" s="1"/>
  <c r="W116" i="81"/>
  <c r="W104" i="98" s="1"/>
  <c r="X116" i="81"/>
  <c r="X104" i="98" s="1"/>
  <c r="Y116" i="81"/>
  <c r="AA116" i="81"/>
  <c r="AA104" i="98" s="1"/>
  <c r="AB116" i="81"/>
  <c r="AB104" i="98" s="1"/>
  <c r="AC116" i="81"/>
  <c r="AC104" i="98" s="1"/>
  <c r="AD116" i="81"/>
  <c r="Y76" i="69"/>
  <c r="X76" i="69"/>
  <c r="X66" i="98" s="1"/>
  <c r="W76" i="69"/>
  <c r="W66" i="98" s="1"/>
  <c r="V76" i="69"/>
  <c r="V66" i="98" s="1"/>
  <c r="Y116" i="69"/>
  <c r="X116" i="69"/>
  <c r="X106" i="98" s="1"/>
  <c r="W116" i="69"/>
  <c r="W106" i="98" s="1"/>
  <c r="V116" i="69"/>
  <c r="V106" i="98" s="1"/>
  <c r="Y36" i="69"/>
  <c r="X36" i="69"/>
  <c r="X26" i="98" s="1"/>
  <c r="AB36" i="32"/>
  <c r="AB22" i="98" s="1"/>
  <c r="V36" i="32"/>
  <c r="V22" i="98" s="1"/>
  <c r="W36" i="32"/>
  <c r="W22" i="98" s="1"/>
  <c r="X36" i="32"/>
  <c r="X22" i="98" s="1"/>
  <c r="Y36" i="32"/>
  <c r="AA36" i="32"/>
  <c r="AA22" i="98" s="1"/>
  <c r="AC36" i="32"/>
  <c r="AC22" i="98" s="1"/>
  <c r="V76" i="32"/>
  <c r="V62" i="98" s="1"/>
  <c r="W76" i="32"/>
  <c r="W62" i="98" s="1"/>
  <c r="X76" i="32"/>
  <c r="X62" i="98" s="1"/>
  <c r="Y76" i="32"/>
  <c r="AA76" i="32"/>
  <c r="AA62" i="98" s="1"/>
  <c r="AB76" i="32"/>
  <c r="AB62" i="98" s="1"/>
  <c r="AC76" i="32"/>
  <c r="AC62" i="98" s="1"/>
  <c r="AD76" i="32"/>
  <c r="AE55" i="32" s="1"/>
  <c r="V116" i="32"/>
  <c r="V102" i="98" s="1"/>
  <c r="W116" i="32"/>
  <c r="W102" i="98" s="1"/>
  <c r="X116" i="32"/>
  <c r="X102" i="98" s="1"/>
  <c r="Y116" i="32"/>
  <c r="AA116" i="32"/>
  <c r="AA102" i="98" s="1"/>
  <c r="AB116" i="32"/>
  <c r="AB102" i="98" s="1"/>
  <c r="AC116" i="32"/>
  <c r="AC102" i="98" s="1"/>
  <c r="AD116" i="32"/>
  <c r="Y116" i="73"/>
  <c r="X116" i="73"/>
  <c r="W116" i="73"/>
  <c r="V116" i="73"/>
  <c r="Y76" i="73"/>
  <c r="X76" i="73"/>
  <c r="W76" i="73"/>
  <c r="V76" i="73"/>
  <c r="Y36" i="73"/>
  <c r="X36" i="73"/>
  <c r="W36" i="73"/>
  <c r="AC36" i="24"/>
  <c r="AA36" i="24"/>
  <c r="Y36" i="24"/>
  <c r="W36" i="24"/>
  <c r="V36" i="24"/>
  <c r="AD36" i="28"/>
  <c r="AD36" i="22"/>
  <c r="AD17" i="98" s="1"/>
  <c r="Y36" i="22"/>
  <c r="Y17" i="98" s="1"/>
  <c r="V36" i="28"/>
  <c r="V19" i="98" s="1"/>
  <c r="W36" i="28"/>
  <c r="W19" i="98" s="1"/>
  <c r="X36" i="28"/>
  <c r="X19" i="98" s="1"/>
  <c r="Y36" i="28"/>
  <c r="AA36" i="28"/>
  <c r="AA19" i="98" s="1"/>
  <c r="AB36" i="28"/>
  <c r="AB19" i="98" s="1"/>
  <c r="AC36" i="28"/>
  <c r="AC19" i="98" s="1"/>
  <c r="V76" i="28"/>
  <c r="V59" i="98" s="1"/>
  <c r="W76" i="28"/>
  <c r="W59" i="98" s="1"/>
  <c r="X76" i="28"/>
  <c r="X59" i="98" s="1"/>
  <c r="Y76" i="28"/>
  <c r="AA76" i="28"/>
  <c r="AA59" i="98" s="1"/>
  <c r="AB76" i="28"/>
  <c r="AB59" i="98" s="1"/>
  <c r="AC76" i="28"/>
  <c r="AC59" i="98" s="1"/>
  <c r="AD76" i="28"/>
  <c r="V116" i="28"/>
  <c r="V99" i="98" s="1"/>
  <c r="W116" i="28"/>
  <c r="W99" i="98" s="1"/>
  <c r="X116" i="28"/>
  <c r="X99" i="98" s="1"/>
  <c r="Y116" i="28"/>
  <c r="AA116" i="28"/>
  <c r="AA99" i="98" s="1"/>
  <c r="AB116" i="28"/>
  <c r="AB99" i="98" s="1"/>
  <c r="AC116" i="28"/>
  <c r="AC99" i="98" s="1"/>
  <c r="AD116" i="28"/>
  <c r="X36" i="24"/>
  <c r="AB36" i="24"/>
  <c r="V76" i="24"/>
  <c r="W76" i="24"/>
  <c r="X76" i="24"/>
  <c r="Y76" i="24"/>
  <c r="Y78" i="98" s="1"/>
  <c r="AA76" i="24"/>
  <c r="AB76" i="24"/>
  <c r="AC76" i="24"/>
  <c r="AD76" i="24"/>
  <c r="AD78" i="98" s="1"/>
  <c r="V116" i="24"/>
  <c r="W116" i="24"/>
  <c r="X116" i="24"/>
  <c r="Y116" i="24"/>
  <c r="Y118" i="98" s="1"/>
  <c r="AA116" i="24"/>
  <c r="AB116" i="24"/>
  <c r="AC116" i="24"/>
  <c r="AD116" i="24"/>
  <c r="AD118" i="98" s="1"/>
  <c r="V36" i="22"/>
  <c r="V17" i="98" s="1"/>
  <c r="W36" i="22"/>
  <c r="W17" i="98" s="1"/>
  <c r="X36" i="22"/>
  <c r="X17" i="98" s="1"/>
  <c r="AA36" i="22"/>
  <c r="AA17" i="98" s="1"/>
  <c r="AB36" i="22"/>
  <c r="AB17" i="98" s="1"/>
  <c r="AC36" i="22"/>
  <c r="AC17" i="98" s="1"/>
  <c r="V76" i="22"/>
  <c r="V57" i="98" s="1"/>
  <c r="W76" i="22"/>
  <c r="W57" i="98" s="1"/>
  <c r="X76" i="22"/>
  <c r="X57" i="98" s="1"/>
  <c r="Y76" i="22"/>
  <c r="AA76" i="22"/>
  <c r="AA57" i="98" s="1"/>
  <c r="AB76" i="22"/>
  <c r="AB57" i="98" s="1"/>
  <c r="AC76" i="22"/>
  <c r="AC57" i="98" s="1"/>
  <c r="AD76" i="22"/>
  <c r="V116" i="22"/>
  <c r="V97" i="98" s="1"/>
  <c r="W116" i="22"/>
  <c r="W97" i="98" s="1"/>
  <c r="X116" i="22"/>
  <c r="X97" i="98" s="1"/>
  <c r="Y116" i="22"/>
  <c r="AA116" i="22"/>
  <c r="AA97" i="98" s="1"/>
  <c r="AB116" i="22"/>
  <c r="AB97" i="98" s="1"/>
  <c r="AC116" i="22"/>
  <c r="AC97" i="98" s="1"/>
  <c r="AD116" i="22"/>
  <c r="V56" i="98"/>
  <c r="W56" i="98"/>
  <c r="X56" i="98"/>
  <c r="AA56" i="98"/>
  <c r="AB56" i="98"/>
  <c r="AC56" i="98"/>
  <c r="V96" i="98"/>
  <c r="W96" i="98"/>
  <c r="X96" i="98"/>
  <c r="AA96" i="98"/>
  <c r="AB96" i="98"/>
  <c r="AC96" i="98"/>
  <c r="V15" i="98"/>
  <c r="W15" i="98"/>
  <c r="X15" i="98"/>
  <c r="AA15" i="98"/>
  <c r="AB15" i="98"/>
  <c r="AC15" i="98"/>
  <c r="V55" i="98"/>
  <c r="W55" i="98"/>
  <c r="X55" i="98"/>
  <c r="Z55" i="15"/>
  <c r="AA55" i="98"/>
  <c r="AB55" i="98"/>
  <c r="AC55" i="98"/>
  <c r="AE54" i="15"/>
  <c r="V95" i="98"/>
  <c r="W95" i="98"/>
  <c r="X95" i="98"/>
  <c r="AA95" i="98"/>
  <c r="AB95" i="98"/>
  <c r="AC95" i="98"/>
  <c r="AC36" i="13"/>
  <c r="AA36" i="13"/>
  <c r="X36" i="13"/>
  <c r="V36" i="13"/>
  <c r="W36" i="13"/>
  <c r="Y36" i="13"/>
  <c r="Y35" i="98" s="1"/>
  <c r="AB36" i="13"/>
  <c r="AD36" i="13"/>
  <c r="V76" i="13"/>
  <c r="W76" i="13"/>
  <c r="X76" i="13"/>
  <c r="Y76" i="13"/>
  <c r="Y75" i="98" s="1"/>
  <c r="AA76" i="13"/>
  <c r="AB76" i="13"/>
  <c r="AC76" i="13"/>
  <c r="AD76" i="13"/>
  <c r="AD75" i="98" s="1"/>
  <c r="V116" i="13"/>
  <c r="W116" i="13"/>
  <c r="X116" i="13"/>
  <c r="Y116" i="13"/>
  <c r="Y115" i="98" s="1"/>
  <c r="AA116" i="13"/>
  <c r="AB116" i="13"/>
  <c r="AC116" i="13"/>
  <c r="AD116" i="13"/>
  <c r="AD115" i="98" s="1"/>
  <c r="V36" i="64"/>
  <c r="V13" i="98" s="1"/>
  <c r="W36" i="64"/>
  <c r="W13" i="98" s="1"/>
  <c r="X36" i="64"/>
  <c r="X13" i="98" s="1"/>
  <c r="Y36" i="64"/>
  <c r="Z13" i="64" s="1"/>
  <c r="AA36" i="64"/>
  <c r="AA13" i="98" s="1"/>
  <c r="AB36" i="64"/>
  <c r="AB13" i="98" s="1"/>
  <c r="AC36" i="64"/>
  <c r="AC13" i="98" s="1"/>
  <c r="AD36" i="64"/>
  <c r="V76" i="64"/>
  <c r="V53" i="98" s="1"/>
  <c r="W76" i="64"/>
  <c r="W53" i="98" s="1"/>
  <c r="X76" i="64"/>
  <c r="X53" i="98" s="1"/>
  <c r="Y76" i="64"/>
  <c r="AA76" i="64"/>
  <c r="AA53" i="98" s="1"/>
  <c r="AB76" i="64"/>
  <c r="AB53" i="98" s="1"/>
  <c r="AC76" i="64"/>
  <c r="AC53" i="98" s="1"/>
  <c r="AD76" i="64"/>
  <c r="V116" i="64"/>
  <c r="V93" i="98" s="1"/>
  <c r="W116" i="64"/>
  <c r="W93" i="98" s="1"/>
  <c r="X116" i="64"/>
  <c r="X93" i="98" s="1"/>
  <c r="Y116" i="64"/>
  <c r="AA116" i="64"/>
  <c r="AA93" i="98" s="1"/>
  <c r="AB116" i="64"/>
  <c r="AB93" i="98" s="1"/>
  <c r="AC116" i="64"/>
  <c r="AC93" i="98" s="1"/>
  <c r="AD116" i="64"/>
  <c r="AD36" i="10"/>
  <c r="Y36" i="10"/>
  <c r="Z21" i="10" s="1"/>
  <c r="V36" i="10"/>
  <c r="V12" i="98" s="1"/>
  <c r="W36" i="10"/>
  <c r="W12" i="98" s="1"/>
  <c r="X36" i="10"/>
  <c r="X12" i="98" s="1"/>
  <c r="AB36" i="10"/>
  <c r="AB12" i="98" s="1"/>
  <c r="AC36" i="10"/>
  <c r="AC12" i="98" s="1"/>
  <c r="V76" i="10"/>
  <c r="V52" i="98" s="1"/>
  <c r="W76" i="10"/>
  <c r="W52" i="98" s="1"/>
  <c r="X76" i="10"/>
  <c r="X52" i="98" s="1"/>
  <c r="Y76" i="10"/>
  <c r="Z61" i="10" s="1"/>
  <c r="AB76" i="10"/>
  <c r="AB52" i="98" s="1"/>
  <c r="AC76" i="10"/>
  <c r="AC52" i="98" s="1"/>
  <c r="AD76" i="10"/>
  <c r="AE61" i="10" s="1"/>
  <c r="V116" i="10"/>
  <c r="V92" i="98" s="1"/>
  <c r="W116" i="10"/>
  <c r="W92" i="98" s="1"/>
  <c r="X116" i="10"/>
  <c r="X92" i="98" s="1"/>
  <c r="Y116" i="10"/>
  <c r="AB116" i="10"/>
  <c r="AB92" i="98" s="1"/>
  <c r="AC116" i="10"/>
  <c r="AC92" i="98" s="1"/>
  <c r="AD116" i="10"/>
  <c r="AE101" i="10" s="1"/>
  <c r="A212" i="97"/>
  <c r="A13" i="22" s="1"/>
  <c r="A184" i="97"/>
  <c r="A172" i="97"/>
  <c r="A16" i="10" s="1"/>
  <c r="Z101" i="10" l="1"/>
  <c r="Z104" i="10"/>
  <c r="Z103" i="10"/>
  <c r="A96" i="10"/>
  <c r="A176" i="10"/>
  <c r="A136" i="10"/>
  <c r="A133" i="22"/>
  <c r="A173" i="22"/>
  <c r="AB98" i="98"/>
  <c r="AB118" i="98"/>
  <c r="W98" i="98"/>
  <c r="W118" i="98"/>
  <c r="AB58" i="98"/>
  <c r="AB78" i="98"/>
  <c r="W58" i="98"/>
  <c r="W78" i="98"/>
  <c r="AE53" i="85"/>
  <c r="AD79" i="98"/>
  <c r="AB114" i="98"/>
  <c r="AB120" i="98"/>
  <c r="W114" i="98"/>
  <c r="W120" i="98"/>
  <c r="AB74" i="98"/>
  <c r="AB80" i="98"/>
  <c r="W74" i="98"/>
  <c r="W80" i="98"/>
  <c r="AC94" i="98"/>
  <c r="AC115" i="98"/>
  <c r="X94" i="98"/>
  <c r="X115" i="98"/>
  <c r="AC54" i="98"/>
  <c r="AC75" i="98"/>
  <c r="X54" i="98"/>
  <c r="X75" i="98"/>
  <c r="AA98" i="98"/>
  <c r="AA118" i="98"/>
  <c r="V98" i="98"/>
  <c r="V118" i="98"/>
  <c r="AA58" i="98"/>
  <c r="AA78" i="98"/>
  <c r="V58" i="98"/>
  <c r="V78" i="98"/>
  <c r="AC107" i="98"/>
  <c r="AC119" i="98"/>
  <c r="X107" i="98"/>
  <c r="X119" i="98"/>
  <c r="AC67" i="98"/>
  <c r="AC79" i="98"/>
  <c r="X67" i="98"/>
  <c r="X79" i="98"/>
  <c r="AA114" i="98"/>
  <c r="AA120" i="98"/>
  <c r="V114" i="98"/>
  <c r="V120" i="98"/>
  <c r="AA74" i="98"/>
  <c r="AA80" i="98"/>
  <c r="V74" i="98"/>
  <c r="V80" i="98"/>
  <c r="AB94" i="98"/>
  <c r="AB115" i="98"/>
  <c r="W94" i="98"/>
  <c r="W115" i="98"/>
  <c r="AB54" i="98"/>
  <c r="AB75" i="98"/>
  <c r="W54" i="98"/>
  <c r="W75" i="98"/>
  <c r="AB107" i="98"/>
  <c r="AB119" i="98"/>
  <c r="W107" i="98"/>
  <c r="W119" i="98"/>
  <c r="AB67" i="98"/>
  <c r="AB79" i="98"/>
  <c r="W67" i="98"/>
  <c r="W79" i="98"/>
  <c r="Z92" i="41"/>
  <c r="Y120" i="98"/>
  <c r="AA94" i="98"/>
  <c r="AA115" i="98"/>
  <c r="V94" i="98"/>
  <c r="V115" i="98"/>
  <c r="AA54" i="98"/>
  <c r="AA75" i="98"/>
  <c r="V54" i="98"/>
  <c r="V75" i="98"/>
  <c r="AC98" i="98"/>
  <c r="AC118" i="98"/>
  <c r="X98" i="98"/>
  <c r="X118" i="98"/>
  <c r="AC58" i="98"/>
  <c r="AC78" i="98"/>
  <c r="X58" i="98"/>
  <c r="X78" i="98"/>
  <c r="AA107" i="98"/>
  <c r="AA119" i="98"/>
  <c r="V107" i="98"/>
  <c r="V119" i="98"/>
  <c r="AA67" i="98"/>
  <c r="AA79" i="98"/>
  <c r="V67" i="98"/>
  <c r="V79" i="98"/>
  <c r="AC114" i="98"/>
  <c r="AC120" i="98"/>
  <c r="X114" i="98"/>
  <c r="X120" i="98"/>
  <c r="AC74" i="98"/>
  <c r="AC80" i="98"/>
  <c r="X74" i="98"/>
  <c r="X80" i="98"/>
  <c r="AE16" i="81"/>
  <c r="AE92" i="41"/>
  <c r="AD114" i="98"/>
  <c r="AB40" i="98"/>
  <c r="AB34" i="98"/>
  <c r="AE52" i="8"/>
  <c r="AD85" i="98"/>
  <c r="AE93" i="68"/>
  <c r="AD108" i="98"/>
  <c r="AE53" i="68"/>
  <c r="AD68" i="98"/>
  <c r="AB39" i="98"/>
  <c r="AB27" i="98"/>
  <c r="AC35" i="98"/>
  <c r="AC14" i="98"/>
  <c r="AE54" i="45"/>
  <c r="AE92" i="47"/>
  <c r="AD112" i="98"/>
  <c r="AE93" i="47"/>
  <c r="AE52" i="41"/>
  <c r="AD74" i="98"/>
  <c r="AE53" i="41"/>
  <c r="AE92" i="5"/>
  <c r="AD121" i="98"/>
  <c r="AE54" i="5"/>
  <c r="AD81" i="98"/>
  <c r="AE12" i="5"/>
  <c r="AD41" i="98"/>
  <c r="AE92" i="6"/>
  <c r="AD122" i="98"/>
  <c r="AE52" i="6"/>
  <c r="AD82" i="98"/>
  <c r="AE12" i="6"/>
  <c r="AD42" i="98"/>
  <c r="AE92" i="7"/>
  <c r="AD123" i="98"/>
  <c r="AE52" i="7"/>
  <c r="AD83" i="98"/>
  <c r="AE12" i="7"/>
  <c r="AD43" i="98"/>
  <c r="AE92" i="9"/>
  <c r="AD124" i="98"/>
  <c r="AE53" i="9"/>
  <c r="AD84" i="98"/>
  <c r="AD39" i="98"/>
  <c r="AD27" i="98"/>
  <c r="AE53" i="32"/>
  <c r="AD62" i="98"/>
  <c r="AE56" i="32"/>
  <c r="AE92" i="85"/>
  <c r="AD107" i="98"/>
  <c r="AE52" i="85"/>
  <c r="AD67" i="98"/>
  <c r="AE55" i="85"/>
  <c r="AE93" i="8"/>
  <c r="AD125" i="98"/>
  <c r="AE12" i="8"/>
  <c r="AD45" i="98"/>
  <c r="AE92" i="64"/>
  <c r="AD93" i="98"/>
  <c r="AE52" i="64"/>
  <c r="AD53" i="98"/>
  <c r="AE12" i="64"/>
  <c r="AD13" i="98"/>
  <c r="AE92" i="13"/>
  <c r="AD94" i="98"/>
  <c r="AE52" i="13"/>
  <c r="AD54" i="98"/>
  <c r="AE12" i="13"/>
  <c r="AD35" i="98"/>
  <c r="AD14" i="98"/>
  <c r="AE94" i="22"/>
  <c r="AE93" i="22"/>
  <c r="AD97" i="98"/>
  <c r="AE54" i="22"/>
  <c r="AE53" i="22"/>
  <c r="AD57" i="98"/>
  <c r="AE94" i="28"/>
  <c r="AE97" i="28"/>
  <c r="AE93" i="28"/>
  <c r="AE95" i="28"/>
  <c r="AE96" i="28"/>
  <c r="AE92" i="28"/>
  <c r="AD99" i="98"/>
  <c r="AE56" i="28"/>
  <c r="AE52" i="28"/>
  <c r="AE55" i="28"/>
  <c r="AE57" i="28"/>
  <c r="AE54" i="28"/>
  <c r="AE53" i="28"/>
  <c r="AD59" i="98"/>
  <c r="AE52" i="32"/>
  <c r="AE92" i="83"/>
  <c r="AD105" i="98"/>
  <c r="AE95" i="83"/>
  <c r="AC39" i="98"/>
  <c r="AC27" i="98"/>
  <c r="AE52" i="47"/>
  <c r="AD72" i="98"/>
  <c r="AE12" i="47"/>
  <c r="AD32" i="98"/>
  <c r="AE92" i="49"/>
  <c r="AD113" i="98"/>
  <c r="AE52" i="49"/>
  <c r="AD73" i="98"/>
  <c r="AE12" i="49"/>
  <c r="AD33" i="98"/>
  <c r="AE12" i="41"/>
  <c r="AD40" i="98"/>
  <c r="AD34" i="98"/>
  <c r="AE12" i="9"/>
  <c r="AD44" i="98"/>
  <c r="AE15" i="9"/>
  <c r="AA35" i="98"/>
  <c r="AA14" i="98"/>
  <c r="AE97" i="24"/>
  <c r="AE93" i="24"/>
  <c r="AE96" i="24"/>
  <c r="AE92" i="24"/>
  <c r="AE94" i="24"/>
  <c r="AE95" i="24"/>
  <c r="AE98" i="24"/>
  <c r="AD98" i="98"/>
  <c r="AE56" i="24"/>
  <c r="AE52" i="24"/>
  <c r="AE53" i="24"/>
  <c r="AE55" i="24"/>
  <c r="AE58" i="24"/>
  <c r="AE54" i="24"/>
  <c r="AE57" i="24"/>
  <c r="AD58" i="98"/>
  <c r="AB38" i="98"/>
  <c r="AB18" i="98"/>
  <c r="AC38" i="98"/>
  <c r="AC18" i="98"/>
  <c r="AE94" i="32"/>
  <c r="AD102" i="98"/>
  <c r="AE14" i="81"/>
  <c r="AD24" i="98"/>
  <c r="AE93" i="45"/>
  <c r="AD111" i="98"/>
  <c r="AE52" i="45"/>
  <c r="AD71" i="98"/>
  <c r="AE55" i="45"/>
  <c r="AB35" i="98"/>
  <c r="AB14" i="98"/>
  <c r="AE14" i="28"/>
  <c r="AE17" i="28"/>
  <c r="AE13" i="28"/>
  <c r="AE15" i="28"/>
  <c r="AE16" i="28"/>
  <c r="AE12" i="28"/>
  <c r="AD19" i="98"/>
  <c r="AA38" i="98"/>
  <c r="AA18" i="98"/>
  <c r="AE52" i="83"/>
  <c r="AD65" i="98"/>
  <c r="AE12" i="83"/>
  <c r="AD25" i="98"/>
  <c r="AA39" i="98"/>
  <c r="AA27" i="98"/>
  <c r="AE14" i="45"/>
  <c r="AD31" i="98"/>
  <c r="AC40" i="98"/>
  <c r="AC34" i="98"/>
  <c r="AE14" i="9"/>
  <c r="AA40" i="98"/>
  <c r="AA34" i="98"/>
  <c r="AE13" i="68"/>
  <c r="AD28" i="98"/>
  <c r="Z12" i="45"/>
  <c r="Y31" i="98"/>
  <c r="Z92" i="7"/>
  <c r="Y123" i="98"/>
  <c r="Z93" i="7"/>
  <c r="Z52" i="47"/>
  <c r="Y72" i="98"/>
  <c r="Z53" i="47"/>
  <c r="Z54" i="41"/>
  <c r="Y74" i="98"/>
  <c r="Z12" i="41"/>
  <c r="Y40" i="98"/>
  <c r="Y34" i="98"/>
  <c r="Z92" i="5"/>
  <c r="Y121" i="98"/>
  <c r="Z52" i="5"/>
  <c r="Y81" i="98"/>
  <c r="Z12" i="5"/>
  <c r="Y41" i="98"/>
  <c r="Z96" i="6"/>
  <c r="Y122" i="98"/>
  <c r="Z95" i="6"/>
  <c r="Z52" i="7"/>
  <c r="Y83" i="98"/>
  <c r="Z55" i="7"/>
  <c r="Z12" i="9"/>
  <c r="Y44" i="98"/>
  <c r="Z96" i="69"/>
  <c r="Z92" i="69"/>
  <c r="Z93" i="69"/>
  <c r="Z95" i="69"/>
  <c r="Z94" i="69"/>
  <c r="Z97" i="69"/>
  <c r="Z98" i="69"/>
  <c r="Y106" i="98"/>
  <c r="Z18" i="69"/>
  <c r="Z14" i="69"/>
  <c r="Z12" i="69"/>
  <c r="Z17" i="69"/>
  <c r="Z13" i="69"/>
  <c r="Z16" i="69"/>
  <c r="Z15" i="69"/>
  <c r="Y26" i="98"/>
  <c r="Z12" i="83"/>
  <c r="Y25" i="98"/>
  <c r="Z92" i="85"/>
  <c r="Y107" i="98"/>
  <c r="Z52" i="85"/>
  <c r="Y67" i="98"/>
  <c r="Z12" i="85"/>
  <c r="Y39" i="98"/>
  <c r="Y27" i="98"/>
  <c r="Z92" i="38"/>
  <c r="Y110" i="98"/>
  <c r="Z92" i="49"/>
  <c r="Y113" i="98"/>
  <c r="Z52" i="49"/>
  <c r="Y73" i="98"/>
  <c r="Z53" i="49"/>
  <c r="Z12" i="49"/>
  <c r="Y33" i="98"/>
  <c r="Z96" i="41"/>
  <c r="Y114" i="98"/>
  <c r="Z95" i="41"/>
  <c r="X40" i="98"/>
  <c r="X34" i="98"/>
  <c r="Z94" i="6"/>
  <c r="Z12" i="7"/>
  <c r="Y43" i="98"/>
  <c r="Z15" i="7"/>
  <c r="W40" i="98"/>
  <c r="W34" i="98"/>
  <c r="Z55" i="69"/>
  <c r="Z57" i="69"/>
  <c r="Z52" i="69"/>
  <c r="Z58" i="69"/>
  <c r="Z54" i="69"/>
  <c r="Z56" i="69"/>
  <c r="Z53" i="69"/>
  <c r="Y66" i="98"/>
  <c r="Z52" i="83"/>
  <c r="Y65" i="98"/>
  <c r="V39" i="98"/>
  <c r="V27" i="98"/>
  <c r="Z92" i="47"/>
  <c r="Y112" i="98"/>
  <c r="Z12" i="6"/>
  <c r="Y42" i="98"/>
  <c r="Z92" i="83"/>
  <c r="Y105" i="98"/>
  <c r="X39" i="98"/>
  <c r="X27" i="98"/>
  <c r="Z92" i="45"/>
  <c r="Y111" i="98"/>
  <c r="Z52" i="45"/>
  <c r="Y71" i="98"/>
  <c r="Z93" i="41"/>
  <c r="V40" i="98"/>
  <c r="V34" i="98"/>
  <c r="Z52" i="6"/>
  <c r="Y82" i="98"/>
  <c r="Z55" i="6"/>
  <c r="Z92" i="9"/>
  <c r="Y124" i="98"/>
  <c r="Z53" i="9"/>
  <c r="Y84" i="98"/>
  <c r="Z54" i="9"/>
  <c r="Z92" i="8"/>
  <c r="Y125" i="98"/>
  <c r="Z53" i="8"/>
  <c r="Y85" i="98"/>
  <c r="Z12" i="8"/>
  <c r="Y45" i="98"/>
  <c r="Z92" i="68"/>
  <c r="Y108" i="98"/>
  <c r="Z52" i="68"/>
  <c r="Y68" i="98"/>
  <c r="Z55" i="68"/>
  <c r="Z12" i="68"/>
  <c r="Y28" i="98"/>
  <c r="Z12" i="81"/>
  <c r="Y24" i="98"/>
  <c r="W39" i="98"/>
  <c r="W27" i="98"/>
  <c r="W14" i="98"/>
  <c r="W35" i="98"/>
  <c r="X100" i="98"/>
  <c r="X101" i="98"/>
  <c r="Z92" i="22"/>
  <c r="Y97" i="98"/>
  <c r="Z93" i="22"/>
  <c r="Z97" i="28"/>
  <c r="Z93" i="28"/>
  <c r="Z95" i="28"/>
  <c r="Z96" i="28"/>
  <c r="Z92" i="28"/>
  <c r="Z94" i="28"/>
  <c r="Y99" i="98"/>
  <c r="Y38" i="98"/>
  <c r="Z15" i="24"/>
  <c r="Z17" i="24"/>
  <c r="Z12" i="24"/>
  <c r="Z18" i="24"/>
  <c r="Z14" i="24"/>
  <c r="Z13" i="24"/>
  <c r="Z16" i="24"/>
  <c r="Y18" i="98"/>
  <c r="V61" i="98"/>
  <c r="V60" i="98"/>
  <c r="V20" i="98"/>
  <c r="V21" i="98"/>
  <c r="X14" i="98"/>
  <c r="X35" i="98"/>
  <c r="X20" i="98"/>
  <c r="X21" i="98"/>
  <c r="W61" i="98"/>
  <c r="W60" i="98"/>
  <c r="V100" i="98"/>
  <c r="V101" i="98"/>
  <c r="Z92" i="32"/>
  <c r="Y102" i="98"/>
  <c r="Z53" i="32"/>
  <c r="Y62" i="98"/>
  <c r="X38" i="98"/>
  <c r="X18" i="98"/>
  <c r="Z17" i="28"/>
  <c r="Z13" i="28"/>
  <c r="Z14" i="28"/>
  <c r="Z16" i="28"/>
  <c r="Z12" i="28"/>
  <c r="Z15" i="28"/>
  <c r="Y19" i="98"/>
  <c r="W38" i="98"/>
  <c r="W18" i="98"/>
  <c r="Z58" i="73"/>
  <c r="Z54" i="73"/>
  <c r="Z52" i="73"/>
  <c r="Z55" i="73"/>
  <c r="Z57" i="73"/>
  <c r="Z53" i="73"/>
  <c r="Z56" i="73"/>
  <c r="Y60" i="98"/>
  <c r="Y61" i="98"/>
  <c r="V14" i="98"/>
  <c r="V35" i="98"/>
  <c r="Z52" i="22"/>
  <c r="Y57" i="98"/>
  <c r="Z53" i="22"/>
  <c r="Z55" i="28"/>
  <c r="Z53" i="28"/>
  <c r="Z56" i="28"/>
  <c r="Z54" i="28"/>
  <c r="Z57" i="28"/>
  <c r="Z52" i="28"/>
  <c r="Y59" i="98"/>
  <c r="W20" i="98"/>
  <c r="W21" i="98"/>
  <c r="Z95" i="73"/>
  <c r="Z93" i="73"/>
  <c r="Z96" i="73"/>
  <c r="Z98" i="73"/>
  <c r="Z94" i="73"/>
  <c r="Z97" i="73"/>
  <c r="Z92" i="73"/>
  <c r="Y100" i="98"/>
  <c r="Y101" i="98"/>
  <c r="Z97" i="24"/>
  <c r="Z93" i="24"/>
  <c r="Z95" i="24"/>
  <c r="Z94" i="24"/>
  <c r="Z96" i="24"/>
  <c r="Z92" i="24"/>
  <c r="Z98" i="24"/>
  <c r="Y98" i="98"/>
  <c r="Z56" i="24"/>
  <c r="Z52" i="24"/>
  <c r="Z54" i="24"/>
  <c r="Z53" i="24"/>
  <c r="Z55" i="24"/>
  <c r="Z58" i="24"/>
  <c r="Z57" i="24"/>
  <c r="Y58" i="98"/>
  <c r="V38" i="98"/>
  <c r="V18" i="98"/>
  <c r="Z17" i="73"/>
  <c r="Z13" i="73"/>
  <c r="Z14" i="73"/>
  <c r="Z16" i="73"/>
  <c r="Z12" i="73"/>
  <c r="Z15" i="73"/>
  <c r="Z18" i="73"/>
  <c r="Y21" i="98"/>
  <c r="Y20" i="98"/>
  <c r="X61" i="98"/>
  <c r="X60" i="98"/>
  <c r="W101" i="98"/>
  <c r="W100" i="98"/>
  <c r="Z12" i="32"/>
  <c r="Y22" i="98"/>
  <c r="AE57" i="15"/>
  <c r="AE94" i="15"/>
  <c r="AD95" i="98"/>
  <c r="Z95" i="15"/>
  <c r="Y95" i="98"/>
  <c r="Z96" i="15"/>
  <c r="AE94" i="17"/>
  <c r="AD96" i="98"/>
  <c r="Z95" i="17"/>
  <c r="Y96" i="98"/>
  <c r="Z57" i="17"/>
  <c r="Y56" i="98"/>
  <c r="Z94" i="15"/>
  <c r="AE55" i="15"/>
  <c r="AD55" i="98"/>
  <c r="Z54" i="15"/>
  <c r="Y55" i="98"/>
  <c r="AE58" i="15"/>
  <c r="AE55" i="17"/>
  <c r="AD56" i="98"/>
  <c r="X37" i="98"/>
  <c r="X16" i="98"/>
  <c r="AD15" i="98"/>
  <c r="AC37" i="98"/>
  <c r="AC16" i="98"/>
  <c r="W37" i="98"/>
  <c r="W16" i="98"/>
  <c r="AB37" i="98"/>
  <c r="AB16" i="98"/>
  <c r="V37" i="98"/>
  <c r="V16" i="98"/>
  <c r="AD37" i="98"/>
  <c r="AD16" i="98"/>
  <c r="AA37" i="98"/>
  <c r="AA16" i="98"/>
  <c r="Y37" i="98"/>
  <c r="Y16" i="98"/>
  <c r="AE92" i="38"/>
  <c r="AD110" i="98"/>
  <c r="AE93" i="38"/>
  <c r="AE52" i="38"/>
  <c r="AD70" i="98"/>
  <c r="AE53" i="38"/>
  <c r="Z12" i="38"/>
  <c r="Y30" i="98"/>
  <c r="Z52" i="38"/>
  <c r="Y70" i="98"/>
  <c r="AE92" i="81"/>
  <c r="AD104" i="98"/>
  <c r="Z92" i="81"/>
  <c r="Y104" i="98"/>
  <c r="AE53" i="81"/>
  <c r="AD64" i="98"/>
  <c r="Z52" i="81"/>
  <c r="Y64" i="98"/>
  <c r="Z54" i="81"/>
  <c r="AD12" i="98"/>
  <c r="AE21" i="10"/>
  <c r="AE52" i="10"/>
  <c r="AD52" i="98"/>
  <c r="AE92" i="10"/>
  <c r="AD92" i="98"/>
  <c r="Z12" i="13"/>
  <c r="Y14" i="98"/>
  <c r="Z92" i="13"/>
  <c r="Y94" i="98"/>
  <c r="Z95" i="13"/>
  <c r="Z52" i="13"/>
  <c r="Y54" i="98"/>
  <c r="Z92" i="64"/>
  <c r="Y93" i="98"/>
  <c r="Z52" i="64"/>
  <c r="Y53" i="98"/>
  <c r="Z12" i="64"/>
  <c r="Y13" i="98"/>
  <c r="Z96" i="10"/>
  <c r="Y92" i="98"/>
  <c r="Z13" i="10"/>
  <c r="Y12" i="98"/>
  <c r="Z52" i="10"/>
  <c r="Y52" i="98"/>
  <c r="Z56" i="9"/>
  <c r="Z97" i="7"/>
  <c r="Z95" i="7"/>
  <c r="Z53" i="7"/>
  <c r="Z57" i="7"/>
  <c r="Z97" i="6"/>
  <c r="Z92" i="6"/>
  <c r="Z56" i="6"/>
  <c r="Z54" i="6"/>
  <c r="Z57" i="6"/>
  <c r="AE94" i="9"/>
  <c r="AE54" i="9"/>
  <c r="AE95" i="9"/>
  <c r="AE92" i="8"/>
  <c r="AE116" i="8" s="1"/>
  <c r="AE125" i="98" s="1"/>
  <c r="AE94" i="6"/>
  <c r="AE97" i="7"/>
  <c r="AE93" i="7"/>
  <c r="AE94" i="5"/>
  <c r="AE96" i="6"/>
  <c r="AE93" i="5"/>
  <c r="AE95" i="7"/>
  <c r="AE97" i="9"/>
  <c r="AE93" i="9"/>
  <c r="AE96" i="9"/>
  <c r="AE53" i="5"/>
  <c r="AE52" i="5"/>
  <c r="AE55" i="7"/>
  <c r="AE54" i="6"/>
  <c r="AE56" i="6"/>
  <c r="AE57" i="7"/>
  <c r="AE53" i="7"/>
  <c r="AE53" i="8"/>
  <c r="AE76" i="8" s="1"/>
  <c r="AE85" i="98" s="1"/>
  <c r="AE56" i="9"/>
  <c r="AE52" i="9"/>
  <c r="Z13" i="68"/>
  <c r="Z14" i="41"/>
  <c r="AE15" i="49"/>
  <c r="AE16" i="45"/>
  <c r="AE13" i="45"/>
  <c r="Z13" i="38"/>
  <c r="AE13" i="81"/>
  <c r="AE17" i="81"/>
  <c r="Z17" i="68"/>
  <c r="Z15" i="68"/>
  <c r="AE13" i="41"/>
  <c r="Z16" i="41"/>
  <c r="Z13" i="41"/>
  <c r="Z15" i="41"/>
  <c r="AE13" i="49"/>
  <c r="Z15" i="49"/>
  <c r="AE15" i="47"/>
  <c r="AE13" i="47"/>
  <c r="Z12" i="47"/>
  <c r="Z13" i="47"/>
  <c r="Z15" i="47"/>
  <c r="AE15" i="45"/>
  <c r="AE12" i="38"/>
  <c r="AE15" i="38"/>
  <c r="AE13" i="38"/>
  <c r="Z15" i="38"/>
  <c r="AE12" i="85"/>
  <c r="AE17" i="85"/>
  <c r="AE13" i="85"/>
  <c r="AE15" i="85"/>
  <c r="Z17" i="85"/>
  <c r="Z13" i="85"/>
  <c r="AE15" i="83"/>
  <c r="AE13" i="83"/>
  <c r="AE17" i="83"/>
  <c r="Z17" i="83"/>
  <c r="Z13" i="83"/>
  <c r="AE15" i="81"/>
  <c r="Z97" i="68"/>
  <c r="Z95" i="68"/>
  <c r="Z93" i="68"/>
  <c r="Z57" i="68"/>
  <c r="AE98" i="68"/>
  <c r="AE96" i="68"/>
  <c r="AE94" i="68"/>
  <c r="AE92" i="68"/>
  <c r="AE58" i="68"/>
  <c r="AE56" i="68"/>
  <c r="AE54" i="68"/>
  <c r="AE52" i="68"/>
  <c r="AE18" i="68"/>
  <c r="AE16" i="68"/>
  <c r="AE14" i="68"/>
  <c r="AE12" i="68"/>
  <c r="Z98" i="68"/>
  <c r="Z96" i="68"/>
  <c r="Z94" i="68"/>
  <c r="Z58" i="68"/>
  <c r="Z56" i="68"/>
  <c r="Z54" i="68"/>
  <c r="Z18" i="68"/>
  <c r="Z16" i="68"/>
  <c r="Z14" i="68"/>
  <c r="AE97" i="68"/>
  <c r="AE95" i="68"/>
  <c r="AE57" i="68"/>
  <c r="AE55" i="68"/>
  <c r="AE17" i="68"/>
  <c r="AE15" i="68"/>
  <c r="AE13" i="8"/>
  <c r="AE36" i="8" s="1"/>
  <c r="AE45" i="98" s="1"/>
  <c r="Z93" i="8"/>
  <c r="Z52" i="8"/>
  <c r="Z76" i="8" s="1"/>
  <c r="Z85" i="98" s="1"/>
  <c r="Z13" i="8"/>
  <c r="AE17" i="9"/>
  <c r="AE13" i="9"/>
  <c r="AE16" i="9"/>
  <c r="AE13" i="7"/>
  <c r="AE17" i="7"/>
  <c r="AE15" i="7"/>
  <c r="Z17" i="7"/>
  <c r="Z13" i="7"/>
  <c r="AE16" i="6"/>
  <c r="AE14" i="6"/>
  <c r="Z15" i="6"/>
  <c r="Z17" i="6"/>
  <c r="Z14" i="6"/>
  <c r="Z16" i="6"/>
  <c r="AE14" i="5"/>
  <c r="AE13" i="5"/>
  <c r="AE95" i="41"/>
  <c r="AE93" i="41"/>
  <c r="Z94" i="41"/>
  <c r="AE55" i="41"/>
  <c r="Z56" i="41"/>
  <c r="Z53" i="41"/>
  <c r="Z55" i="41"/>
  <c r="Z52" i="41"/>
  <c r="AE95" i="49"/>
  <c r="AE93" i="49"/>
  <c r="Z95" i="49"/>
  <c r="Z93" i="49"/>
  <c r="AE55" i="49"/>
  <c r="AE53" i="49"/>
  <c r="Z55" i="49"/>
  <c r="AE95" i="47"/>
  <c r="Z95" i="47"/>
  <c r="Z93" i="47"/>
  <c r="AE55" i="47"/>
  <c r="AE53" i="47"/>
  <c r="Z55" i="47"/>
  <c r="AE96" i="45"/>
  <c r="AE92" i="45"/>
  <c r="AE95" i="45"/>
  <c r="AE94" i="45"/>
  <c r="AE56" i="45"/>
  <c r="AE95" i="38"/>
  <c r="Z95" i="38"/>
  <c r="Z93" i="38"/>
  <c r="AE55" i="38"/>
  <c r="Z55" i="38"/>
  <c r="Z97" i="9"/>
  <c r="Z95" i="9"/>
  <c r="Z93" i="9"/>
  <c r="Z17" i="9"/>
  <c r="Z15" i="9"/>
  <c r="Z13" i="9"/>
  <c r="AE57" i="9"/>
  <c r="AE55" i="9"/>
  <c r="Z96" i="9"/>
  <c r="Z94" i="9"/>
  <c r="Z57" i="9"/>
  <c r="Z55" i="9"/>
  <c r="Z16" i="9"/>
  <c r="Z14" i="9"/>
  <c r="AE98" i="7"/>
  <c r="AE96" i="7"/>
  <c r="AE94" i="7"/>
  <c r="AE58" i="7"/>
  <c r="AE56" i="7"/>
  <c r="AE54" i="7"/>
  <c r="AE18" i="7"/>
  <c r="AE16" i="7"/>
  <c r="AE14" i="7"/>
  <c r="Z98" i="7"/>
  <c r="Z96" i="7"/>
  <c r="Z94" i="7"/>
  <c r="Z58" i="7"/>
  <c r="Z56" i="7"/>
  <c r="Z54" i="7"/>
  <c r="Z18" i="7"/>
  <c r="Z16" i="7"/>
  <c r="Z14" i="7"/>
  <c r="AE97" i="6"/>
  <c r="AE95" i="6"/>
  <c r="AE57" i="6"/>
  <c r="AE55" i="6"/>
  <c r="AE17" i="6"/>
  <c r="AE15" i="6"/>
  <c r="AE36" i="6" s="1"/>
  <c r="AE42" i="98" s="1"/>
  <c r="Z93" i="5"/>
  <c r="Z53" i="5"/>
  <c r="Z13" i="5"/>
  <c r="Z94" i="5"/>
  <c r="Z54" i="5"/>
  <c r="Z14" i="5"/>
  <c r="AE96" i="41"/>
  <c r="AE94" i="41"/>
  <c r="AE116" i="41" s="1"/>
  <c r="AE56" i="41"/>
  <c r="AE54" i="41"/>
  <c r="AE16" i="41"/>
  <c r="AE14" i="41"/>
  <c r="AE96" i="49"/>
  <c r="AE94" i="49"/>
  <c r="AE56" i="49"/>
  <c r="AE54" i="49"/>
  <c r="AE16" i="49"/>
  <c r="AE14" i="49"/>
  <c r="Z96" i="49"/>
  <c r="Z94" i="49"/>
  <c r="Z56" i="49"/>
  <c r="Z54" i="49"/>
  <c r="Z16" i="49"/>
  <c r="Z14" i="49"/>
  <c r="AE96" i="47"/>
  <c r="AE94" i="47"/>
  <c r="AE56" i="47"/>
  <c r="AE54" i="47"/>
  <c r="AE16" i="47"/>
  <c r="AE14" i="47"/>
  <c r="Z96" i="47"/>
  <c r="Z94" i="47"/>
  <c r="Z56" i="47"/>
  <c r="Z54" i="47"/>
  <c r="Z16" i="47"/>
  <c r="Z14" i="47"/>
  <c r="Z95" i="45"/>
  <c r="Z93" i="45"/>
  <c r="Z55" i="45"/>
  <c r="Z53" i="45"/>
  <c r="Z15" i="45"/>
  <c r="Z13" i="45"/>
  <c r="Z96" i="45"/>
  <c r="Z94" i="45"/>
  <c r="Z56" i="45"/>
  <c r="Z54" i="45"/>
  <c r="Z16" i="45"/>
  <c r="Z14" i="45"/>
  <c r="AE96" i="38"/>
  <c r="AE94" i="38"/>
  <c r="AE56" i="38"/>
  <c r="AE54" i="38"/>
  <c r="AE16" i="38"/>
  <c r="AE14" i="38"/>
  <c r="Z96" i="38"/>
  <c r="Z94" i="38"/>
  <c r="Z116" i="38" s="1"/>
  <c r="Z110" i="98" s="1"/>
  <c r="Z56" i="38"/>
  <c r="Z54" i="38"/>
  <c r="Z16" i="38"/>
  <c r="Z14" i="38"/>
  <c r="Z36" i="38" s="1"/>
  <c r="Z30" i="98" s="1"/>
  <c r="AE95" i="85"/>
  <c r="AE97" i="85"/>
  <c r="AE93" i="85"/>
  <c r="Z95" i="85"/>
  <c r="Z97" i="85"/>
  <c r="Z93" i="85"/>
  <c r="AE57" i="85"/>
  <c r="Z53" i="85"/>
  <c r="Z57" i="85"/>
  <c r="Z55" i="85"/>
  <c r="AE98" i="85"/>
  <c r="AE96" i="85"/>
  <c r="AE94" i="85"/>
  <c r="AE58" i="85"/>
  <c r="AE56" i="85"/>
  <c r="AE54" i="85"/>
  <c r="AE18" i="85"/>
  <c r="AE16" i="85"/>
  <c r="AE14" i="85"/>
  <c r="Z98" i="85"/>
  <c r="Z96" i="85"/>
  <c r="Z94" i="85"/>
  <c r="Z58" i="85"/>
  <c r="Z56" i="85"/>
  <c r="Z54" i="85"/>
  <c r="Z18" i="85"/>
  <c r="Z16" i="85"/>
  <c r="Z14" i="85"/>
  <c r="AE93" i="83"/>
  <c r="AE97" i="83"/>
  <c r="Z97" i="83"/>
  <c r="Z93" i="83"/>
  <c r="Z95" i="83"/>
  <c r="Z57" i="83"/>
  <c r="Z55" i="83"/>
  <c r="Z53" i="83"/>
  <c r="AE57" i="83"/>
  <c r="AE53" i="83"/>
  <c r="AE55" i="83"/>
  <c r="AE98" i="83"/>
  <c r="AE96" i="83"/>
  <c r="AE94" i="83"/>
  <c r="AE58" i="83"/>
  <c r="AE56" i="83"/>
  <c r="AE54" i="83"/>
  <c r="AE18" i="83"/>
  <c r="AE16" i="83"/>
  <c r="AE14" i="83"/>
  <c r="Z98" i="83"/>
  <c r="Z96" i="83"/>
  <c r="Z94" i="83"/>
  <c r="Z58" i="83"/>
  <c r="Z56" i="83"/>
  <c r="Z54" i="83"/>
  <c r="Z18" i="83"/>
  <c r="Z16" i="83"/>
  <c r="Z14" i="83"/>
  <c r="AE95" i="81"/>
  <c r="AE94" i="81"/>
  <c r="AE97" i="81"/>
  <c r="AE93" i="81"/>
  <c r="AE96" i="81"/>
  <c r="AE54" i="81"/>
  <c r="AE56" i="81"/>
  <c r="AE52" i="81"/>
  <c r="Z53" i="81"/>
  <c r="Z56" i="81"/>
  <c r="Z97" i="81"/>
  <c r="Z95" i="81"/>
  <c r="Z93" i="81"/>
  <c r="Z17" i="81"/>
  <c r="Z15" i="81"/>
  <c r="Z13" i="81"/>
  <c r="AE57" i="81"/>
  <c r="AE55" i="81"/>
  <c r="Z96" i="81"/>
  <c r="Z94" i="81"/>
  <c r="Z57" i="81"/>
  <c r="Z16" i="81"/>
  <c r="Z14" i="81"/>
  <c r="AD36" i="32"/>
  <c r="AD22" i="98" s="1"/>
  <c r="AE96" i="32"/>
  <c r="AE92" i="32"/>
  <c r="AE97" i="32"/>
  <c r="AE95" i="32"/>
  <c r="AE93" i="32"/>
  <c r="AE54" i="32"/>
  <c r="AE57" i="32"/>
  <c r="Z97" i="32"/>
  <c r="Z95" i="32"/>
  <c r="Z93" i="32"/>
  <c r="Z56" i="32"/>
  <c r="Z54" i="32"/>
  <c r="Z52" i="32"/>
  <c r="Z17" i="32"/>
  <c r="Z15" i="32"/>
  <c r="Z13" i="32"/>
  <c r="Z96" i="32"/>
  <c r="Z94" i="32"/>
  <c r="Z57" i="32"/>
  <c r="Z55" i="32"/>
  <c r="Z16" i="32"/>
  <c r="Z14" i="32"/>
  <c r="AD36" i="24"/>
  <c r="AE15" i="22"/>
  <c r="AE16" i="22"/>
  <c r="AE17" i="22"/>
  <c r="Z12" i="22"/>
  <c r="Z13" i="22"/>
  <c r="Z15" i="17"/>
  <c r="Z16" i="17"/>
  <c r="Z18" i="17"/>
  <c r="Y15" i="98"/>
  <c r="AE116" i="28"/>
  <c r="AE99" i="98" s="1"/>
  <c r="AE76" i="28"/>
  <c r="AE59" i="98" s="1"/>
  <c r="AE76" i="24"/>
  <c r="AE97" i="22"/>
  <c r="AE96" i="22"/>
  <c r="AE14" i="22"/>
  <c r="AE13" i="22"/>
  <c r="AE57" i="22"/>
  <c r="AE56" i="22"/>
  <c r="AE55" i="22"/>
  <c r="AE95" i="22"/>
  <c r="AE92" i="22"/>
  <c r="AE52" i="22"/>
  <c r="AE12" i="22"/>
  <c r="Z96" i="22"/>
  <c r="Z94" i="22"/>
  <c r="Z56" i="22"/>
  <c r="Z54" i="22"/>
  <c r="Z16" i="22"/>
  <c r="Z14" i="22"/>
  <c r="Z97" i="22"/>
  <c r="Z95" i="22"/>
  <c r="Z57" i="22"/>
  <c r="Z55" i="22"/>
  <c r="Z17" i="22"/>
  <c r="Z15" i="22"/>
  <c r="Z94" i="17"/>
  <c r="Z98" i="17"/>
  <c r="Z96" i="17"/>
  <c r="AE54" i="17"/>
  <c r="AE58" i="17"/>
  <c r="AE56" i="17"/>
  <c r="Z59" i="17"/>
  <c r="Z54" i="17"/>
  <c r="Z56" i="17"/>
  <c r="Z58" i="17"/>
  <c r="Z55" i="17"/>
  <c r="AE99" i="17"/>
  <c r="AE97" i="17"/>
  <c r="AE95" i="17"/>
  <c r="AE19" i="17"/>
  <c r="AE17" i="17"/>
  <c r="AE15" i="17"/>
  <c r="Z99" i="17"/>
  <c r="Z97" i="17"/>
  <c r="Z19" i="17"/>
  <c r="Z17" i="17"/>
  <c r="AE98" i="17"/>
  <c r="AE96" i="17"/>
  <c r="AE59" i="17"/>
  <c r="AE57" i="17"/>
  <c r="AE18" i="17"/>
  <c r="AE16" i="17"/>
  <c r="Z98" i="15"/>
  <c r="AE56" i="15"/>
  <c r="AE59" i="15"/>
  <c r="Z59" i="15"/>
  <c r="Z57" i="15"/>
  <c r="AE99" i="15"/>
  <c r="AE97" i="15"/>
  <c r="AE95" i="15"/>
  <c r="AE19" i="15"/>
  <c r="AE17" i="15"/>
  <c r="AE15" i="15"/>
  <c r="Z99" i="15"/>
  <c r="Z97" i="15"/>
  <c r="Z58" i="15"/>
  <c r="Z56" i="15"/>
  <c r="AE98" i="15"/>
  <c r="AE96" i="15"/>
  <c r="AE18" i="15"/>
  <c r="AE16" i="15"/>
  <c r="AE17" i="13"/>
  <c r="AE15" i="13"/>
  <c r="Z15" i="13"/>
  <c r="AE13" i="13"/>
  <c r="Z17" i="13"/>
  <c r="Z13" i="13"/>
  <c r="AE93" i="13"/>
  <c r="AE97" i="13"/>
  <c r="AE95" i="13"/>
  <c r="Z97" i="13"/>
  <c r="Z93" i="13"/>
  <c r="AE55" i="13"/>
  <c r="AE53" i="13"/>
  <c r="AE57" i="13"/>
  <c r="Z57" i="13"/>
  <c r="Z53" i="13"/>
  <c r="Z55" i="13"/>
  <c r="AE98" i="13"/>
  <c r="AE96" i="13"/>
  <c r="AE94" i="13"/>
  <c r="AE58" i="13"/>
  <c r="AE56" i="13"/>
  <c r="AE54" i="13"/>
  <c r="AE18" i="13"/>
  <c r="AE16" i="13"/>
  <c r="AE14" i="13"/>
  <c r="Z98" i="13"/>
  <c r="Z96" i="13"/>
  <c r="Z94" i="13"/>
  <c r="Z58" i="13"/>
  <c r="Z56" i="13"/>
  <c r="Z54" i="13"/>
  <c r="Z18" i="13"/>
  <c r="Z16" i="13"/>
  <c r="Z14" i="13"/>
  <c r="AE93" i="64"/>
  <c r="Z93" i="64"/>
  <c r="AE53" i="64"/>
  <c r="Z53" i="64"/>
  <c r="AE13" i="64"/>
  <c r="AE94" i="64"/>
  <c r="AE54" i="64"/>
  <c r="AE76" i="64" s="1"/>
  <c r="AE53" i="98" s="1"/>
  <c r="AE14" i="64"/>
  <c r="AE36" i="64" s="1"/>
  <c r="AE13" i="98" s="1"/>
  <c r="Z94" i="64"/>
  <c r="Z54" i="64"/>
  <c r="Z14" i="64"/>
  <c r="Z36" i="64" s="1"/>
  <c r="Z13" i="98" s="1"/>
  <c r="AE12" i="10"/>
  <c r="AE17" i="10"/>
  <c r="AE22" i="10"/>
  <c r="Z100" i="10"/>
  <c r="Z92" i="10"/>
  <c r="Z95" i="10"/>
  <c r="Z102" i="10"/>
  <c r="Z93" i="10"/>
  <c r="Z98" i="10"/>
  <c r="AE59" i="10"/>
  <c r="Z25" i="10"/>
  <c r="Z23" i="10"/>
  <c r="Z19" i="10"/>
  <c r="Z16" i="10"/>
  <c r="Z12" i="10"/>
  <c r="Z18" i="10"/>
  <c r="Z15" i="10"/>
  <c r="Z24" i="10"/>
  <c r="Z22" i="10"/>
  <c r="Z14" i="10"/>
  <c r="Z20" i="10"/>
  <c r="Z17" i="10"/>
  <c r="AE19" i="10"/>
  <c r="AE13" i="10"/>
  <c r="AE15" i="10"/>
  <c r="AE95" i="10"/>
  <c r="AE97" i="10"/>
  <c r="AE99" i="10"/>
  <c r="AE102" i="10"/>
  <c r="AE93" i="10"/>
  <c r="Z105" i="10"/>
  <c r="Z97" i="10"/>
  <c r="Z94" i="10"/>
  <c r="Z99" i="10"/>
  <c r="AE57" i="10"/>
  <c r="AE55" i="10"/>
  <c r="AE62" i="10"/>
  <c r="AE53" i="10"/>
  <c r="Z56" i="10"/>
  <c r="Z60" i="10"/>
  <c r="Z59" i="10"/>
  <c r="Z55" i="10"/>
  <c r="Z64" i="10"/>
  <c r="Z62" i="10"/>
  <c r="Z58" i="10"/>
  <c r="Z53" i="10"/>
  <c r="Z65" i="10"/>
  <c r="Z63" i="10"/>
  <c r="Z57" i="10"/>
  <c r="Z54" i="10"/>
  <c r="AE105" i="10"/>
  <c r="AE100" i="10"/>
  <c r="AE98" i="10"/>
  <c r="AE96" i="10"/>
  <c r="AE94" i="10"/>
  <c r="AE65" i="10"/>
  <c r="AE60" i="10"/>
  <c r="AE58" i="10"/>
  <c r="AE56" i="10"/>
  <c r="AE54" i="10"/>
  <c r="AE25" i="10"/>
  <c r="AE20" i="10"/>
  <c r="AE18" i="10"/>
  <c r="AE16" i="10"/>
  <c r="AE14" i="10"/>
  <c r="A39" i="97"/>
  <c r="A200" i="15" l="1"/>
  <c r="A200" i="28"/>
  <c r="A200" i="81"/>
  <c r="A200" i="68"/>
  <c r="A200" i="47"/>
  <c r="A200" i="5"/>
  <c r="A200" i="8"/>
  <c r="A200" i="17"/>
  <c r="A200" i="73"/>
  <c r="A200" i="83"/>
  <c r="A200" i="100"/>
  <c r="A200" i="49"/>
  <c r="A200" i="6"/>
  <c r="A200" i="10"/>
  <c r="A200" i="64"/>
  <c r="A200" i="22"/>
  <c r="A200" i="32"/>
  <c r="A200" i="69"/>
  <c r="A200" i="38"/>
  <c r="A200" i="41"/>
  <c r="A200" i="7"/>
  <c r="A200" i="13"/>
  <c r="A200" i="24"/>
  <c r="A200" i="85"/>
  <c r="A200" i="45"/>
  <c r="A200" i="99"/>
  <c r="A200" i="9"/>
  <c r="Z76" i="64"/>
  <c r="Z53" i="98" s="1"/>
  <c r="AE116" i="64"/>
  <c r="AE93" i="98" s="1"/>
  <c r="AE36" i="47"/>
  <c r="AE32" i="98" s="1"/>
  <c r="AE36" i="49"/>
  <c r="AE33" i="98" s="1"/>
  <c r="AE116" i="49"/>
  <c r="AE113" i="98" s="1"/>
  <c r="AE58" i="98"/>
  <c r="AE78" i="98"/>
  <c r="AE114" i="98"/>
  <c r="AE120" i="98"/>
  <c r="AE76" i="45"/>
  <c r="AE71" i="98" s="1"/>
  <c r="AD38" i="98"/>
  <c r="AE15" i="24"/>
  <c r="AE18" i="24"/>
  <c r="AE14" i="24"/>
  <c r="AE17" i="24"/>
  <c r="AE13" i="24"/>
  <c r="AE16" i="24"/>
  <c r="AE12" i="24"/>
  <c r="AD18" i="98"/>
  <c r="Z76" i="85"/>
  <c r="Z116" i="85"/>
  <c r="AE116" i="85"/>
  <c r="Z36" i="49"/>
  <c r="Z33" i="98" s="1"/>
  <c r="AE36" i="41"/>
  <c r="AE36" i="81"/>
  <c r="AE24" i="98" s="1"/>
  <c r="AE36" i="45"/>
  <c r="AE31" i="98" s="1"/>
  <c r="AE76" i="32"/>
  <c r="AE62" i="98" s="1"/>
  <c r="AE36" i="5"/>
  <c r="AE41" i="98" s="1"/>
  <c r="Z76" i="45"/>
  <c r="Z71" i="98" s="1"/>
  <c r="Z116" i="47"/>
  <c r="Z112" i="98" s="1"/>
  <c r="Z36" i="5"/>
  <c r="Z41" i="98" s="1"/>
  <c r="Z76" i="7"/>
  <c r="Z83" i="98" s="1"/>
  <c r="Z116" i="7"/>
  <c r="Z123" i="98" s="1"/>
  <c r="Z76" i="41"/>
  <c r="Z36" i="8"/>
  <c r="Z45" i="98" s="1"/>
  <c r="Z36" i="41"/>
  <c r="Z76" i="69"/>
  <c r="Z66" i="98" s="1"/>
  <c r="Z116" i="41"/>
  <c r="Z76" i="68"/>
  <c r="Z68" i="98" s="1"/>
  <c r="Z36" i="69"/>
  <c r="Z26" i="98" s="1"/>
  <c r="Z36" i="83"/>
  <c r="Z25" i="98" s="1"/>
  <c r="Z76" i="5"/>
  <c r="Z81" i="98" s="1"/>
  <c r="Z116" i="5"/>
  <c r="Z121" i="98" s="1"/>
  <c r="Z116" i="9"/>
  <c r="Z124" i="98" s="1"/>
  <c r="Z116" i="8"/>
  <c r="Z125" i="98" s="1"/>
  <c r="Z116" i="69"/>
  <c r="Z106" i="98" s="1"/>
  <c r="Z76" i="17"/>
  <c r="Z36" i="73"/>
  <c r="Z116" i="73"/>
  <c r="Z76" i="73"/>
  <c r="Z116" i="17"/>
  <c r="AE76" i="15"/>
  <c r="AE55" i="98" s="1"/>
  <c r="AE116" i="17"/>
  <c r="AE117" i="98" s="1"/>
  <c r="AE116" i="15"/>
  <c r="AE95" i="98" s="1"/>
  <c r="Z116" i="15"/>
  <c r="Z95" i="98" s="1"/>
  <c r="AE76" i="17"/>
  <c r="Z76" i="15"/>
  <c r="Z55" i="98" s="1"/>
  <c r="Z36" i="17"/>
  <c r="AE36" i="17"/>
  <c r="AE36" i="15"/>
  <c r="AE15" i="98" s="1"/>
  <c r="Z17" i="15"/>
  <c r="Z19" i="15"/>
  <c r="AE116" i="38"/>
  <c r="AE110" i="98" s="1"/>
  <c r="AE76" i="38"/>
  <c r="AE70" i="98" s="1"/>
  <c r="AE36" i="38"/>
  <c r="AE30" i="98" s="1"/>
  <c r="Z116" i="81"/>
  <c r="Z104" i="98" s="1"/>
  <c r="Z76" i="81"/>
  <c r="Z64" i="98" s="1"/>
  <c r="Z116" i="10"/>
  <c r="Z92" i="98" s="1"/>
  <c r="Z116" i="64"/>
  <c r="Z93" i="98" s="1"/>
  <c r="Z76" i="9"/>
  <c r="Z84" i="98" s="1"/>
  <c r="Z116" i="6"/>
  <c r="Z122" i="98" s="1"/>
  <c r="Z76" i="6"/>
  <c r="Z82" i="98" s="1"/>
  <c r="AE76" i="5"/>
  <c r="AE81" i="98" s="1"/>
  <c r="AE116" i="6"/>
  <c r="AE122" i="98" s="1"/>
  <c r="AE116" i="5"/>
  <c r="AE121" i="98" s="1"/>
  <c r="AE116" i="7"/>
  <c r="AE123" i="98" s="1"/>
  <c r="AE116" i="9"/>
  <c r="AE124" i="98" s="1"/>
  <c r="AE76" i="7"/>
  <c r="AE83" i="98" s="1"/>
  <c r="AE76" i="9"/>
  <c r="AE84" i="98" s="1"/>
  <c r="AE76" i="6"/>
  <c r="AE82" i="98" s="1"/>
  <c r="Z36" i="68"/>
  <c r="Z28" i="98" s="1"/>
  <c r="Z36" i="85"/>
  <c r="Z36" i="47"/>
  <c r="Z32" i="98" s="1"/>
  <c r="Z36" i="45"/>
  <c r="Z31" i="98" s="1"/>
  <c r="AE36" i="85"/>
  <c r="AE36" i="83"/>
  <c r="AE25" i="98" s="1"/>
  <c r="Z36" i="81"/>
  <c r="Z24" i="98" s="1"/>
  <c r="Z116" i="68"/>
  <c r="Z108" i="98" s="1"/>
  <c r="AE36" i="68"/>
  <c r="AE28" i="98" s="1"/>
  <c r="AE76" i="68"/>
  <c r="AE68" i="98" s="1"/>
  <c r="AE116" i="68"/>
  <c r="AE108" i="98" s="1"/>
  <c r="AE36" i="9"/>
  <c r="AE44" i="98" s="1"/>
  <c r="Z36" i="9"/>
  <c r="Z44" i="98" s="1"/>
  <c r="AE36" i="7"/>
  <c r="AE43" i="98" s="1"/>
  <c r="Z36" i="7"/>
  <c r="Z43" i="98" s="1"/>
  <c r="Z36" i="6"/>
  <c r="Z42" i="98" s="1"/>
  <c r="AE76" i="41"/>
  <c r="Z116" i="49"/>
  <c r="Z113" i="98" s="1"/>
  <c r="AE76" i="49"/>
  <c r="AE73" i="98" s="1"/>
  <c r="Z76" i="49"/>
  <c r="Z73" i="98" s="1"/>
  <c r="AE116" i="47"/>
  <c r="AE112" i="98" s="1"/>
  <c r="AE76" i="47"/>
  <c r="AE72" i="98" s="1"/>
  <c r="Z76" i="47"/>
  <c r="Z72" i="98" s="1"/>
  <c r="AE116" i="45"/>
  <c r="AE111" i="98" s="1"/>
  <c r="Z116" i="45"/>
  <c r="Z111" i="98" s="1"/>
  <c r="Z76" i="38"/>
  <c r="Z70" i="98" s="1"/>
  <c r="AE76" i="85"/>
  <c r="AE116" i="83"/>
  <c r="AE105" i="98" s="1"/>
  <c r="Z116" i="83"/>
  <c r="Z105" i="98" s="1"/>
  <c r="Z76" i="83"/>
  <c r="Z65" i="98" s="1"/>
  <c r="AE76" i="83"/>
  <c r="AE65" i="98" s="1"/>
  <c r="AE116" i="81"/>
  <c r="AE104" i="98" s="1"/>
  <c r="AE76" i="81"/>
  <c r="AE64" i="98" s="1"/>
  <c r="AE13" i="32"/>
  <c r="AE17" i="32"/>
  <c r="AE12" i="32"/>
  <c r="AE16" i="32"/>
  <c r="AE15" i="32"/>
  <c r="AE14" i="32"/>
  <c r="Z36" i="32"/>
  <c r="Z22" i="98" s="1"/>
  <c r="AE116" i="32"/>
  <c r="AE102" i="98" s="1"/>
  <c r="Z116" i="32"/>
  <c r="Z102" i="98" s="1"/>
  <c r="Z76" i="32"/>
  <c r="Z62" i="98" s="1"/>
  <c r="AE36" i="24"/>
  <c r="AE36" i="28"/>
  <c r="AE19" i="98" s="1"/>
  <c r="Z36" i="24"/>
  <c r="Z15" i="15"/>
  <c r="Z16" i="15"/>
  <c r="Z18" i="15"/>
  <c r="Z36" i="22"/>
  <c r="Z17" i="98" s="1"/>
  <c r="Z36" i="28"/>
  <c r="Z19" i="98" s="1"/>
  <c r="Z116" i="28"/>
  <c r="Z99" i="98" s="1"/>
  <c r="AE116" i="24"/>
  <c r="Z116" i="24"/>
  <c r="Z76" i="24"/>
  <c r="Z76" i="28"/>
  <c r="Z59" i="98" s="1"/>
  <c r="Z116" i="22"/>
  <c r="Z97" i="98" s="1"/>
  <c r="Z76" i="22"/>
  <c r="Z57" i="98" s="1"/>
  <c r="AE116" i="22"/>
  <c r="AE97" i="98" s="1"/>
  <c r="AE76" i="22"/>
  <c r="AE57" i="98" s="1"/>
  <c r="AE36" i="22"/>
  <c r="AE17" i="98" s="1"/>
  <c r="AE96" i="98"/>
  <c r="AE36" i="13"/>
  <c r="Z36" i="13"/>
  <c r="AE116" i="13"/>
  <c r="Z116" i="13"/>
  <c r="AE76" i="13"/>
  <c r="Z76" i="13"/>
  <c r="AE36" i="10"/>
  <c r="AE12" i="98" s="1"/>
  <c r="AE116" i="10"/>
  <c r="AE92" i="98" s="1"/>
  <c r="Z36" i="10"/>
  <c r="Z12" i="98" s="1"/>
  <c r="AE76" i="10"/>
  <c r="AE52" i="98" s="1"/>
  <c r="Z76" i="10"/>
  <c r="Z52" i="98" s="1"/>
  <c r="A161" i="97"/>
  <c r="Z94" i="98" l="1"/>
  <c r="Z115" i="98"/>
  <c r="Z98" i="98"/>
  <c r="Z118" i="98"/>
  <c r="AE56" i="98"/>
  <c r="AE77" i="98"/>
  <c r="Z67" i="98"/>
  <c r="Z79" i="98"/>
  <c r="AE94" i="98"/>
  <c r="AE115" i="98"/>
  <c r="AE98" i="98"/>
  <c r="AE118" i="98"/>
  <c r="AE74" i="98"/>
  <c r="AE80" i="98"/>
  <c r="Z96" i="98"/>
  <c r="Z117" i="98"/>
  <c r="Z56" i="98"/>
  <c r="Z77" i="98"/>
  <c r="Z54" i="98"/>
  <c r="Z75" i="98"/>
  <c r="Z114" i="98"/>
  <c r="Z120" i="98"/>
  <c r="Z74" i="98"/>
  <c r="Z80" i="98"/>
  <c r="AE107" i="98"/>
  <c r="AE119" i="98"/>
  <c r="AE54" i="98"/>
  <c r="AE75" i="98"/>
  <c r="Z58" i="98"/>
  <c r="Z78" i="98"/>
  <c r="AE67" i="98"/>
  <c r="AE79" i="98"/>
  <c r="Z107" i="98"/>
  <c r="Z119" i="98"/>
  <c r="AE35" i="98"/>
  <c r="AE14" i="98"/>
  <c r="AE39" i="98"/>
  <c r="AE27" i="98"/>
  <c r="AE40" i="98"/>
  <c r="AE34" i="98"/>
  <c r="AE18" i="98"/>
  <c r="AE38" i="98"/>
  <c r="Z40" i="98"/>
  <c r="Z34" i="98"/>
  <c r="Z39" i="98"/>
  <c r="Z27" i="98"/>
  <c r="Z61" i="98"/>
  <c r="Z60" i="98"/>
  <c r="Z18" i="98"/>
  <c r="Z38" i="98"/>
  <c r="Z100" i="98"/>
  <c r="Z101" i="98"/>
  <c r="Z21" i="98"/>
  <c r="Z20" i="98"/>
  <c r="Z14" i="98"/>
  <c r="Z35" i="98"/>
  <c r="Z36" i="15"/>
  <c r="Z15" i="98" s="1"/>
  <c r="Z37" i="98"/>
  <c r="Z16" i="98"/>
  <c r="AE37" i="98"/>
  <c r="AE16" i="98"/>
  <c r="AE36" i="32"/>
  <c r="AE22" i="98" s="1"/>
  <c r="A14" i="97"/>
  <c r="A13" i="97"/>
  <c r="A4" i="96" l="1"/>
  <c r="A3" i="96"/>
  <c r="A114" i="68"/>
  <c r="A113" i="68"/>
  <c r="A112" i="68"/>
  <c r="A111" i="68"/>
  <c r="A110" i="68"/>
  <c r="A109" i="68"/>
  <c r="A114" i="13"/>
  <c r="A113" i="13"/>
  <c r="A112" i="13"/>
  <c r="A111" i="13"/>
  <c r="A110" i="13"/>
  <c r="A109" i="13"/>
  <c r="A108" i="13"/>
  <c r="A107" i="13"/>
  <c r="A106" i="13"/>
  <c r="A105" i="13"/>
  <c r="A104" i="13"/>
  <c r="A103" i="13"/>
  <c r="A102" i="13"/>
  <c r="A101" i="13"/>
  <c r="A100" i="13"/>
  <c r="A99" i="13"/>
  <c r="A114" i="24"/>
  <c r="A113" i="24"/>
  <c r="A112" i="24"/>
  <c r="A111" i="24"/>
  <c r="A110" i="24"/>
  <c r="A109" i="24"/>
  <c r="A108" i="24"/>
  <c r="A107" i="24"/>
  <c r="A106" i="24"/>
  <c r="A105" i="24"/>
  <c r="A104" i="24"/>
  <c r="A103" i="24"/>
  <c r="A102" i="24"/>
  <c r="A101" i="24"/>
  <c r="A100" i="24"/>
  <c r="A99" i="24"/>
  <c r="A114" i="10"/>
  <c r="A113" i="10"/>
  <c r="A112" i="10"/>
  <c r="A111" i="10"/>
  <c r="A110" i="10"/>
  <c r="A109" i="10"/>
  <c r="A108" i="10"/>
  <c r="A107" i="10"/>
  <c r="A106" i="10"/>
  <c r="A101" i="10"/>
  <c r="A114" i="64"/>
  <c r="A113" i="64"/>
  <c r="A112" i="64"/>
  <c r="A111" i="64"/>
  <c r="A110" i="64"/>
  <c r="A109" i="64"/>
  <c r="A108" i="64"/>
  <c r="A107" i="64"/>
  <c r="A106" i="64"/>
  <c r="A105" i="64"/>
  <c r="A104" i="64"/>
  <c r="A103" i="64"/>
  <c r="A102" i="64"/>
  <c r="A101" i="64"/>
  <c r="A100" i="64"/>
  <c r="A99" i="64"/>
  <c r="A98" i="64"/>
  <c r="A97" i="64"/>
  <c r="A96" i="64"/>
  <c r="A95" i="64"/>
  <c r="A114" i="15"/>
  <c r="A113" i="15"/>
  <c r="A112" i="15"/>
  <c r="A111" i="15"/>
  <c r="A110" i="15"/>
  <c r="A109" i="15"/>
  <c r="A108" i="15"/>
  <c r="A107" i="15"/>
  <c r="A106" i="15"/>
  <c r="A105" i="15"/>
  <c r="A104" i="15"/>
  <c r="A103" i="15"/>
  <c r="A102" i="15"/>
  <c r="A101" i="15"/>
  <c r="A100" i="15"/>
  <c r="A93" i="15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3" i="17"/>
  <c r="A114" i="22"/>
  <c r="A113" i="22"/>
  <c r="A112" i="22"/>
  <c r="A111" i="22"/>
  <c r="A110" i="22"/>
  <c r="A109" i="22"/>
  <c r="A108" i="22"/>
  <c r="A107" i="22"/>
  <c r="A106" i="22"/>
  <c r="A105" i="22"/>
  <c r="A104" i="22"/>
  <c r="A103" i="22"/>
  <c r="A102" i="22"/>
  <c r="A101" i="22"/>
  <c r="A100" i="22"/>
  <c r="A99" i="22"/>
  <c r="A98" i="22"/>
  <c r="A93" i="22"/>
  <c r="A114" i="28"/>
  <c r="A113" i="28"/>
  <c r="A112" i="28"/>
  <c r="A111" i="28"/>
  <c r="A110" i="28"/>
  <c r="A109" i="28"/>
  <c r="A108" i="28"/>
  <c r="A107" i="28"/>
  <c r="A106" i="28"/>
  <c r="A105" i="28"/>
  <c r="A104" i="28"/>
  <c r="A103" i="28"/>
  <c r="A102" i="28"/>
  <c r="A101" i="28"/>
  <c r="A100" i="28"/>
  <c r="A99" i="28"/>
  <c r="A98" i="28"/>
  <c r="A114" i="32"/>
  <c r="A113" i="32"/>
  <c r="A112" i="32"/>
  <c r="A111" i="32"/>
  <c r="A110" i="32"/>
  <c r="A109" i="32"/>
  <c r="A108" i="32"/>
  <c r="A107" i="32"/>
  <c r="A106" i="32"/>
  <c r="A105" i="32"/>
  <c r="A104" i="32"/>
  <c r="A103" i="32"/>
  <c r="A102" i="32"/>
  <c r="A101" i="32"/>
  <c r="A100" i="32"/>
  <c r="A99" i="32"/>
  <c r="A98" i="32"/>
  <c r="A114" i="69"/>
  <c r="A113" i="69"/>
  <c r="A112" i="69"/>
  <c r="A111" i="69"/>
  <c r="A110" i="69"/>
  <c r="A109" i="69"/>
  <c r="A108" i="69"/>
  <c r="A107" i="69"/>
  <c r="A106" i="69"/>
  <c r="A105" i="69"/>
  <c r="A104" i="69"/>
  <c r="A103" i="69"/>
  <c r="A102" i="69"/>
  <c r="A101" i="69"/>
  <c r="A100" i="69"/>
  <c r="A99" i="69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74" i="68"/>
  <c r="A73" i="68"/>
  <c r="A72" i="68"/>
  <c r="A71" i="68"/>
  <c r="A70" i="68"/>
  <c r="A69" i="68"/>
  <c r="A74" i="13"/>
  <c r="A73" i="13"/>
  <c r="A72" i="13"/>
  <c r="A71" i="13"/>
  <c r="A70" i="13"/>
  <c r="A69" i="13"/>
  <c r="A68" i="13"/>
  <c r="A67" i="13"/>
  <c r="A66" i="13"/>
  <c r="A65" i="13"/>
  <c r="A64" i="13"/>
  <c r="A63" i="13"/>
  <c r="A62" i="13"/>
  <c r="A61" i="13"/>
  <c r="A60" i="13"/>
  <c r="A59" i="13"/>
  <c r="A74" i="24"/>
  <c r="A73" i="24"/>
  <c r="A72" i="24"/>
  <c r="A71" i="24"/>
  <c r="A70" i="24"/>
  <c r="A69" i="24"/>
  <c r="A68" i="24"/>
  <c r="A67" i="24"/>
  <c r="A66" i="24"/>
  <c r="A65" i="24"/>
  <c r="A64" i="24"/>
  <c r="A63" i="24"/>
  <c r="A62" i="24"/>
  <c r="A61" i="24"/>
  <c r="A60" i="24"/>
  <c r="A59" i="24"/>
  <c r="A74" i="10"/>
  <c r="A73" i="10"/>
  <c r="A72" i="10"/>
  <c r="A71" i="10"/>
  <c r="A70" i="10"/>
  <c r="A69" i="10"/>
  <c r="A68" i="10"/>
  <c r="A67" i="10"/>
  <c r="A66" i="10"/>
  <c r="A61" i="10"/>
  <c r="A74" i="64"/>
  <c r="A73" i="64"/>
  <c r="A72" i="64"/>
  <c r="A71" i="64"/>
  <c r="A70" i="64"/>
  <c r="A69" i="64"/>
  <c r="A68" i="64"/>
  <c r="A67" i="64"/>
  <c r="A66" i="64"/>
  <c r="A65" i="64"/>
  <c r="A64" i="64"/>
  <c r="A63" i="64"/>
  <c r="A62" i="64"/>
  <c r="A61" i="64"/>
  <c r="A60" i="64"/>
  <c r="A59" i="64"/>
  <c r="A58" i="64"/>
  <c r="A57" i="64"/>
  <c r="A56" i="64"/>
  <c r="A55" i="64"/>
  <c r="A74" i="15"/>
  <c r="A73" i="15"/>
  <c r="A72" i="15"/>
  <c r="A71" i="15"/>
  <c r="A70" i="15"/>
  <c r="A69" i="15"/>
  <c r="A68" i="15"/>
  <c r="A67" i="15"/>
  <c r="A66" i="15"/>
  <c r="A65" i="15"/>
  <c r="A64" i="15"/>
  <c r="A63" i="15"/>
  <c r="A62" i="15"/>
  <c r="A61" i="15"/>
  <c r="A60" i="15"/>
  <c r="A53" i="15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3" i="17"/>
  <c r="A74" i="22"/>
  <c r="A73" i="22"/>
  <c r="A72" i="22"/>
  <c r="A71" i="22"/>
  <c r="A70" i="22"/>
  <c r="A69" i="22"/>
  <c r="A68" i="22"/>
  <c r="A67" i="22"/>
  <c r="A66" i="22"/>
  <c r="A65" i="22"/>
  <c r="A64" i="22"/>
  <c r="A63" i="22"/>
  <c r="A62" i="22"/>
  <c r="A61" i="22"/>
  <c r="A60" i="22"/>
  <c r="A59" i="22"/>
  <c r="A58" i="22"/>
  <c r="A53" i="22"/>
  <c r="A74" i="28"/>
  <c r="A73" i="28"/>
  <c r="A72" i="28"/>
  <c r="A71" i="28"/>
  <c r="A70" i="28"/>
  <c r="A69" i="28"/>
  <c r="A68" i="28"/>
  <c r="A67" i="28"/>
  <c r="A66" i="28"/>
  <c r="A65" i="28"/>
  <c r="A64" i="28"/>
  <c r="A63" i="28"/>
  <c r="A62" i="28"/>
  <c r="A61" i="28"/>
  <c r="A60" i="28"/>
  <c r="A59" i="28"/>
  <c r="A58" i="28"/>
  <c r="A74" i="32"/>
  <c r="A73" i="32"/>
  <c r="A72" i="32"/>
  <c r="A71" i="32"/>
  <c r="A70" i="32"/>
  <c r="A69" i="32"/>
  <c r="A68" i="32"/>
  <c r="A67" i="32"/>
  <c r="A66" i="32"/>
  <c r="A65" i="32"/>
  <c r="A64" i="32"/>
  <c r="A63" i="32"/>
  <c r="A62" i="32"/>
  <c r="A61" i="32"/>
  <c r="A60" i="32"/>
  <c r="A59" i="32"/>
  <c r="A58" i="32"/>
  <c r="A74" i="69"/>
  <c r="A73" i="69"/>
  <c r="A72" i="69"/>
  <c r="A71" i="69"/>
  <c r="A70" i="69"/>
  <c r="A69" i="69"/>
  <c r="A68" i="69"/>
  <c r="A67" i="69"/>
  <c r="A66" i="69"/>
  <c r="A65" i="69"/>
  <c r="A64" i="69"/>
  <c r="A63" i="69"/>
  <c r="A62" i="69"/>
  <c r="A61" i="69"/>
  <c r="A60" i="69"/>
  <c r="A59" i="69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114" i="36"/>
  <c r="A113" i="36"/>
  <c r="A112" i="36"/>
  <c r="A111" i="36"/>
  <c r="A110" i="36"/>
  <c r="A109" i="36"/>
  <c r="A108" i="36"/>
  <c r="A107" i="36"/>
  <c r="A106" i="36"/>
  <c r="A105" i="36"/>
  <c r="A104" i="36"/>
  <c r="A103" i="36"/>
  <c r="A102" i="36"/>
  <c r="A101" i="36"/>
  <c r="A100" i="36"/>
  <c r="A99" i="36"/>
  <c r="A98" i="36"/>
  <c r="A97" i="36"/>
  <c r="A74" i="36"/>
  <c r="A73" i="36"/>
  <c r="A72" i="36"/>
  <c r="A71" i="36"/>
  <c r="A70" i="36"/>
  <c r="A69" i="36"/>
  <c r="A68" i="36"/>
  <c r="A67" i="36"/>
  <c r="A66" i="36"/>
  <c r="A65" i="36"/>
  <c r="A64" i="36"/>
  <c r="A63" i="36"/>
  <c r="A62" i="36"/>
  <c r="A61" i="36"/>
  <c r="A60" i="36"/>
  <c r="A59" i="36"/>
  <c r="A58" i="36"/>
  <c r="A57" i="36"/>
  <c r="A404" i="97" l="1"/>
  <c r="A13" i="6" s="1"/>
  <c r="A379" i="97"/>
  <c r="A378" i="97"/>
  <c r="A377" i="97"/>
  <c r="A376" i="97"/>
  <c r="A375" i="97"/>
  <c r="A374" i="97"/>
  <c r="A373" i="97"/>
  <c r="A372" i="97"/>
  <c r="A371" i="97"/>
  <c r="A370" i="97"/>
  <c r="A369" i="97"/>
  <c r="A368" i="97"/>
  <c r="A367" i="97"/>
  <c r="A366" i="97"/>
  <c r="A365" i="97"/>
  <c r="A364" i="97"/>
  <c r="A363" i="97"/>
  <c r="A362" i="97"/>
  <c r="A361" i="97"/>
  <c r="A360" i="97"/>
  <c r="A359" i="97"/>
  <c r="A358" i="97"/>
  <c r="A357" i="97"/>
  <c r="A12" i="85" s="1"/>
  <c r="A341" i="97"/>
  <c r="A340" i="97"/>
  <c r="A339" i="97"/>
  <c r="A338" i="97"/>
  <c r="A337" i="97"/>
  <c r="A336" i="97"/>
  <c r="A335" i="97"/>
  <c r="A334" i="97"/>
  <c r="A333" i="97"/>
  <c r="A332" i="97"/>
  <c r="A331" i="97"/>
  <c r="A330" i="97"/>
  <c r="A329" i="97"/>
  <c r="A328" i="97"/>
  <c r="A327" i="97"/>
  <c r="A326" i="97"/>
  <c r="A325" i="97"/>
  <c r="A324" i="97"/>
  <c r="A323" i="97"/>
  <c r="A322" i="97"/>
  <c r="A321" i="97"/>
  <c r="A320" i="97"/>
  <c r="A319" i="97"/>
  <c r="A12" i="83" s="1"/>
  <c r="A293" i="97"/>
  <c r="A292" i="97"/>
  <c r="A291" i="97"/>
  <c r="A290" i="97"/>
  <c r="A289" i="97"/>
  <c r="A288" i="97"/>
  <c r="A287" i="97"/>
  <c r="A286" i="97"/>
  <c r="A285" i="97"/>
  <c r="A284" i="97"/>
  <c r="A283" i="97"/>
  <c r="A282" i="97"/>
  <c r="A281" i="97"/>
  <c r="A280" i="97"/>
  <c r="A279" i="97"/>
  <c r="A278" i="97"/>
  <c r="A277" i="97"/>
  <c r="A276" i="97"/>
  <c r="A275" i="97"/>
  <c r="A274" i="97"/>
  <c r="A273" i="97"/>
  <c r="A272" i="97"/>
  <c r="A271" i="97"/>
  <c r="A12" i="81" s="1"/>
  <c r="A248" i="97"/>
  <c r="A247" i="97"/>
  <c r="A246" i="97"/>
  <c r="A245" i="97"/>
  <c r="A244" i="97"/>
  <c r="A243" i="97"/>
  <c r="A242" i="97"/>
  <c r="A241" i="97"/>
  <c r="A240" i="97"/>
  <c r="A239" i="97"/>
  <c r="A238" i="97"/>
  <c r="A237" i="97"/>
  <c r="A236" i="97"/>
  <c r="A235" i="97"/>
  <c r="A234" i="97"/>
  <c r="A233" i="97"/>
  <c r="A232" i="97"/>
  <c r="A231" i="97"/>
  <c r="A230" i="97"/>
  <c r="A229" i="97"/>
  <c r="A228" i="97"/>
  <c r="A227" i="97"/>
  <c r="A226" i="97"/>
  <c r="A249" i="97"/>
  <c r="A12" i="73" s="1"/>
  <c r="A250" i="97"/>
  <c r="A13" i="73" s="1"/>
  <c r="A251" i="97"/>
  <c r="A14" i="73" s="1"/>
  <c r="A252" i="97"/>
  <c r="A15" i="73" s="1"/>
  <c r="A253" i="97"/>
  <c r="A16" i="73" s="1"/>
  <c r="A254" i="97"/>
  <c r="A17" i="73" s="1"/>
  <c r="A255" i="97"/>
  <c r="A18" i="73" s="1"/>
  <c r="A256" i="97"/>
  <c r="A257" i="97"/>
  <c r="A258" i="97"/>
  <c r="A259" i="97"/>
  <c r="A260" i="97"/>
  <c r="A261" i="97"/>
  <c r="A262" i="97"/>
  <c r="A263" i="97"/>
  <c r="A264" i="97"/>
  <c r="A265" i="97"/>
  <c r="A266" i="97"/>
  <c r="A267" i="97"/>
  <c r="A268" i="97"/>
  <c r="A269" i="97"/>
  <c r="A270" i="97"/>
  <c r="A294" i="97"/>
  <c r="A13" i="81" s="1"/>
  <c r="A180" i="97"/>
  <c r="A25" i="10" s="1"/>
  <c r="A179" i="97"/>
  <c r="A24" i="10" s="1"/>
  <c r="A178" i="97"/>
  <c r="A23" i="10" s="1"/>
  <c r="A177" i="97"/>
  <c r="A22" i="10" s="1"/>
  <c r="A176" i="97"/>
  <c r="A20" i="10" s="1"/>
  <c r="A175" i="97"/>
  <c r="A19" i="10" s="1"/>
  <c r="A174" i="97"/>
  <c r="A18" i="10" s="1"/>
  <c r="A173" i="97"/>
  <c r="A17" i="10" s="1"/>
  <c r="A171" i="97"/>
  <c r="A15" i="10" s="1"/>
  <c r="A170" i="97"/>
  <c r="A14" i="10" s="1"/>
  <c r="A169" i="97"/>
  <c r="A13" i="10" s="1"/>
  <c r="A168" i="97"/>
  <c r="A12" i="10" s="1"/>
  <c r="A126" i="97"/>
  <c r="A125" i="97"/>
  <c r="A124" i="97"/>
  <c r="A123" i="97"/>
  <c r="A122" i="97"/>
  <c r="A121" i="97"/>
  <c r="A120" i="97"/>
  <c r="A119" i="97"/>
  <c r="A118" i="97"/>
  <c r="A117" i="97"/>
  <c r="A116" i="97"/>
  <c r="A115" i="97"/>
  <c r="A114" i="97"/>
  <c r="A113" i="97"/>
  <c r="A112" i="97"/>
  <c r="A111" i="97"/>
  <c r="A110" i="97"/>
  <c r="A12" i="68" s="1"/>
  <c r="A160" i="97"/>
  <c r="A159" i="97"/>
  <c r="A158" i="97"/>
  <c r="A157" i="97"/>
  <c r="A156" i="97"/>
  <c r="A155" i="97"/>
  <c r="A154" i="97"/>
  <c r="A153" i="97"/>
  <c r="A152" i="97"/>
  <c r="A151" i="97"/>
  <c r="A150" i="97"/>
  <c r="A317" i="97"/>
  <c r="A12" i="97"/>
  <c r="A172" i="68" l="1"/>
  <c r="A132" i="68"/>
  <c r="A172" i="10"/>
  <c r="A132" i="10"/>
  <c r="A177" i="10"/>
  <c r="A137" i="10"/>
  <c r="A142" i="10"/>
  <c r="A182" i="10"/>
  <c r="A133" i="81"/>
  <c r="A173" i="81"/>
  <c r="A178" i="73"/>
  <c r="A138" i="73"/>
  <c r="A174" i="73"/>
  <c r="A134" i="73"/>
  <c r="A132" i="85"/>
  <c r="A172" i="85"/>
  <c r="A133" i="10"/>
  <c r="A173" i="10"/>
  <c r="A178" i="10"/>
  <c r="A138" i="10"/>
  <c r="A183" i="10"/>
  <c r="A143" i="10"/>
  <c r="A137" i="73"/>
  <c r="A177" i="73"/>
  <c r="A173" i="73"/>
  <c r="A133" i="73"/>
  <c r="A132" i="83"/>
  <c r="A172" i="83"/>
  <c r="A134" i="10"/>
  <c r="A174" i="10"/>
  <c r="A179" i="10"/>
  <c r="A139" i="10"/>
  <c r="A184" i="10"/>
  <c r="A144" i="10"/>
  <c r="A176" i="73"/>
  <c r="A136" i="73"/>
  <c r="A172" i="73"/>
  <c r="A132" i="73"/>
  <c r="A172" i="81"/>
  <c r="A132" i="81"/>
  <c r="A175" i="10"/>
  <c r="A135" i="10"/>
  <c r="A180" i="10"/>
  <c r="A140" i="10"/>
  <c r="A185" i="10"/>
  <c r="A145" i="10"/>
  <c r="A175" i="73"/>
  <c r="A135" i="73"/>
  <c r="A173" i="6"/>
  <c r="A133" i="6"/>
  <c r="A1" i="96"/>
  <c r="A57" i="73"/>
  <c r="A97" i="73"/>
  <c r="A61" i="73"/>
  <c r="A101" i="73"/>
  <c r="A65" i="73"/>
  <c r="A105" i="73"/>
  <c r="A73" i="73"/>
  <c r="A113" i="73"/>
  <c r="A102" i="83"/>
  <c r="A62" i="83"/>
  <c r="A110" i="83"/>
  <c r="A70" i="83"/>
  <c r="A114" i="83"/>
  <c r="A74" i="83"/>
  <c r="A100" i="85"/>
  <c r="A60" i="85"/>
  <c r="A104" i="85"/>
  <c r="A64" i="85"/>
  <c r="A72" i="85"/>
  <c r="A112" i="85"/>
  <c r="A62" i="68"/>
  <c r="A102" i="68"/>
  <c r="A66" i="68"/>
  <c r="A106" i="68"/>
  <c r="A56" i="10"/>
  <c r="A55" i="10"/>
  <c r="A95" i="10"/>
  <c r="A65" i="10"/>
  <c r="A105" i="10"/>
  <c r="A54" i="73"/>
  <c r="A94" i="73"/>
  <c r="A58" i="73"/>
  <c r="A98" i="73"/>
  <c r="A62" i="73"/>
  <c r="A102" i="73"/>
  <c r="A66" i="73"/>
  <c r="A106" i="73"/>
  <c r="A70" i="73"/>
  <c r="A110" i="73"/>
  <c r="A74" i="73"/>
  <c r="A114" i="73"/>
  <c r="A92" i="81"/>
  <c r="A52" i="81"/>
  <c r="A60" i="81"/>
  <c r="A100" i="81"/>
  <c r="A64" i="81"/>
  <c r="A104" i="81"/>
  <c r="A68" i="81"/>
  <c r="A108" i="81"/>
  <c r="A72" i="81"/>
  <c r="A112" i="81"/>
  <c r="A114" i="81"/>
  <c r="A74" i="81"/>
  <c r="A59" i="68"/>
  <c r="A99" i="68"/>
  <c r="A63" i="68"/>
  <c r="A103" i="68"/>
  <c r="A67" i="68"/>
  <c r="A107" i="68"/>
  <c r="A92" i="10"/>
  <c r="A52" i="10"/>
  <c r="A97" i="10"/>
  <c r="A57" i="10"/>
  <c r="A102" i="10"/>
  <c r="A62" i="10"/>
  <c r="A93" i="81"/>
  <c r="A53" i="81"/>
  <c r="A101" i="81"/>
  <c r="A61" i="81"/>
  <c r="A105" i="81"/>
  <c r="A65" i="81"/>
  <c r="A109" i="81"/>
  <c r="A69" i="81"/>
  <c r="A113" i="81"/>
  <c r="A73" i="81"/>
  <c r="A53" i="73"/>
  <c r="A93" i="73"/>
  <c r="A69" i="73"/>
  <c r="A109" i="73"/>
  <c r="A106" i="83"/>
  <c r="A66" i="83"/>
  <c r="A92" i="85"/>
  <c r="A52" i="85"/>
  <c r="A108" i="85"/>
  <c r="A68" i="85"/>
  <c r="A60" i="10"/>
  <c r="A100" i="10"/>
  <c r="A61" i="83"/>
  <c r="A101" i="83"/>
  <c r="A105" i="83"/>
  <c r="A65" i="83"/>
  <c r="A69" i="83"/>
  <c r="A109" i="83"/>
  <c r="A113" i="83"/>
  <c r="A73" i="83"/>
  <c r="A59" i="85"/>
  <c r="A99" i="85"/>
  <c r="A103" i="85"/>
  <c r="A63" i="85"/>
  <c r="A67" i="85"/>
  <c r="A107" i="85"/>
  <c r="A111" i="85"/>
  <c r="A71" i="85"/>
  <c r="A101" i="68"/>
  <c r="A61" i="68"/>
  <c r="A54" i="10"/>
  <c r="A94" i="10"/>
  <c r="A59" i="10"/>
  <c r="A99" i="10"/>
  <c r="A95" i="73"/>
  <c r="A55" i="73"/>
  <c r="A103" i="73"/>
  <c r="A63" i="73"/>
  <c r="A107" i="73"/>
  <c r="A67" i="73"/>
  <c r="A102" i="81"/>
  <c r="A62" i="81"/>
  <c r="A106" i="81"/>
  <c r="A66" i="81"/>
  <c r="A99" i="83"/>
  <c r="A59" i="83"/>
  <c r="A103" i="83"/>
  <c r="A63" i="83"/>
  <c r="A111" i="83"/>
  <c r="A71" i="83"/>
  <c r="A101" i="85"/>
  <c r="A61" i="85"/>
  <c r="A105" i="85"/>
  <c r="A65" i="85"/>
  <c r="A109" i="85"/>
  <c r="A69" i="85"/>
  <c r="A113" i="85"/>
  <c r="A73" i="85"/>
  <c r="A96" i="73"/>
  <c r="A56" i="73"/>
  <c r="A100" i="73"/>
  <c r="A60" i="73"/>
  <c r="A104" i="73"/>
  <c r="A64" i="73"/>
  <c r="A108" i="73"/>
  <c r="A68" i="73"/>
  <c r="A59" i="81"/>
  <c r="A99" i="81"/>
  <c r="A63" i="81"/>
  <c r="A103" i="81"/>
  <c r="A67" i="81"/>
  <c r="A107" i="81"/>
  <c r="A71" i="81"/>
  <c r="A111" i="81"/>
  <c r="A92" i="83"/>
  <c r="A52" i="83"/>
  <c r="A100" i="83"/>
  <c r="A60" i="83"/>
  <c r="A104" i="83"/>
  <c r="A64" i="83"/>
  <c r="A108" i="83"/>
  <c r="A68" i="83"/>
  <c r="A112" i="83"/>
  <c r="A72" i="83"/>
  <c r="A102" i="85"/>
  <c r="A62" i="85"/>
  <c r="A106" i="85"/>
  <c r="A66" i="85"/>
  <c r="A110" i="85"/>
  <c r="A70" i="85"/>
  <c r="A114" i="85"/>
  <c r="A74" i="85"/>
  <c r="A105" i="68"/>
  <c r="A65" i="68"/>
  <c r="A64" i="10"/>
  <c r="A104" i="10"/>
  <c r="A99" i="73"/>
  <c r="A59" i="73"/>
  <c r="A111" i="73"/>
  <c r="A71" i="73"/>
  <c r="A98" i="81"/>
  <c r="A58" i="81"/>
  <c r="A110" i="81"/>
  <c r="A70" i="81"/>
  <c r="A107" i="83"/>
  <c r="A67" i="83"/>
  <c r="A53" i="6"/>
  <c r="A93" i="6"/>
  <c r="A92" i="73"/>
  <c r="A52" i="73"/>
  <c r="A112" i="73"/>
  <c r="A72" i="73"/>
  <c r="A92" i="68"/>
  <c r="A52" i="68"/>
  <c r="A100" i="68"/>
  <c r="A60" i="68"/>
  <c r="A104" i="68"/>
  <c r="A64" i="68"/>
  <c r="A108" i="68"/>
  <c r="A68" i="68"/>
  <c r="A93" i="10"/>
  <c r="A53" i="10"/>
  <c r="A98" i="10"/>
  <c r="A58" i="10"/>
  <c r="A103" i="10"/>
  <c r="A63" i="10"/>
  <c r="A66" i="97"/>
  <c r="A65" i="97"/>
  <c r="A451" i="97"/>
  <c r="A450" i="97"/>
  <c r="A449" i="97"/>
  <c r="A448" i="97"/>
  <c r="A447" i="97"/>
  <c r="A446" i="97"/>
  <c r="A442" i="97"/>
  <c r="A441" i="97"/>
  <c r="A1" i="100" s="1"/>
  <c r="D29" i="96" s="1"/>
  <c r="A4" i="32"/>
  <c r="A218" i="97"/>
  <c r="A4" i="28" s="1"/>
  <c r="A58" i="97"/>
  <c r="A4" i="45" s="1"/>
  <c r="A116" i="38"/>
  <c r="A116" i="45"/>
  <c r="A116" i="47"/>
  <c r="A116" i="49"/>
  <c r="A116" i="41"/>
  <c r="A76" i="38"/>
  <c r="A76" i="45"/>
  <c r="A76" i="47"/>
  <c r="A76" i="49"/>
  <c r="A76" i="41"/>
  <c r="A38" i="97"/>
  <c r="A37" i="97"/>
  <c r="A34" i="97"/>
  <c r="A31" i="97"/>
  <c r="A91" i="100" s="1"/>
  <c r="A30" i="97"/>
  <c r="A51" i="100" s="1"/>
  <c r="A29" i="97"/>
  <c r="A11" i="100" s="1"/>
  <c r="A68" i="97"/>
  <c r="A11" i="98" l="1"/>
  <c r="A11" i="99"/>
  <c r="A51" i="98"/>
  <c r="A51" i="99"/>
  <c r="A91" i="98"/>
  <c r="A91" i="99"/>
  <c r="A51" i="45"/>
  <c r="A51" i="10"/>
  <c r="A51" i="22"/>
  <c r="A51" i="81"/>
  <c r="A51" i="85"/>
  <c r="A51" i="8"/>
  <c r="A51" i="36"/>
  <c r="A51" i="73"/>
  <c r="A51" i="6"/>
  <c r="A51" i="24"/>
  <c r="A51" i="32"/>
  <c r="A51" i="7"/>
  <c r="A51" i="68"/>
  <c r="A51" i="64"/>
  <c r="A51" i="28"/>
  <c r="A51" i="5"/>
  <c r="A51" i="9"/>
  <c r="A51" i="13"/>
  <c r="A51" i="15"/>
  <c r="A51" i="83"/>
  <c r="A51" i="17"/>
  <c r="A51" i="69"/>
  <c r="A91" i="45"/>
  <c r="A91" i="24"/>
  <c r="A91" i="17"/>
  <c r="A91" i="32"/>
  <c r="A91" i="69"/>
  <c r="A91" i="7"/>
  <c r="A91" i="28"/>
  <c r="A91" i="9"/>
  <c r="A91" i="13"/>
  <c r="A91" i="83"/>
  <c r="A91" i="10"/>
  <c r="A91" i="22"/>
  <c r="A91" i="81"/>
  <c r="A91" i="85"/>
  <c r="A91" i="8"/>
  <c r="A91" i="68"/>
  <c r="A91" i="64"/>
  <c r="A91" i="5"/>
  <c r="A91" i="15"/>
  <c r="A91" i="73"/>
  <c r="A91" i="6"/>
  <c r="A91" i="36"/>
  <c r="A11" i="69"/>
  <c r="A51" i="47"/>
  <c r="A51" i="41"/>
  <c r="A11" i="17"/>
  <c r="A4" i="41"/>
  <c r="A11" i="47"/>
  <c r="A51" i="38"/>
  <c r="A4" i="47"/>
  <c r="A4" i="38"/>
  <c r="A11" i="9"/>
  <c r="A11" i="64"/>
  <c r="A11" i="7"/>
  <c r="A11" i="32"/>
  <c r="A11" i="24"/>
  <c r="A11" i="45"/>
  <c r="A11" i="13"/>
  <c r="A11" i="15"/>
  <c r="A11" i="73"/>
  <c r="A11" i="83"/>
  <c r="A11" i="6"/>
  <c r="A11" i="36"/>
  <c r="A11" i="41"/>
  <c r="A11" i="49"/>
  <c r="A11" i="10"/>
  <c r="A11" i="22"/>
  <c r="A11" i="81"/>
  <c r="A11" i="85"/>
  <c r="A11" i="8"/>
  <c r="A11" i="38"/>
  <c r="A91" i="47"/>
  <c r="A91" i="38"/>
  <c r="A91" i="41"/>
  <c r="A11" i="5"/>
  <c r="A11" i="28"/>
  <c r="A11" i="68"/>
  <c r="A91" i="49"/>
  <c r="A51" i="49"/>
  <c r="A4" i="49"/>
  <c r="A296" i="97"/>
  <c r="A15" i="81" s="1"/>
  <c r="A297" i="97"/>
  <c r="A16" i="81" s="1"/>
  <c r="A298" i="97"/>
  <c r="A17" i="81" s="1"/>
  <c r="A299" i="97"/>
  <c r="A300" i="97"/>
  <c r="A301" i="97"/>
  <c r="A302" i="97"/>
  <c r="A303" i="97"/>
  <c r="A304" i="97"/>
  <c r="A305" i="97"/>
  <c r="A306" i="97"/>
  <c r="A307" i="97"/>
  <c r="A308" i="97"/>
  <c r="A309" i="97"/>
  <c r="A310" i="97"/>
  <c r="A311" i="97"/>
  <c r="A312" i="97"/>
  <c r="A313" i="97"/>
  <c r="A314" i="97"/>
  <c r="A315" i="97"/>
  <c r="A316" i="97"/>
  <c r="A318" i="97"/>
  <c r="A1" i="83" s="1"/>
  <c r="D25" i="96" s="1"/>
  <c r="A342" i="97"/>
  <c r="A13" i="83" s="1"/>
  <c r="A343" i="97"/>
  <c r="A14" i="83" s="1"/>
  <c r="A344" i="97"/>
  <c r="A15" i="83" s="1"/>
  <c r="A345" i="97"/>
  <c r="A16" i="83" s="1"/>
  <c r="A346" i="97"/>
  <c r="A17" i="83" s="1"/>
  <c r="A347" i="97"/>
  <c r="A18" i="83" s="1"/>
  <c r="A348" i="97"/>
  <c r="A349" i="97"/>
  <c r="A350" i="97"/>
  <c r="A351" i="97"/>
  <c r="A352" i="97"/>
  <c r="A353" i="97"/>
  <c r="A354" i="97"/>
  <c r="A355" i="97"/>
  <c r="A356" i="97"/>
  <c r="A1" i="85" s="1"/>
  <c r="A380" i="97"/>
  <c r="A13" i="85" s="1"/>
  <c r="A381" i="97"/>
  <c r="A14" i="85" s="1"/>
  <c r="A382" i="97"/>
  <c r="A15" i="85" s="1"/>
  <c r="A383" i="97"/>
  <c r="A16" i="85" s="1"/>
  <c r="A384" i="97"/>
  <c r="A17" i="85" s="1"/>
  <c r="A385" i="97"/>
  <c r="A18" i="85" s="1"/>
  <c r="A386" i="97"/>
  <c r="A387" i="97"/>
  <c r="A389" i="97"/>
  <c r="A390" i="97"/>
  <c r="A391" i="97"/>
  <c r="A392" i="97"/>
  <c r="A393" i="97"/>
  <c r="A394" i="97"/>
  <c r="A395" i="97"/>
  <c r="A396" i="97"/>
  <c r="A397" i="97"/>
  <c r="A398" i="97"/>
  <c r="A1" i="5" s="1"/>
  <c r="A399" i="97"/>
  <c r="A12" i="5" s="1"/>
  <c r="A400" i="97"/>
  <c r="A13" i="5" s="1"/>
  <c r="A401" i="97"/>
  <c r="A14" i="5" s="1"/>
  <c r="A402" i="97"/>
  <c r="A1" i="6" s="1"/>
  <c r="A403" i="97"/>
  <c r="A12" i="6" s="1"/>
  <c r="A405" i="97"/>
  <c r="A14" i="6" s="1"/>
  <c r="A406" i="97"/>
  <c r="A15" i="6" s="1"/>
  <c r="A407" i="97"/>
  <c r="A16" i="6" s="1"/>
  <c r="A408" i="97"/>
  <c r="A17" i="6" s="1"/>
  <c r="A409" i="97"/>
  <c r="A1" i="7" s="1"/>
  <c r="A410" i="97"/>
  <c r="A12" i="7" s="1"/>
  <c r="A411" i="97"/>
  <c r="A13" i="7" s="1"/>
  <c r="A412" i="97"/>
  <c r="A14" i="7" s="1"/>
  <c r="A413" i="97"/>
  <c r="A15" i="7" s="1"/>
  <c r="A414" i="97"/>
  <c r="A16" i="7" s="1"/>
  <c r="A415" i="97"/>
  <c r="A17" i="7" s="1"/>
  <c r="A416" i="97"/>
  <c r="A18" i="7" s="1"/>
  <c r="A417" i="97"/>
  <c r="A1" i="8" s="1"/>
  <c r="A418" i="97"/>
  <c r="A12" i="8" s="1"/>
  <c r="A419" i="97"/>
  <c r="A13" i="8" s="1"/>
  <c r="A420" i="97"/>
  <c r="A1" i="9" s="1"/>
  <c r="A421" i="97"/>
  <c r="A12" i="9" s="1"/>
  <c r="A422" i="97"/>
  <c r="A13" i="9" s="1"/>
  <c r="A423" i="97"/>
  <c r="A14" i="9" s="1"/>
  <c r="A424" i="97"/>
  <c r="A15" i="9" s="1"/>
  <c r="A425" i="97"/>
  <c r="A16" i="9" s="1"/>
  <c r="A426" i="97"/>
  <c r="A17" i="9" s="1"/>
  <c r="A432" i="97"/>
  <c r="A433" i="97"/>
  <c r="A431" i="97"/>
  <c r="A434" i="97"/>
  <c r="A435" i="97"/>
  <c r="A428" i="97"/>
  <c r="A429" i="97"/>
  <c r="A430" i="97"/>
  <c r="A437" i="97"/>
  <c r="A438" i="97"/>
  <c r="A439" i="97"/>
  <c r="A388" i="97"/>
  <c r="A427" i="97"/>
  <c r="A24" i="97"/>
  <c r="A25" i="97"/>
  <c r="A26" i="97"/>
  <c r="A440" i="97"/>
  <c r="A28" i="97"/>
  <c r="A2" i="100" s="1"/>
  <c r="A436" i="97"/>
  <c r="A46" i="97"/>
  <c r="A47" i="97"/>
  <c r="A48" i="97"/>
  <c r="A49" i="97"/>
  <c r="A50" i="97"/>
  <c r="A51" i="97"/>
  <c r="A52" i="97"/>
  <c r="A452" i="97"/>
  <c r="A453" i="97"/>
  <c r="A90" i="97"/>
  <c r="A91" i="97"/>
  <c r="A92" i="97"/>
  <c r="A93" i="97"/>
  <c r="A94" i="97"/>
  <c r="A95" i="97"/>
  <c r="A96" i="97"/>
  <c r="A97" i="97"/>
  <c r="A98" i="97"/>
  <c r="A99" i="97"/>
  <c r="A100" i="97"/>
  <c r="A101" i="97"/>
  <c r="A102" i="97"/>
  <c r="A103" i="97"/>
  <c r="A104" i="97"/>
  <c r="A105" i="97"/>
  <c r="A106" i="97"/>
  <c r="A107" i="97"/>
  <c r="A108" i="97"/>
  <c r="A109" i="97"/>
  <c r="A1" i="68" s="1"/>
  <c r="D28" i="96" s="1"/>
  <c r="A127" i="97"/>
  <c r="A13" i="68" s="1"/>
  <c r="A128" i="97"/>
  <c r="A14" i="68" s="1"/>
  <c r="A129" i="97"/>
  <c r="A15" i="68" s="1"/>
  <c r="A130" i="97"/>
  <c r="A16" i="68" s="1"/>
  <c r="A131" i="97"/>
  <c r="A17" i="68" s="1"/>
  <c r="A132" i="97"/>
  <c r="A18" i="68" s="1"/>
  <c r="A133" i="97"/>
  <c r="A1" i="13" s="1"/>
  <c r="D35" i="96" s="1"/>
  <c r="A134" i="97"/>
  <c r="A12" i="13" s="1"/>
  <c r="A135" i="97"/>
  <c r="A13" i="13" s="1"/>
  <c r="A136" i="97"/>
  <c r="A14" i="13" s="1"/>
  <c r="A137" i="97"/>
  <c r="A15" i="13" s="1"/>
  <c r="A138" i="97"/>
  <c r="A16" i="13" s="1"/>
  <c r="A139" i="97"/>
  <c r="A17" i="13" s="1"/>
  <c r="A140" i="97"/>
  <c r="A18" i="13" s="1"/>
  <c r="A141" i="97"/>
  <c r="A1" i="24" s="1"/>
  <c r="D38" i="96" s="1"/>
  <c r="A142" i="97"/>
  <c r="A12" i="24" s="1"/>
  <c r="A143" i="97"/>
  <c r="A13" i="24" s="1"/>
  <c r="A144" i="97"/>
  <c r="A14" i="24" s="1"/>
  <c r="A145" i="97"/>
  <c r="A15" i="24" s="1"/>
  <c r="A146" i="97"/>
  <c r="A16" i="24" s="1"/>
  <c r="A147" i="97"/>
  <c r="A17" i="24" s="1"/>
  <c r="A148" i="97"/>
  <c r="A18" i="24" s="1"/>
  <c r="A149" i="97"/>
  <c r="A162" i="97"/>
  <c r="A163" i="97"/>
  <c r="A164" i="97"/>
  <c r="A165" i="97"/>
  <c r="A166" i="97"/>
  <c r="A167" i="97"/>
  <c r="A1" i="10" s="1"/>
  <c r="A181" i="97"/>
  <c r="A182" i="97"/>
  <c r="A183" i="97"/>
  <c r="A185" i="97"/>
  <c r="A186" i="97"/>
  <c r="A187" i="97"/>
  <c r="A188" i="97"/>
  <c r="A189" i="97"/>
  <c r="A1" i="64" s="1"/>
  <c r="A190" i="97"/>
  <c r="A12" i="64" s="1"/>
  <c r="A191" i="97"/>
  <c r="A13" i="64" s="1"/>
  <c r="A192" i="97"/>
  <c r="A14" i="64" s="1"/>
  <c r="A193" i="97"/>
  <c r="A194" i="97"/>
  <c r="A1" i="17" s="1"/>
  <c r="D37" i="96" s="1"/>
  <c r="A195" i="97"/>
  <c r="A198" i="97"/>
  <c r="A199" i="97"/>
  <c r="A200" i="97"/>
  <c r="A201" i="97"/>
  <c r="A202" i="97"/>
  <c r="A210" i="97"/>
  <c r="A1" i="22" s="1"/>
  <c r="A211" i="97"/>
  <c r="A12" i="22" s="1"/>
  <c r="A213" i="97"/>
  <c r="A14" i="22" s="1"/>
  <c r="A214" i="97"/>
  <c r="A15" i="22" s="1"/>
  <c r="A215" i="97"/>
  <c r="A16" i="22" s="1"/>
  <c r="A216" i="97"/>
  <c r="A17" i="22" s="1"/>
  <c r="A217" i="97"/>
  <c r="A1" i="28" s="1"/>
  <c r="A219" i="97"/>
  <c r="A12" i="28" s="1"/>
  <c r="A220" i="97"/>
  <c r="A13" i="28" s="1"/>
  <c r="A221" i="97"/>
  <c r="A14" i="28" s="1"/>
  <c r="A222" i="97"/>
  <c r="A15" i="28" s="1"/>
  <c r="A223" i="97"/>
  <c r="A16" i="28" s="1"/>
  <c r="A224" i="97"/>
  <c r="A17" i="28" s="1"/>
  <c r="A225" i="97"/>
  <c r="A1" i="73" s="1"/>
  <c r="A1" i="32"/>
  <c r="D22" i="96" s="1"/>
  <c r="A12" i="32"/>
  <c r="A13" i="32"/>
  <c r="A14" i="32"/>
  <c r="A15" i="32"/>
  <c r="A16" i="32"/>
  <c r="A17" i="32"/>
  <c r="A1" i="81"/>
  <c r="D24" i="96" s="1"/>
  <c r="A295" i="97"/>
  <c r="A14" i="81" s="1"/>
  <c r="A89" i="97"/>
  <c r="A88" i="97"/>
  <c r="A87" i="97"/>
  <c r="A86" i="97"/>
  <c r="A85" i="97"/>
  <c r="A84" i="97"/>
  <c r="A83" i="97"/>
  <c r="A82" i="97"/>
  <c r="A81" i="97"/>
  <c r="A80" i="97"/>
  <c r="A79" i="97"/>
  <c r="A78" i="97"/>
  <c r="A77" i="97"/>
  <c r="A76" i="97"/>
  <c r="A75" i="97"/>
  <c r="A74" i="97"/>
  <c r="A73" i="97"/>
  <c r="A72" i="97"/>
  <c r="A71" i="97"/>
  <c r="A70" i="97"/>
  <c r="A69" i="97"/>
  <c r="A67" i="97"/>
  <c r="A64" i="97"/>
  <c r="A57" i="97"/>
  <c r="A1" i="49" s="1"/>
  <c r="A56" i="97"/>
  <c r="A1" i="47" s="1"/>
  <c r="A55" i="97"/>
  <c r="A1" i="45" s="1"/>
  <c r="A54" i="97"/>
  <c r="A1" i="38" s="1"/>
  <c r="A53" i="97"/>
  <c r="A1" i="41" s="1"/>
  <c r="D40" i="96" s="1"/>
  <c r="A42" i="97"/>
  <c r="Q3" i="100" s="1"/>
  <c r="A41" i="97"/>
  <c r="V3" i="100" s="1"/>
  <c r="A40" i="97"/>
  <c r="A63" i="97"/>
  <c r="A62" i="97"/>
  <c r="A61" i="97"/>
  <c r="A60" i="97"/>
  <c r="A59" i="97"/>
  <c r="A36" i="97"/>
  <c r="A35" i="97"/>
  <c r="F4" i="98" l="1"/>
  <c r="F4" i="17"/>
  <c r="F4" i="69"/>
  <c r="F4" i="68"/>
  <c r="F4" i="38"/>
  <c r="F4" i="49"/>
  <c r="F4" i="99"/>
  <c r="F4" i="5"/>
  <c r="F4" i="9"/>
  <c r="F4" i="10"/>
  <c r="F4" i="81"/>
  <c r="F4" i="83"/>
  <c r="F4" i="85"/>
  <c r="F4" i="6"/>
  <c r="F4" i="13"/>
  <c r="F4" i="28"/>
  <c r="F4" i="73"/>
  <c r="F4" i="32"/>
  <c r="F4" i="36"/>
  <c r="F4" i="47"/>
  <c r="F4" i="64"/>
  <c r="F4" i="15"/>
  <c r="F4" i="22"/>
  <c r="F4" i="24"/>
  <c r="F4" i="100"/>
  <c r="F4" i="45"/>
  <c r="F4" i="41"/>
  <c r="F4" i="7"/>
  <c r="F4" i="8"/>
  <c r="D4" i="13"/>
  <c r="D4" i="28"/>
  <c r="D4" i="73"/>
  <c r="D4" i="32"/>
  <c r="D4" i="36"/>
  <c r="D4" i="47"/>
  <c r="D4" i="64"/>
  <c r="D4" i="15"/>
  <c r="D4" i="22"/>
  <c r="D4" i="24"/>
  <c r="D4" i="100"/>
  <c r="D4" i="45"/>
  <c r="D4" i="41"/>
  <c r="D4" i="7"/>
  <c r="D4" i="8"/>
  <c r="D4" i="98"/>
  <c r="D4" i="17"/>
  <c r="D4" i="69"/>
  <c r="D4" i="68"/>
  <c r="D4" i="38"/>
  <c r="D4" i="49"/>
  <c r="D4" i="99"/>
  <c r="D4" i="5"/>
  <c r="D4" i="9"/>
  <c r="D4" i="10"/>
  <c r="D4" i="81"/>
  <c r="D4" i="83"/>
  <c r="D4" i="85"/>
  <c r="D4" i="6"/>
  <c r="C4" i="10"/>
  <c r="C4" i="81"/>
  <c r="C4" i="83"/>
  <c r="C4" i="85"/>
  <c r="C4" i="6"/>
  <c r="C4" i="13"/>
  <c r="C4" i="28"/>
  <c r="C4" i="73"/>
  <c r="C4" i="32"/>
  <c r="C4" i="36"/>
  <c r="C4" i="47"/>
  <c r="C4" i="64"/>
  <c r="C4" i="15"/>
  <c r="C4" i="22"/>
  <c r="C4" i="24"/>
  <c r="C4" i="100"/>
  <c r="C4" i="45"/>
  <c r="C4" i="41"/>
  <c r="C4" i="7"/>
  <c r="C4" i="8"/>
  <c r="C4" i="98"/>
  <c r="C4" i="17"/>
  <c r="C4" i="69"/>
  <c r="C4" i="68"/>
  <c r="C4" i="38"/>
  <c r="C4" i="49"/>
  <c r="C4" i="99"/>
  <c r="C4" i="5"/>
  <c r="C4" i="9"/>
  <c r="B4" i="98"/>
  <c r="B4" i="17"/>
  <c r="B4" i="69"/>
  <c r="B4" i="68"/>
  <c r="B4" i="38"/>
  <c r="B4" i="49"/>
  <c r="B4" i="99"/>
  <c r="B4" i="5"/>
  <c r="B4" i="9"/>
  <c r="B4" i="10"/>
  <c r="B4" i="81"/>
  <c r="B4" i="83"/>
  <c r="B4" i="85"/>
  <c r="B4" i="6"/>
  <c r="B4" i="13"/>
  <c r="B4" i="28"/>
  <c r="B4" i="73"/>
  <c r="B4" i="32"/>
  <c r="B4" i="36"/>
  <c r="B4" i="47"/>
  <c r="B4" i="64"/>
  <c r="B4" i="15"/>
  <c r="B4" i="22"/>
  <c r="B4" i="24"/>
  <c r="B4" i="100"/>
  <c r="B4" i="45"/>
  <c r="B4" i="41"/>
  <c r="B4" i="7"/>
  <c r="B4" i="8"/>
  <c r="E4" i="64"/>
  <c r="E4" i="15"/>
  <c r="E4" i="22"/>
  <c r="E4" i="24"/>
  <c r="E4" i="100"/>
  <c r="E4" i="45"/>
  <c r="E4" i="41"/>
  <c r="E4" i="7"/>
  <c r="E4" i="8"/>
  <c r="E4" i="98"/>
  <c r="E4" i="17"/>
  <c r="E4" i="69"/>
  <c r="E4" i="68"/>
  <c r="E4" i="38"/>
  <c r="E4" i="49"/>
  <c r="E4" i="99"/>
  <c r="E4" i="5"/>
  <c r="E4" i="9"/>
  <c r="E4" i="10"/>
  <c r="E4" i="81"/>
  <c r="E4" i="83"/>
  <c r="E4" i="85"/>
  <c r="E4" i="6"/>
  <c r="E4" i="13"/>
  <c r="E4" i="28"/>
  <c r="E4" i="73"/>
  <c r="E4" i="32"/>
  <c r="E4" i="36"/>
  <c r="E4" i="47"/>
  <c r="AA184" i="10"/>
  <c r="AA183" i="10"/>
  <c r="AA196" i="10" s="1"/>
  <c r="AA172" i="98" s="1"/>
  <c r="AA144" i="10"/>
  <c r="AA143" i="10"/>
  <c r="A174" i="28"/>
  <c r="A134" i="28"/>
  <c r="A137" i="22"/>
  <c r="A177" i="22"/>
  <c r="A172" i="22"/>
  <c r="A132" i="22"/>
  <c r="A172" i="64"/>
  <c r="A132" i="64"/>
  <c r="A178" i="24"/>
  <c r="A138" i="24"/>
  <c r="A174" i="24"/>
  <c r="A134" i="24"/>
  <c r="A178" i="13"/>
  <c r="A138" i="13"/>
  <c r="A134" i="13"/>
  <c r="A174" i="13"/>
  <c r="A178" i="68"/>
  <c r="A138" i="68"/>
  <c r="A174" i="68"/>
  <c r="A134" i="68"/>
  <c r="B41" i="96"/>
  <c r="B37" i="96"/>
  <c r="B33" i="96"/>
  <c r="B29" i="96"/>
  <c r="B25" i="96"/>
  <c r="B21" i="96"/>
  <c r="B15" i="96"/>
  <c r="B13" i="96"/>
  <c r="B40" i="96"/>
  <c r="B36" i="96"/>
  <c r="B32" i="96"/>
  <c r="B24" i="96"/>
  <c r="B12" i="96"/>
  <c r="B44" i="96"/>
  <c r="B28" i="96"/>
  <c r="B20" i="96"/>
  <c r="B16" i="96"/>
  <c r="B43" i="96"/>
  <c r="B39" i="96"/>
  <c r="B35" i="96"/>
  <c r="B31" i="96"/>
  <c r="B27" i="96"/>
  <c r="B23" i="96"/>
  <c r="B19" i="96"/>
  <c r="B17" i="96"/>
  <c r="B42" i="96"/>
  <c r="B38" i="96"/>
  <c r="B34" i="96"/>
  <c r="B30" i="96"/>
  <c r="B26" i="96"/>
  <c r="B22" i="96"/>
  <c r="B14" i="96"/>
  <c r="B18" i="96"/>
  <c r="A175" i="9"/>
  <c r="A135" i="9"/>
  <c r="A178" i="7"/>
  <c r="A138" i="7"/>
  <c r="A174" i="7"/>
  <c r="A134" i="7"/>
  <c r="A177" i="6"/>
  <c r="A137" i="6"/>
  <c r="A132" i="6"/>
  <c r="A172" i="6"/>
  <c r="A132" i="5"/>
  <c r="A172" i="5"/>
  <c r="A175" i="85"/>
  <c r="A135" i="85"/>
  <c r="A178" i="83"/>
  <c r="A138" i="83"/>
  <c r="A174" i="83"/>
  <c r="A134" i="83"/>
  <c r="A174" i="32"/>
  <c r="A134" i="32"/>
  <c r="A133" i="32"/>
  <c r="A173" i="32"/>
  <c r="A177" i="28"/>
  <c r="A137" i="28"/>
  <c r="A137" i="24"/>
  <c r="A177" i="24"/>
  <c r="A133" i="24"/>
  <c r="A173" i="24"/>
  <c r="A177" i="13"/>
  <c r="A137" i="13"/>
  <c r="A173" i="13"/>
  <c r="A133" i="13"/>
  <c r="A137" i="68"/>
  <c r="A177" i="68"/>
  <c r="A133" i="68"/>
  <c r="A173" i="68"/>
  <c r="A134" i="9"/>
  <c r="A174" i="9"/>
  <c r="A173" i="8"/>
  <c r="A133" i="8"/>
  <c r="A177" i="7"/>
  <c r="A137" i="7"/>
  <c r="A173" i="7"/>
  <c r="A133" i="7"/>
  <c r="A176" i="6"/>
  <c r="A136" i="6"/>
  <c r="A178" i="85"/>
  <c r="A138" i="85"/>
  <c r="A174" i="85"/>
  <c r="A134" i="85"/>
  <c r="A137" i="83"/>
  <c r="A177" i="83"/>
  <c r="A133" i="83"/>
  <c r="A173" i="83"/>
  <c r="A137" i="81"/>
  <c r="A177" i="81"/>
  <c r="A137" i="32"/>
  <c r="A177" i="32"/>
  <c r="A173" i="28"/>
  <c r="A133" i="28"/>
  <c r="A176" i="22"/>
  <c r="A136" i="22"/>
  <c r="A176" i="32"/>
  <c r="A136" i="32"/>
  <c r="A172" i="32"/>
  <c r="A132" i="32"/>
  <c r="A176" i="28"/>
  <c r="A136" i="28"/>
  <c r="A172" i="28"/>
  <c r="A132" i="28"/>
  <c r="A175" i="22"/>
  <c r="A135" i="22"/>
  <c r="A174" i="64"/>
  <c r="A134" i="64"/>
  <c r="A176" i="24"/>
  <c r="A136" i="24"/>
  <c r="A132" i="24"/>
  <c r="A172" i="24"/>
  <c r="A176" i="13"/>
  <c r="A136" i="13"/>
  <c r="A172" i="13"/>
  <c r="A132" i="13"/>
  <c r="A136" i="68"/>
  <c r="A176" i="68"/>
  <c r="A177" i="9"/>
  <c r="A137" i="9"/>
  <c r="A133" i="9"/>
  <c r="A173" i="9"/>
  <c r="A132" i="8"/>
  <c r="A172" i="8"/>
  <c r="A136" i="7"/>
  <c r="A176" i="7"/>
  <c r="A132" i="7"/>
  <c r="A172" i="7"/>
  <c r="A175" i="6"/>
  <c r="A135" i="6"/>
  <c r="A174" i="5"/>
  <c r="A134" i="5"/>
  <c r="A137" i="85"/>
  <c r="A177" i="85"/>
  <c r="A133" i="85"/>
  <c r="A173" i="85"/>
  <c r="A136" i="83"/>
  <c r="A176" i="83"/>
  <c r="A136" i="81"/>
  <c r="A176" i="81"/>
  <c r="A174" i="81"/>
  <c r="A134" i="81"/>
  <c r="A175" i="32"/>
  <c r="A135" i="32"/>
  <c r="A135" i="28"/>
  <c r="A175" i="28"/>
  <c r="A174" i="22"/>
  <c r="A134" i="22"/>
  <c r="A173" i="64"/>
  <c r="A133" i="64"/>
  <c r="A175" i="24"/>
  <c r="A135" i="24"/>
  <c r="A135" i="13"/>
  <c r="A175" i="13"/>
  <c r="A175" i="68"/>
  <c r="A135" i="68"/>
  <c r="A176" i="9"/>
  <c r="A136" i="9"/>
  <c r="A172" i="9"/>
  <c r="A132" i="9"/>
  <c r="A175" i="7"/>
  <c r="A135" i="7"/>
  <c r="A134" i="6"/>
  <c r="A174" i="6"/>
  <c r="A173" i="5"/>
  <c r="A133" i="5"/>
  <c r="A176" i="85"/>
  <c r="A136" i="85"/>
  <c r="A175" i="83"/>
  <c r="A135" i="83"/>
  <c r="A175" i="81"/>
  <c r="A135" i="81"/>
  <c r="D39" i="96"/>
  <c r="D27" i="96"/>
  <c r="A12" i="15"/>
  <c r="A12" i="17"/>
  <c r="Z4" i="100"/>
  <c r="K4" i="98"/>
  <c r="K4" i="64"/>
  <c r="K4" i="22"/>
  <c r="K4" i="24"/>
  <c r="K4" i="5"/>
  <c r="K4" i="7"/>
  <c r="K4" i="28"/>
  <c r="K4" i="73"/>
  <c r="K4" i="36"/>
  <c r="K4" i="85"/>
  <c r="K4" i="49"/>
  <c r="K4" i="99"/>
  <c r="K4" i="15"/>
  <c r="K4" i="17"/>
  <c r="K4" i="32"/>
  <c r="K4" i="81"/>
  <c r="K4" i="47"/>
  <c r="K4" i="6"/>
  <c r="K4" i="9"/>
  <c r="K4" i="10"/>
  <c r="U4" i="100"/>
  <c r="P4" i="100"/>
  <c r="K4" i="100"/>
  <c r="K4" i="83"/>
  <c r="K4" i="45"/>
  <c r="K4" i="13"/>
  <c r="K4" i="69"/>
  <c r="K4" i="8"/>
  <c r="K4" i="38"/>
  <c r="K4" i="41"/>
  <c r="K4" i="68"/>
  <c r="P4" i="64"/>
  <c r="P4" i="73"/>
  <c r="P4" i="32"/>
  <c r="P4" i="36"/>
  <c r="P4" i="81"/>
  <c r="P4" i="47"/>
  <c r="P4" i="10"/>
  <c r="P4" i="83"/>
  <c r="P4" i="45"/>
  <c r="P4" i="41"/>
  <c r="P4" i="99"/>
  <c r="P4" i="6"/>
  <c r="P4" i="9"/>
  <c r="P4" i="8"/>
  <c r="P4" i="98"/>
  <c r="P4" i="15"/>
  <c r="P4" i="24"/>
  <c r="P4" i="28"/>
  <c r="P4" i="38"/>
  <c r="P4" i="49"/>
  <c r="P4" i="68"/>
  <c r="P4" i="13"/>
  <c r="P4" i="17"/>
  <c r="P4" i="22"/>
  <c r="P4" i="69"/>
  <c r="P4" i="85"/>
  <c r="P4" i="5"/>
  <c r="P4" i="7"/>
  <c r="N4" i="100"/>
  <c r="I4" i="13"/>
  <c r="I4" i="17"/>
  <c r="I4" i="28"/>
  <c r="I4" i="9"/>
  <c r="I4" i="68"/>
  <c r="X4" i="100"/>
  <c r="S4" i="100"/>
  <c r="I4" i="64"/>
  <c r="I4" i="83"/>
  <c r="I4" i="69"/>
  <c r="I4" i="45"/>
  <c r="I4" i="24"/>
  <c r="I4" i="73"/>
  <c r="I4" i="38"/>
  <c r="I4" i="41"/>
  <c r="I4" i="99"/>
  <c r="I4" i="5"/>
  <c r="I4" i="8"/>
  <c r="I4" i="98"/>
  <c r="I4" i="36"/>
  <c r="I4" i="81"/>
  <c r="I4" i="85"/>
  <c r="I4" i="49"/>
  <c r="I4" i="6"/>
  <c r="I4" i="7"/>
  <c r="I4" i="100"/>
  <c r="I4" i="15"/>
  <c r="I4" i="22"/>
  <c r="I4" i="32"/>
  <c r="I4" i="10"/>
  <c r="I4" i="47"/>
  <c r="N4" i="98"/>
  <c r="N4" i="15"/>
  <c r="N4" i="24"/>
  <c r="N4" i="28"/>
  <c r="N4" i="38"/>
  <c r="N4" i="49"/>
  <c r="N4" i="68"/>
  <c r="N4" i="13"/>
  <c r="N4" i="17"/>
  <c r="N4" i="22"/>
  <c r="N4" i="69"/>
  <c r="N4" i="85"/>
  <c r="N4" i="5"/>
  <c r="N4" i="7"/>
  <c r="N4" i="64"/>
  <c r="N4" i="73"/>
  <c r="N4" i="32"/>
  <c r="N4" i="36"/>
  <c r="N4" i="81"/>
  <c r="N4" i="47"/>
  <c r="N4" i="10"/>
  <c r="N4" i="83"/>
  <c r="N4" i="45"/>
  <c r="N4" i="41"/>
  <c r="N4" i="99"/>
  <c r="N4" i="6"/>
  <c r="N4" i="9"/>
  <c r="N4" i="8"/>
  <c r="A43" i="98"/>
  <c r="A39" i="98"/>
  <c r="A35" i="98"/>
  <c r="A31" i="98"/>
  <c r="A27" i="98"/>
  <c r="A23" i="98"/>
  <c r="A19" i="98"/>
  <c r="A15" i="98"/>
  <c r="A42" i="98"/>
  <c r="A37" i="98"/>
  <c r="A32" i="98"/>
  <c r="A26" i="98"/>
  <c r="A21" i="98"/>
  <c r="A16" i="98"/>
  <c r="A41" i="98"/>
  <c r="A36" i="98"/>
  <c r="A30" i="98"/>
  <c r="A25" i="98"/>
  <c r="A20" i="98"/>
  <c r="A14" i="98"/>
  <c r="A40" i="98"/>
  <c r="A34" i="98"/>
  <c r="A29" i="98"/>
  <c r="A24" i="98"/>
  <c r="A18" i="98"/>
  <c r="A13" i="98"/>
  <c r="A44" i="98"/>
  <c r="A38" i="98"/>
  <c r="A33" i="98"/>
  <c r="A28" i="98"/>
  <c r="A22" i="98"/>
  <c r="A17" i="98"/>
  <c r="A12" i="98"/>
  <c r="A18" i="69"/>
  <c r="A14" i="69"/>
  <c r="R4" i="100"/>
  <c r="H4" i="15"/>
  <c r="H4" i="32"/>
  <c r="H4" i="36"/>
  <c r="H4" i="83"/>
  <c r="H4" i="85"/>
  <c r="H4" i="38"/>
  <c r="H4" i="45"/>
  <c r="H4" i="47"/>
  <c r="H4" i="49"/>
  <c r="H4" i="41"/>
  <c r="H4" i="8"/>
  <c r="H4" i="10"/>
  <c r="M4" i="100"/>
  <c r="H4" i="100"/>
  <c r="H4" i="22"/>
  <c r="W4" i="100"/>
  <c r="H4" i="64"/>
  <c r="H4" i="13"/>
  <c r="H4" i="69"/>
  <c r="H4" i="68"/>
  <c r="H4" i="24"/>
  <c r="H4" i="28"/>
  <c r="H4" i="73"/>
  <c r="H4" i="99"/>
  <c r="H4" i="5"/>
  <c r="H4" i="98"/>
  <c r="H4" i="17"/>
  <c r="H4" i="6"/>
  <c r="H4" i="81"/>
  <c r="H4" i="7"/>
  <c r="H4" i="9"/>
  <c r="M4" i="10"/>
  <c r="M4" i="83"/>
  <c r="M4" i="45"/>
  <c r="M4" i="41"/>
  <c r="M4" i="99"/>
  <c r="M4" i="6"/>
  <c r="M4" i="9"/>
  <c r="M4" i="8"/>
  <c r="M4" i="98"/>
  <c r="M4" i="15"/>
  <c r="M4" i="24"/>
  <c r="M4" i="28"/>
  <c r="M4" i="38"/>
  <c r="M4" i="49"/>
  <c r="M4" i="68"/>
  <c r="M4" i="13"/>
  <c r="M4" i="17"/>
  <c r="M4" i="22"/>
  <c r="M4" i="69"/>
  <c r="M4" i="85"/>
  <c r="M4" i="5"/>
  <c r="M4" i="7"/>
  <c r="M4" i="64"/>
  <c r="M4" i="73"/>
  <c r="M4" i="32"/>
  <c r="M4" i="36"/>
  <c r="M4" i="81"/>
  <c r="M4" i="47"/>
  <c r="A17" i="69"/>
  <c r="A13" i="69"/>
  <c r="V4" i="100"/>
  <c r="G4" i="98"/>
  <c r="G4" i="64"/>
  <c r="G4" i="22"/>
  <c r="G4" i="24"/>
  <c r="G4" i="5"/>
  <c r="G4" i="7"/>
  <c r="G4" i="15"/>
  <c r="G4" i="17"/>
  <c r="G4" i="32"/>
  <c r="G4" i="81"/>
  <c r="G4" i="47"/>
  <c r="G4" i="6"/>
  <c r="G4" i="9"/>
  <c r="G4" i="10"/>
  <c r="Q4" i="100"/>
  <c r="L4" i="100"/>
  <c r="G4" i="100"/>
  <c r="G4" i="83"/>
  <c r="G4" i="45"/>
  <c r="G4" i="13"/>
  <c r="G4" i="69"/>
  <c r="G4" i="38"/>
  <c r="G4" i="41"/>
  <c r="G4" i="8"/>
  <c r="G4" i="68"/>
  <c r="G4" i="28"/>
  <c r="G4" i="73"/>
  <c r="G4" i="99"/>
  <c r="G4" i="36"/>
  <c r="G4" i="85"/>
  <c r="G4" i="49"/>
  <c r="L4" i="64"/>
  <c r="L4" i="73"/>
  <c r="L4" i="32"/>
  <c r="L4" i="36"/>
  <c r="L4" i="81"/>
  <c r="L4" i="47"/>
  <c r="L4" i="10"/>
  <c r="L4" i="83"/>
  <c r="L4" i="45"/>
  <c r="L4" i="41"/>
  <c r="L4" i="99"/>
  <c r="L4" i="6"/>
  <c r="L4" i="9"/>
  <c r="L4" i="8"/>
  <c r="L4" i="98"/>
  <c r="L4" i="15"/>
  <c r="L4" i="24"/>
  <c r="L4" i="28"/>
  <c r="L4" i="38"/>
  <c r="L4" i="49"/>
  <c r="L4" i="68"/>
  <c r="L4" i="13"/>
  <c r="L4" i="17"/>
  <c r="L4" i="22"/>
  <c r="L4" i="69"/>
  <c r="L4" i="85"/>
  <c r="L4" i="5"/>
  <c r="L4" i="7"/>
  <c r="A16" i="69"/>
  <c r="A12" i="69"/>
  <c r="J4" i="100"/>
  <c r="J4" i="73"/>
  <c r="J4" i="81"/>
  <c r="J4" i="69"/>
  <c r="J4" i="99"/>
  <c r="J4" i="6"/>
  <c r="J4" i="13"/>
  <c r="J4" i="24"/>
  <c r="J4" i="38"/>
  <c r="J4" i="41"/>
  <c r="J4" i="5"/>
  <c r="J4" i="8"/>
  <c r="J4" i="68"/>
  <c r="J4" i="98"/>
  <c r="J4" i="28"/>
  <c r="J4" i="36"/>
  <c r="J4" i="85"/>
  <c r="J4" i="49"/>
  <c r="J4" i="7"/>
  <c r="J4" i="15"/>
  <c r="J4" i="17"/>
  <c r="J4" i="22"/>
  <c r="J4" i="32"/>
  <c r="J4" i="47"/>
  <c r="J4" i="9"/>
  <c r="J4" i="10"/>
  <c r="Y4" i="100"/>
  <c r="T4" i="100"/>
  <c r="O4" i="100"/>
  <c r="J4" i="64"/>
  <c r="J4" i="83"/>
  <c r="J4" i="45"/>
  <c r="O4" i="13"/>
  <c r="O4" i="17"/>
  <c r="O4" i="22"/>
  <c r="O4" i="69"/>
  <c r="O4" i="85"/>
  <c r="O4" i="5"/>
  <c r="O4" i="7"/>
  <c r="O4" i="64"/>
  <c r="O4" i="73"/>
  <c r="O4" i="32"/>
  <c r="O4" i="36"/>
  <c r="O4" i="81"/>
  <c r="O4" i="47"/>
  <c r="O4" i="10"/>
  <c r="O4" i="83"/>
  <c r="O4" i="45"/>
  <c r="O4" i="41"/>
  <c r="O4" i="99"/>
  <c r="O4" i="6"/>
  <c r="O4" i="9"/>
  <c r="O4" i="8"/>
  <c r="O4" i="98"/>
  <c r="O4" i="15"/>
  <c r="O4" i="24"/>
  <c r="O4" i="28"/>
  <c r="O4" i="38"/>
  <c r="O4" i="49"/>
  <c r="O4" i="68"/>
  <c r="A15" i="69"/>
  <c r="A1" i="69"/>
  <c r="D26" i="96" s="1"/>
  <c r="A55" i="99"/>
  <c r="A95" i="99"/>
  <c r="U4" i="99"/>
  <c r="Z4" i="99"/>
  <c r="AE4" i="99"/>
  <c r="A2" i="98"/>
  <c r="A2" i="99"/>
  <c r="V3" i="98"/>
  <c r="V3" i="99"/>
  <c r="A1" i="15"/>
  <c r="AB4" i="99"/>
  <c r="W4" i="99"/>
  <c r="R4" i="99"/>
  <c r="Q3" i="98"/>
  <c r="Q3" i="99"/>
  <c r="A57" i="99"/>
  <c r="A97" i="99"/>
  <c r="A53" i="99"/>
  <c r="A93" i="99"/>
  <c r="Q4" i="99"/>
  <c r="AA4" i="99"/>
  <c r="V4" i="99"/>
  <c r="AA3" i="98"/>
  <c r="AA3" i="99"/>
  <c r="AC4" i="99"/>
  <c r="X4" i="99"/>
  <c r="S4" i="99"/>
  <c r="A54" i="99"/>
  <c r="A94" i="99"/>
  <c r="A56" i="99"/>
  <c r="A96" i="99"/>
  <c r="A52" i="99"/>
  <c r="A92" i="99"/>
  <c r="Y4" i="99"/>
  <c r="T4" i="99"/>
  <c r="AD4" i="99"/>
  <c r="D21" i="96"/>
  <c r="Y4" i="98"/>
  <c r="T4" i="98"/>
  <c r="AD4" i="98"/>
  <c r="AA4" i="98"/>
  <c r="Q4" i="98"/>
  <c r="V4" i="98"/>
  <c r="AE4" i="98"/>
  <c r="U4" i="98"/>
  <c r="Z4" i="98"/>
  <c r="AC4" i="98"/>
  <c r="S4" i="98"/>
  <c r="X4" i="98"/>
  <c r="AB4" i="98"/>
  <c r="R4" i="98"/>
  <c r="W4" i="98"/>
  <c r="W4" i="73"/>
  <c r="W4" i="69"/>
  <c r="Q3" i="8"/>
  <c r="Q3" i="38"/>
  <c r="Q3" i="41"/>
  <c r="Q3" i="9"/>
  <c r="Q3" i="73"/>
  <c r="Q3" i="28"/>
  <c r="Q3" i="64"/>
  <c r="Q3" i="68"/>
  <c r="Q3" i="49"/>
  <c r="Q3" i="7"/>
  <c r="Q3" i="81"/>
  <c r="Q3" i="24"/>
  <c r="Q3" i="15"/>
  <c r="Q3" i="13"/>
  <c r="Q3" i="17"/>
  <c r="Q3" i="47"/>
  <c r="Q3" i="6"/>
  <c r="Q3" i="83"/>
  <c r="Q3" i="69"/>
  <c r="U3" i="36"/>
  <c r="Q3" i="22"/>
  <c r="Q3" i="10"/>
  <c r="Q3" i="45"/>
  <c r="Q3" i="5"/>
  <c r="Q3" i="85"/>
  <c r="Q3" i="32"/>
  <c r="AA24" i="10"/>
  <c r="AA64" i="10"/>
  <c r="AA103" i="10"/>
  <c r="AA63" i="10"/>
  <c r="AA104" i="10"/>
  <c r="AA23" i="10"/>
  <c r="V4" i="73"/>
  <c r="V4" i="69"/>
  <c r="Y4" i="69"/>
  <c r="Y4" i="73"/>
  <c r="V3" i="68"/>
  <c r="V3" i="49"/>
  <c r="V3" i="7"/>
  <c r="V3" i="81"/>
  <c r="V3" i="24"/>
  <c r="V3" i="15"/>
  <c r="V3" i="13"/>
  <c r="V3" i="47"/>
  <c r="V3" i="6"/>
  <c r="V3" i="83"/>
  <c r="Z3" i="36"/>
  <c r="V3" i="22"/>
  <c r="V3" i="10"/>
  <c r="V3" i="9"/>
  <c r="V3" i="28"/>
  <c r="V3" i="45"/>
  <c r="V3" i="5"/>
  <c r="V3" i="85"/>
  <c r="V3" i="32"/>
  <c r="V3" i="73"/>
  <c r="V3" i="17"/>
  <c r="V3" i="8"/>
  <c r="V3" i="38"/>
  <c r="V3" i="41"/>
  <c r="V3" i="69"/>
  <c r="V3" i="64"/>
  <c r="AA3" i="47"/>
  <c r="AA3" i="6"/>
  <c r="AA3" i="83"/>
  <c r="AE3" i="36"/>
  <c r="AA3" i="22"/>
  <c r="AA3" i="10"/>
  <c r="AA3" i="45"/>
  <c r="AA3" i="5"/>
  <c r="AA3" i="85"/>
  <c r="AA3" i="32"/>
  <c r="AA3" i="17"/>
  <c r="AA3" i="49"/>
  <c r="AA3" i="81"/>
  <c r="AA3" i="13"/>
  <c r="AA3" i="8"/>
  <c r="AA3" i="38"/>
  <c r="AA3" i="41"/>
  <c r="AA3" i="9"/>
  <c r="AA3" i="28"/>
  <c r="AA3" i="64"/>
  <c r="AA3" i="68"/>
  <c r="AA3" i="7"/>
  <c r="AA3" i="24"/>
  <c r="AA3" i="15"/>
  <c r="Z4" i="73"/>
  <c r="Z4" i="69"/>
  <c r="X4" i="69"/>
  <c r="X4" i="73"/>
  <c r="A56" i="68"/>
  <c r="A96" i="68"/>
  <c r="A97" i="85"/>
  <c r="A57" i="85"/>
  <c r="A93" i="85"/>
  <c r="A53" i="85"/>
  <c r="A56" i="83"/>
  <c r="A96" i="83"/>
  <c r="A56" i="81"/>
  <c r="A96" i="81"/>
  <c r="A94" i="81"/>
  <c r="A54" i="81"/>
  <c r="A55" i="68"/>
  <c r="A95" i="68"/>
  <c r="A96" i="85"/>
  <c r="A56" i="85"/>
  <c r="A95" i="83"/>
  <c r="A55" i="83"/>
  <c r="A95" i="81"/>
  <c r="A55" i="81"/>
  <c r="A58" i="68"/>
  <c r="A98" i="68"/>
  <c r="A94" i="68"/>
  <c r="A54" i="68"/>
  <c r="A95" i="85"/>
  <c r="A55" i="85"/>
  <c r="A58" i="83"/>
  <c r="A98" i="83"/>
  <c r="A54" i="83"/>
  <c r="A94" i="83"/>
  <c r="A57" i="68"/>
  <c r="A97" i="68"/>
  <c r="A53" i="68"/>
  <c r="A93" i="68"/>
  <c r="A58" i="85"/>
  <c r="A98" i="85"/>
  <c r="A94" i="85"/>
  <c r="A54" i="85"/>
  <c r="A57" i="83"/>
  <c r="A97" i="83"/>
  <c r="A53" i="83"/>
  <c r="A93" i="83"/>
  <c r="A97" i="81"/>
  <c r="A57" i="81"/>
  <c r="A94" i="32"/>
  <c r="A54" i="32"/>
  <c r="A57" i="22"/>
  <c r="A97" i="22"/>
  <c r="A52" i="22"/>
  <c r="A92" i="22"/>
  <c r="A92" i="64"/>
  <c r="A52" i="64"/>
  <c r="A98" i="24"/>
  <c r="A58" i="24"/>
  <c r="A58" i="13"/>
  <c r="A98" i="13"/>
  <c r="A54" i="13"/>
  <c r="A94" i="13"/>
  <c r="A55" i="9"/>
  <c r="A95" i="9"/>
  <c r="A98" i="7"/>
  <c r="A58" i="7"/>
  <c r="A94" i="7"/>
  <c r="A54" i="7"/>
  <c r="A92" i="6"/>
  <c r="A52" i="6"/>
  <c r="A92" i="5"/>
  <c r="A52" i="5"/>
  <c r="A57" i="32"/>
  <c r="A97" i="32"/>
  <c r="A97" i="28"/>
  <c r="A57" i="28"/>
  <c r="A93" i="28"/>
  <c r="A53" i="28"/>
  <c r="A57" i="24"/>
  <c r="A97" i="24"/>
  <c r="A53" i="24"/>
  <c r="A93" i="24"/>
  <c r="A57" i="13"/>
  <c r="A97" i="13"/>
  <c r="A53" i="13"/>
  <c r="A93" i="13"/>
  <c r="A54" i="9"/>
  <c r="A94" i="9"/>
  <c r="A93" i="8"/>
  <c r="A53" i="8"/>
  <c r="A57" i="7"/>
  <c r="A97" i="7"/>
  <c r="A93" i="7"/>
  <c r="A53" i="7"/>
  <c r="A96" i="6"/>
  <c r="A56" i="6"/>
  <c r="A56" i="32"/>
  <c r="A96" i="32"/>
  <c r="A52" i="32"/>
  <c r="A92" i="32"/>
  <c r="A96" i="28"/>
  <c r="A56" i="28"/>
  <c r="A92" i="28"/>
  <c r="A52" i="28"/>
  <c r="A95" i="22"/>
  <c r="A55" i="22"/>
  <c r="A54" i="64"/>
  <c r="A94" i="64"/>
  <c r="A56" i="24"/>
  <c r="A96" i="24"/>
  <c r="A52" i="24"/>
  <c r="A92" i="24"/>
  <c r="A96" i="13"/>
  <c r="A56" i="13"/>
  <c r="A92" i="13"/>
  <c r="A52" i="13"/>
  <c r="A97" i="9"/>
  <c r="A57" i="9"/>
  <c r="A93" i="9"/>
  <c r="A53" i="9"/>
  <c r="A92" i="8"/>
  <c r="A52" i="8"/>
  <c r="A96" i="7"/>
  <c r="A56" i="7"/>
  <c r="A52" i="7"/>
  <c r="A92" i="7"/>
  <c r="A95" i="6"/>
  <c r="A55" i="6"/>
  <c r="A54" i="5"/>
  <c r="A94" i="5"/>
  <c r="A54" i="28"/>
  <c r="A94" i="28"/>
  <c r="A94" i="24"/>
  <c r="A54" i="24"/>
  <c r="A97" i="6"/>
  <c r="A57" i="6"/>
  <c r="A53" i="32"/>
  <c r="A93" i="32"/>
  <c r="A56" i="22"/>
  <c r="A96" i="22"/>
  <c r="A95" i="32"/>
  <c r="A55" i="32"/>
  <c r="A55" i="28"/>
  <c r="A95" i="28"/>
  <c r="A94" i="22"/>
  <c r="A54" i="22"/>
  <c r="A93" i="64"/>
  <c r="A53" i="64"/>
  <c r="A95" i="24"/>
  <c r="A55" i="24"/>
  <c r="A95" i="13"/>
  <c r="A55" i="13"/>
  <c r="A96" i="9"/>
  <c r="A56" i="9"/>
  <c r="A92" i="9"/>
  <c r="A52" i="9"/>
  <c r="A95" i="7"/>
  <c r="A55" i="7"/>
  <c r="A94" i="6"/>
  <c r="A54" i="6"/>
  <c r="A93" i="5"/>
  <c r="A53" i="5"/>
  <c r="A15" i="38"/>
  <c r="A15" i="45"/>
  <c r="A15" i="47"/>
  <c r="A15" i="49"/>
  <c r="A15" i="41"/>
  <c r="A12" i="36"/>
  <c r="A12" i="49"/>
  <c r="A12" i="45"/>
  <c r="A12" i="47"/>
  <c r="A12" i="38"/>
  <c r="A12" i="41"/>
  <c r="A15" i="36"/>
  <c r="A1" i="36"/>
  <c r="D23" i="96" s="1"/>
  <c r="A16" i="15"/>
  <c r="A16" i="17"/>
  <c r="A13" i="38"/>
  <c r="A13" i="45"/>
  <c r="A13" i="47"/>
  <c r="A13" i="49"/>
  <c r="A13" i="41"/>
  <c r="A14" i="36"/>
  <c r="A19" i="17"/>
  <c r="A19" i="15"/>
  <c r="A15" i="17"/>
  <c r="A15" i="15"/>
  <c r="A16" i="36"/>
  <c r="A17" i="15"/>
  <c r="A17" i="17"/>
  <c r="A16" i="38"/>
  <c r="A16" i="47"/>
  <c r="A16" i="41"/>
  <c r="A16" i="45"/>
  <c r="A16" i="49"/>
  <c r="A14" i="45"/>
  <c r="A14" i="49"/>
  <c r="A14" i="38"/>
  <c r="A14" i="47"/>
  <c r="A14" i="41"/>
  <c r="A13" i="36"/>
  <c r="A18" i="17"/>
  <c r="A18" i="15"/>
  <c r="AD4" i="41"/>
  <c r="Y4" i="38"/>
  <c r="T4" i="45"/>
  <c r="AD4" i="49"/>
  <c r="Y4" i="68"/>
  <c r="T4" i="13"/>
  <c r="AD4" i="10"/>
  <c r="Y4" i="64"/>
  <c r="T4" i="41"/>
  <c r="AD4" i="45"/>
  <c r="Y4" i="47"/>
  <c r="T4" i="49"/>
  <c r="AD4" i="13"/>
  <c r="Y4" i="24"/>
  <c r="T4" i="10"/>
  <c r="T4" i="38"/>
  <c r="Y4" i="49"/>
  <c r="AD4" i="24"/>
  <c r="AD4" i="38"/>
  <c r="T4" i="47"/>
  <c r="Y4" i="13"/>
  <c r="AD4" i="64"/>
  <c r="Y4" i="15"/>
  <c r="T4" i="17"/>
  <c r="AD4" i="28"/>
  <c r="T4" i="32"/>
  <c r="Y4" i="83"/>
  <c r="T4" i="69"/>
  <c r="Y4" i="41"/>
  <c r="AD4" i="47"/>
  <c r="T4" i="68"/>
  <c r="Y4" i="10"/>
  <c r="AD4" i="15"/>
  <c r="Y4" i="17"/>
  <c r="T4" i="24"/>
  <c r="Y4" i="22"/>
  <c r="Y4" i="28"/>
  <c r="T4" i="81"/>
  <c r="T4" i="83"/>
  <c r="T4" i="85"/>
  <c r="AD4" i="6"/>
  <c r="Y4" i="7"/>
  <c r="T4" i="8"/>
  <c r="AD4" i="36"/>
  <c r="AD4" i="68"/>
  <c r="AD4" i="17"/>
  <c r="T4" i="22"/>
  <c r="T4" i="28"/>
  <c r="T4" i="73"/>
  <c r="AD4" i="83"/>
  <c r="Y4" i="85"/>
  <c r="T4" i="5"/>
  <c r="AD4" i="7"/>
  <c r="Y4" i="8"/>
  <c r="T4" i="9"/>
  <c r="T4" i="64"/>
  <c r="AD4" i="22"/>
  <c r="Y4" i="32"/>
  <c r="Y4" i="81"/>
  <c r="AD4" i="5"/>
  <c r="Y4" i="6"/>
  <c r="T4" i="7"/>
  <c r="AD4" i="9"/>
  <c r="Y4" i="36"/>
  <c r="AD4" i="8"/>
  <c r="T4" i="6"/>
  <c r="Y4" i="45"/>
  <c r="Y4" i="5"/>
  <c r="T4" i="15"/>
  <c r="AD4" i="32"/>
  <c r="AD4" i="81"/>
  <c r="AD4" i="85"/>
  <c r="Y4" i="9"/>
  <c r="T4" i="36"/>
  <c r="Z4" i="41"/>
  <c r="U4" i="38"/>
  <c r="AE4" i="47"/>
  <c r="Z4" i="49"/>
  <c r="U4" i="68"/>
  <c r="AE4" i="24"/>
  <c r="Z4" i="10"/>
  <c r="AE4" i="38"/>
  <c r="Z4" i="45"/>
  <c r="U4" i="47"/>
  <c r="AE4" i="68"/>
  <c r="Z4" i="13"/>
  <c r="U4" i="24"/>
  <c r="AE4" i="64"/>
  <c r="U4" i="41"/>
  <c r="Z4" i="47"/>
  <c r="AE4" i="13"/>
  <c r="AE4" i="41"/>
  <c r="U4" i="45"/>
  <c r="Z4" i="68"/>
  <c r="AE4" i="10"/>
  <c r="U4" i="15"/>
  <c r="AE4" i="22"/>
  <c r="Z4" i="28"/>
  <c r="U4" i="73"/>
  <c r="AE4" i="81"/>
  <c r="U4" i="83"/>
  <c r="AE4" i="45"/>
  <c r="U4" i="49"/>
  <c r="Z4" i="24"/>
  <c r="Z4" i="15"/>
  <c r="U4" i="10"/>
  <c r="AE4" i="17"/>
  <c r="AE4" i="28"/>
  <c r="AE4" i="32"/>
  <c r="Z4" i="83"/>
  <c r="AE4" i="5"/>
  <c r="Z4" i="6"/>
  <c r="U4" i="7"/>
  <c r="AE4" i="9"/>
  <c r="Z4" i="36"/>
  <c r="U4" i="13"/>
  <c r="AE4" i="15"/>
  <c r="Z4" i="32"/>
  <c r="Z4" i="81"/>
  <c r="U4" i="69"/>
  <c r="U4" i="85"/>
  <c r="AE4" i="6"/>
  <c r="Z4" i="7"/>
  <c r="U4" i="8"/>
  <c r="AE4" i="36"/>
  <c r="Z4" i="38"/>
  <c r="Z4" i="64"/>
  <c r="Z4" i="17"/>
  <c r="U4" i="17"/>
  <c r="U4" i="22"/>
  <c r="U4" i="28"/>
  <c r="AE4" i="83"/>
  <c r="AE4" i="85"/>
  <c r="Z4" i="5"/>
  <c r="U4" i="6"/>
  <c r="AE4" i="8"/>
  <c r="Z4" i="9"/>
  <c r="U4" i="36"/>
  <c r="U4" i="64"/>
  <c r="Z4" i="22"/>
  <c r="Z4" i="85"/>
  <c r="U4" i="9"/>
  <c r="U4" i="32"/>
  <c r="U4" i="81"/>
  <c r="Z4" i="8"/>
  <c r="AE4" i="49"/>
  <c r="U4" i="5"/>
  <c r="AE4" i="7"/>
  <c r="X4" i="41"/>
  <c r="S4" i="38"/>
  <c r="AC4" i="47"/>
  <c r="X4" i="49"/>
  <c r="S4" i="68"/>
  <c r="AC4" i="24"/>
  <c r="X4" i="10"/>
  <c r="AC4" i="38"/>
  <c r="X4" i="45"/>
  <c r="S4" i="47"/>
  <c r="AC4" i="68"/>
  <c r="X4" i="13"/>
  <c r="S4" i="24"/>
  <c r="AC4" i="64"/>
  <c r="AC4" i="45"/>
  <c r="S4" i="49"/>
  <c r="X4" i="24"/>
  <c r="X4" i="38"/>
  <c r="AC4" i="49"/>
  <c r="S4" i="13"/>
  <c r="X4" i="64"/>
  <c r="S4" i="15"/>
  <c r="AC4" i="22"/>
  <c r="X4" i="28"/>
  <c r="S4" i="73"/>
  <c r="AC4" i="81"/>
  <c r="S4" i="83"/>
  <c r="S4" i="41"/>
  <c r="X4" i="47"/>
  <c r="AC4" i="13"/>
  <c r="S4" i="10"/>
  <c r="X4" i="15"/>
  <c r="AC4" i="41"/>
  <c r="S4" i="64"/>
  <c r="X4" i="32"/>
  <c r="X4" i="81"/>
  <c r="S4" i="69"/>
  <c r="AC4" i="5"/>
  <c r="X4" i="6"/>
  <c r="S4" i="7"/>
  <c r="AC4" i="9"/>
  <c r="X4" i="36"/>
  <c r="AC4" i="10"/>
  <c r="X4" i="17"/>
  <c r="X4" i="22"/>
  <c r="S4" i="32"/>
  <c r="S4" i="81"/>
  <c r="S4" i="85"/>
  <c r="AC4" i="6"/>
  <c r="X4" i="7"/>
  <c r="S4" i="8"/>
  <c r="AC4" i="36"/>
  <c r="S4" i="45"/>
  <c r="AC4" i="15"/>
  <c r="AC4" i="28"/>
  <c r="AC4" i="32"/>
  <c r="X4" i="83"/>
  <c r="AC4" i="85"/>
  <c r="X4" i="5"/>
  <c r="S4" i="6"/>
  <c r="AC4" i="8"/>
  <c r="X4" i="9"/>
  <c r="S4" i="36"/>
  <c r="X4" i="68"/>
  <c r="AC4" i="17"/>
  <c r="S4" i="5"/>
  <c r="S4" i="17"/>
  <c r="S4" i="28"/>
  <c r="X4" i="85"/>
  <c r="S4" i="9"/>
  <c r="S4" i="22"/>
  <c r="X4" i="8"/>
  <c r="AC4" i="83"/>
  <c r="AC4" i="7"/>
  <c r="R4" i="41"/>
  <c r="AB4" i="45"/>
  <c r="W4" i="47"/>
  <c r="R4" i="49"/>
  <c r="AB4" i="13"/>
  <c r="W4" i="24"/>
  <c r="R4" i="10"/>
  <c r="AB4" i="41"/>
  <c r="W4" i="38"/>
  <c r="R4" i="45"/>
  <c r="AB4" i="49"/>
  <c r="W4" i="68"/>
  <c r="R4" i="13"/>
  <c r="AB4" i="10"/>
  <c r="W4" i="45"/>
  <c r="AB4" i="68"/>
  <c r="R4" i="24"/>
  <c r="R4" i="38"/>
  <c r="W4" i="49"/>
  <c r="AB4" i="24"/>
  <c r="R4" i="64"/>
  <c r="AB4" i="17"/>
  <c r="W4" i="22"/>
  <c r="R4" i="28"/>
  <c r="AB4" i="32"/>
  <c r="W4" i="81"/>
  <c r="AB4" i="38"/>
  <c r="R4" i="47"/>
  <c r="W4" i="13"/>
  <c r="AB4" i="64"/>
  <c r="W4" i="64"/>
  <c r="R4" i="15"/>
  <c r="AB4" i="47"/>
  <c r="AB4" i="15"/>
  <c r="AB4" i="22"/>
  <c r="AB4" i="28"/>
  <c r="W4" i="83"/>
  <c r="AB4" i="85"/>
  <c r="W4" i="5"/>
  <c r="R4" i="6"/>
  <c r="AB4" i="8"/>
  <c r="W4" i="9"/>
  <c r="R4" i="36"/>
  <c r="W4" i="41"/>
  <c r="W4" i="28"/>
  <c r="W4" i="32"/>
  <c r="R4" i="83"/>
  <c r="R4" i="69"/>
  <c r="AB4" i="5"/>
  <c r="W4" i="6"/>
  <c r="R4" i="7"/>
  <c r="AB4" i="9"/>
  <c r="W4" i="36"/>
  <c r="R4" i="68"/>
  <c r="W4" i="10"/>
  <c r="W4" i="15"/>
  <c r="R4" i="17"/>
  <c r="R4" i="22"/>
  <c r="AB4" i="81"/>
  <c r="AB4" i="83"/>
  <c r="W4" i="85"/>
  <c r="R4" i="5"/>
  <c r="AB4" i="7"/>
  <c r="W4" i="8"/>
  <c r="R4" i="9"/>
  <c r="R4" i="8"/>
  <c r="R4" i="32"/>
  <c r="AB4" i="6"/>
  <c r="W4" i="17"/>
  <c r="W4" i="7"/>
  <c r="R4" i="73"/>
  <c r="R4" i="81"/>
  <c r="R4" i="85"/>
  <c r="AB4" i="36"/>
  <c r="AA4" i="38"/>
  <c r="V4" i="45"/>
  <c r="Q4" i="47"/>
  <c r="AA4" i="68"/>
  <c r="V4" i="13"/>
  <c r="Q4" i="24"/>
  <c r="AA4" i="64"/>
  <c r="V4" i="41"/>
  <c r="Q4" i="38"/>
  <c r="AA4" i="47"/>
  <c r="V4" i="49"/>
  <c r="Q4" i="68"/>
  <c r="AA4" i="24"/>
  <c r="V4" i="10"/>
  <c r="AA4" i="41"/>
  <c r="Q4" i="45"/>
  <c r="V4" i="68"/>
  <c r="AA4" i="45"/>
  <c r="Q4" i="49"/>
  <c r="V4" i="24"/>
  <c r="AA4" i="15"/>
  <c r="V4" i="17"/>
  <c r="Q4" i="22"/>
  <c r="V4" i="32"/>
  <c r="Q4" i="81"/>
  <c r="AA4" i="83"/>
  <c r="V4" i="38"/>
  <c r="AA4" i="49"/>
  <c r="Q4" i="13"/>
  <c r="Q4" i="64"/>
  <c r="AA4" i="17"/>
  <c r="AA4" i="13"/>
  <c r="V4" i="15"/>
  <c r="Q4" i="17"/>
  <c r="AA4" i="32"/>
  <c r="AA4" i="81"/>
  <c r="V4" i="85"/>
  <c r="Q4" i="5"/>
  <c r="AA4" i="7"/>
  <c r="V4" i="8"/>
  <c r="Q4" i="9"/>
  <c r="V4" i="47"/>
  <c r="Q4" i="10"/>
  <c r="V4" i="64"/>
  <c r="AA4" i="22"/>
  <c r="AA4" i="28"/>
  <c r="V4" i="81"/>
  <c r="V4" i="83"/>
  <c r="AA4" i="85"/>
  <c r="V4" i="5"/>
  <c r="Q4" i="6"/>
  <c r="AA4" i="8"/>
  <c r="V4" i="9"/>
  <c r="Q4" i="36"/>
  <c r="Q4" i="15"/>
  <c r="Q4" i="28"/>
  <c r="Q4" i="73"/>
  <c r="Q4" i="32"/>
  <c r="Q4" i="85"/>
  <c r="AA4" i="6"/>
  <c r="V4" i="7"/>
  <c r="Q4" i="8"/>
  <c r="AA4" i="36"/>
  <c r="V4" i="6"/>
  <c r="AA4" i="10"/>
  <c r="Q4" i="41"/>
  <c r="V4" i="22"/>
  <c r="V4" i="28"/>
  <c r="AA4" i="5"/>
  <c r="V4" i="36"/>
  <c r="Q4" i="69"/>
  <c r="Q4" i="7"/>
  <c r="Q4" i="83"/>
  <c r="AA4" i="9"/>
  <c r="A2" i="47"/>
  <c r="A2" i="24"/>
  <c r="A2" i="17"/>
  <c r="A2" i="32"/>
  <c r="A2" i="69"/>
  <c r="A2" i="7"/>
  <c r="A2" i="64"/>
  <c r="A2" i="5"/>
  <c r="A2" i="45"/>
  <c r="A2" i="73"/>
  <c r="A2" i="6"/>
  <c r="A2" i="41"/>
  <c r="A2" i="49"/>
  <c r="A2" i="10"/>
  <c r="A2" i="22"/>
  <c r="A2" i="81"/>
  <c r="A2" i="85"/>
  <c r="A2" i="8"/>
  <c r="A2" i="36"/>
  <c r="A2" i="38"/>
  <c r="A2" i="68"/>
  <c r="A2" i="28"/>
  <c r="A2" i="9"/>
  <c r="A2" i="13"/>
  <c r="A2" i="15"/>
  <c r="A2" i="83"/>
  <c r="A132" i="98" l="1"/>
  <c r="A172" i="98"/>
  <c r="A193" i="98"/>
  <c r="A153" i="98"/>
  <c r="A138" i="98"/>
  <c r="A178" i="98"/>
  <c r="A160" i="98"/>
  <c r="A200" i="98"/>
  <c r="A150" i="98"/>
  <c r="A190" i="98"/>
  <c r="A181" i="98"/>
  <c r="A141" i="98"/>
  <c r="A162" i="98"/>
  <c r="A202" i="98"/>
  <c r="A147" i="98"/>
  <c r="A187" i="98"/>
  <c r="A163" i="98"/>
  <c r="A203" i="98"/>
  <c r="AA156" i="10"/>
  <c r="AA132" i="98" s="1"/>
  <c r="A177" i="98"/>
  <c r="A137" i="98"/>
  <c r="A158" i="98"/>
  <c r="A198" i="98"/>
  <c r="A144" i="98"/>
  <c r="A184" i="98"/>
  <c r="A134" i="98"/>
  <c r="A174" i="98"/>
  <c r="A156" i="98"/>
  <c r="A196" i="98"/>
  <c r="A146" i="98"/>
  <c r="A186" i="98"/>
  <c r="A135" i="98"/>
  <c r="A175" i="98"/>
  <c r="A151" i="98"/>
  <c r="A191" i="98"/>
  <c r="A142" i="98"/>
  <c r="A182" i="98"/>
  <c r="A164" i="98"/>
  <c r="A204" i="98"/>
  <c r="A189" i="98"/>
  <c r="A149" i="98"/>
  <c r="A140" i="98"/>
  <c r="A180" i="98"/>
  <c r="A201" i="98"/>
  <c r="A161" i="98"/>
  <c r="A152" i="98"/>
  <c r="A192" i="98"/>
  <c r="A139" i="98"/>
  <c r="A179" i="98"/>
  <c r="A155" i="98"/>
  <c r="A195" i="98"/>
  <c r="A148" i="98"/>
  <c r="A188" i="98"/>
  <c r="A173" i="98"/>
  <c r="A133" i="98"/>
  <c r="A154" i="98"/>
  <c r="A194" i="98"/>
  <c r="A185" i="98"/>
  <c r="A145" i="98"/>
  <c r="A136" i="98"/>
  <c r="A176" i="98"/>
  <c r="A197" i="98"/>
  <c r="A157" i="98"/>
  <c r="A143" i="98"/>
  <c r="A183" i="98"/>
  <c r="A159" i="98"/>
  <c r="A199" i="98"/>
  <c r="A133" i="36"/>
  <c r="A173" i="36"/>
  <c r="A174" i="49"/>
  <c r="A134" i="49"/>
  <c r="A176" i="41"/>
  <c r="A136" i="41"/>
  <c r="A137" i="15"/>
  <c r="A177" i="15"/>
  <c r="A179" i="15"/>
  <c r="A139" i="15"/>
  <c r="A133" i="49"/>
  <c r="A173" i="49"/>
  <c r="A176" i="17"/>
  <c r="A136" i="17"/>
  <c r="A172" i="41"/>
  <c r="A132" i="41"/>
  <c r="A172" i="49"/>
  <c r="A132" i="49"/>
  <c r="A135" i="47"/>
  <c r="A175" i="47"/>
  <c r="A132" i="100"/>
  <c r="A172" i="100"/>
  <c r="A176" i="100"/>
  <c r="A136" i="100"/>
  <c r="A137" i="100"/>
  <c r="A177" i="100"/>
  <c r="A134" i="41"/>
  <c r="A174" i="41"/>
  <c r="A174" i="45"/>
  <c r="A134" i="45"/>
  <c r="A136" i="47"/>
  <c r="A176" i="47"/>
  <c r="A176" i="36"/>
  <c r="A136" i="36"/>
  <c r="A139" i="17"/>
  <c r="A179" i="17"/>
  <c r="A173" i="47"/>
  <c r="A133" i="47"/>
  <c r="A136" i="15"/>
  <c r="A176" i="15"/>
  <c r="A172" i="38"/>
  <c r="A132" i="38"/>
  <c r="A172" i="36"/>
  <c r="A132" i="36"/>
  <c r="A135" i="45"/>
  <c r="A175" i="45"/>
  <c r="A52" i="69"/>
  <c r="A132" i="69"/>
  <c r="A172" i="69"/>
  <c r="A93" i="69"/>
  <c r="A173" i="69"/>
  <c r="A133" i="69"/>
  <c r="A94" i="69"/>
  <c r="A134" i="69"/>
  <c r="A174" i="69"/>
  <c r="A172" i="17"/>
  <c r="A132" i="17"/>
  <c r="A178" i="15"/>
  <c r="A138" i="15"/>
  <c r="A174" i="47"/>
  <c r="A134" i="47"/>
  <c r="A176" i="49"/>
  <c r="A136" i="49"/>
  <c r="A176" i="38"/>
  <c r="A136" i="38"/>
  <c r="A175" i="15"/>
  <c r="A135" i="15"/>
  <c r="A134" i="36"/>
  <c r="A174" i="36"/>
  <c r="A173" i="45"/>
  <c r="A133" i="45"/>
  <c r="A132" i="47"/>
  <c r="A172" i="47"/>
  <c r="A175" i="41"/>
  <c r="A135" i="41"/>
  <c r="A175" i="38"/>
  <c r="A135" i="38"/>
  <c r="A178" i="100"/>
  <c r="A138" i="100"/>
  <c r="A139" i="100"/>
  <c r="A179" i="100"/>
  <c r="A180" i="100"/>
  <c r="A140" i="100"/>
  <c r="A181" i="100"/>
  <c r="A141" i="100"/>
  <c r="A172" i="15"/>
  <c r="A132" i="15"/>
  <c r="A178" i="17"/>
  <c r="A138" i="17"/>
  <c r="A134" i="38"/>
  <c r="A174" i="38"/>
  <c r="A176" i="45"/>
  <c r="A136" i="45"/>
  <c r="A177" i="17"/>
  <c r="A137" i="17"/>
  <c r="A135" i="17"/>
  <c r="A175" i="17"/>
  <c r="A173" i="41"/>
  <c r="A133" i="41"/>
  <c r="A133" i="38"/>
  <c r="A173" i="38"/>
  <c r="A175" i="36"/>
  <c r="A135" i="36"/>
  <c r="A172" i="45"/>
  <c r="A132" i="45"/>
  <c r="A175" i="49"/>
  <c r="A135" i="49"/>
  <c r="A95" i="69"/>
  <c r="A175" i="69"/>
  <c r="A135" i="69"/>
  <c r="A96" i="69"/>
  <c r="A176" i="69"/>
  <c r="A136" i="69"/>
  <c r="A97" i="69"/>
  <c r="A177" i="69"/>
  <c r="A137" i="69"/>
  <c r="A98" i="69"/>
  <c r="A138" i="69"/>
  <c r="A178" i="69"/>
  <c r="A84" i="98"/>
  <c r="A124" i="98"/>
  <c r="A81" i="98"/>
  <c r="A121" i="98"/>
  <c r="A82" i="98"/>
  <c r="A122" i="98"/>
  <c r="A83" i="98"/>
  <c r="A123" i="98"/>
  <c r="A97" i="98"/>
  <c r="A57" i="98"/>
  <c r="A54" i="98"/>
  <c r="A94" i="98"/>
  <c r="A66" i="98"/>
  <c r="A106" i="98"/>
  <c r="A71" i="98"/>
  <c r="A111" i="98"/>
  <c r="A112" i="98"/>
  <c r="A72" i="98"/>
  <c r="A75" i="98"/>
  <c r="A115" i="98"/>
  <c r="A108" i="98"/>
  <c r="A68" i="98"/>
  <c r="A93" i="98"/>
  <c r="A53" i="98"/>
  <c r="A74" i="98"/>
  <c r="A114" i="98"/>
  <c r="A105" i="98"/>
  <c r="A65" i="98"/>
  <c r="A96" i="98"/>
  <c r="A56" i="98"/>
  <c r="A117" i="98"/>
  <c r="A77" i="98"/>
  <c r="A63" i="98"/>
  <c r="A103" i="98"/>
  <c r="A79" i="98"/>
  <c r="A119" i="98"/>
  <c r="A78" i="98"/>
  <c r="A118" i="98"/>
  <c r="A104" i="98"/>
  <c r="A64" i="98"/>
  <c r="A116" i="98"/>
  <c r="A76" i="98"/>
  <c r="A55" i="98"/>
  <c r="A95" i="98"/>
  <c r="A62" i="98"/>
  <c r="A102" i="98"/>
  <c r="A109" i="98"/>
  <c r="A69" i="98"/>
  <c r="A100" i="98"/>
  <c r="A60" i="98"/>
  <c r="A59" i="98"/>
  <c r="A99" i="98"/>
  <c r="A92" i="98"/>
  <c r="A52" i="98"/>
  <c r="A113" i="98"/>
  <c r="A73" i="98"/>
  <c r="A58" i="98"/>
  <c r="A98" i="98"/>
  <c r="A120" i="98"/>
  <c r="A80" i="98"/>
  <c r="A70" i="98"/>
  <c r="A110" i="98"/>
  <c r="A101" i="98"/>
  <c r="A61" i="98"/>
  <c r="A67" i="98"/>
  <c r="A107" i="98"/>
  <c r="A55" i="69"/>
  <c r="A58" i="69"/>
  <c r="A56" i="69"/>
  <c r="A57" i="69"/>
  <c r="A92" i="17"/>
  <c r="A52" i="17"/>
  <c r="A92" i="15"/>
  <c r="A52" i="15"/>
  <c r="A54" i="69"/>
  <c r="A53" i="69"/>
  <c r="A58" i="100"/>
  <c r="A98" i="100"/>
  <c r="A59" i="100"/>
  <c r="A99" i="100"/>
  <c r="A92" i="69"/>
  <c r="A100" i="100"/>
  <c r="A60" i="100"/>
  <c r="A101" i="100"/>
  <c r="A61" i="100"/>
  <c r="A92" i="100"/>
  <c r="A52" i="100"/>
  <c r="A96" i="100"/>
  <c r="A56" i="100"/>
  <c r="A97" i="100"/>
  <c r="A57" i="100"/>
  <c r="AA116" i="10"/>
  <c r="AA92" i="98" s="1"/>
  <c r="AA36" i="10"/>
  <c r="AA12" i="98" s="1"/>
  <c r="AA76" i="10"/>
  <c r="AA52" i="98" s="1"/>
  <c r="A94" i="47"/>
  <c r="A96" i="38"/>
  <c r="A97" i="17"/>
  <c r="A57" i="17"/>
  <c r="A59" i="15"/>
  <c r="A99" i="15"/>
  <c r="A93" i="49"/>
  <c r="A56" i="15"/>
  <c r="A96" i="15"/>
  <c r="A92" i="38"/>
  <c r="A95" i="45"/>
  <c r="A58" i="17"/>
  <c r="A98" i="17"/>
  <c r="A94" i="38"/>
  <c r="A96" i="45"/>
  <c r="A97" i="15"/>
  <c r="A57" i="15"/>
  <c r="A59" i="17"/>
  <c r="A99" i="17"/>
  <c r="A93" i="47"/>
  <c r="A92" i="47"/>
  <c r="A95" i="41"/>
  <c r="A95" i="38"/>
  <c r="A94" i="15"/>
  <c r="A54" i="15"/>
  <c r="A93" i="36"/>
  <c r="A53" i="36"/>
  <c r="A94" i="49"/>
  <c r="A96" i="41"/>
  <c r="A56" i="36"/>
  <c r="A96" i="36"/>
  <c r="A55" i="15"/>
  <c r="A95" i="15"/>
  <c r="A54" i="36"/>
  <c r="A94" i="36"/>
  <c r="A93" i="45"/>
  <c r="A95" i="36"/>
  <c r="A55" i="36"/>
  <c r="A92" i="45"/>
  <c r="A95" i="49"/>
  <c r="A98" i="15"/>
  <c r="A58" i="15"/>
  <c r="A96" i="49"/>
  <c r="A92" i="36"/>
  <c r="A52" i="36"/>
  <c r="A54" i="17"/>
  <c r="A94" i="17"/>
  <c r="A94" i="41"/>
  <c r="A94" i="45"/>
  <c r="A96" i="47"/>
  <c r="A55" i="17"/>
  <c r="A95" i="17"/>
  <c r="A93" i="41"/>
  <c r="A93" i="38"/>
  <c r="A96" i="17"/>
  <c r="A56" i="17"/>
  <c r="A92" i="41"/>
  <c r="A92" i="49"/>
  <c r="A95" i="47"/>
  <c r="A54" i="38"/>
  <c r="A56" i="41"/>
  <c r="A53" i="38"/>
  <c r="A55" i="49"/>
  <c r="A54" i="49"/>
  <c r="A56" i="47"/>
  <c r="A53" i="49"/>
  <c r="A55" i="47"/>
  <c r="A54" i="41"/>
  <c r="A54" i="45"/>
  <c r="A56" i="49"/>
  <c r="A56" i="38"/>
  <c r="A53" i="47"/>
  <c r="A52" i="38"/>
  <c r="A55" i="45"/>
  <c r="A53" i="41"/>
  <c r="A52" i="45"/>
  <c r="A52" i="41"/>
  <c r="A52" i="49"/>
  <c r="A54" i="47"/>
  <c r="A56" i="45"/>
  <c r="A53" i="45"/>
  <c r="A52" i="47"/>
  <c r="A55" i="41"/>
  <c r="A55" i="38"/>
  <c r="D44" i="96"/>
  <c r="D45" i="96"/>
  <c r="D43" i="96"/>
  <c r="D42" i="96"/>
  <c r="D41" i="96"/>
  <c r="D20" i="96"/>
  <c r="D19" i="96"/>
  <c r="D17" i="96"/>
  <c r="D16" i="96"/>
  <c r="D15" i="96"/>
  <c r="D13" i="96"/>
  <c r="D12" i="96"/>
  <c r="D18" i="96"/>
  <c r="D14" i="96"/>
  <c r="D33" i="96"/>
  <c r="D32" i="96"/>
  <c r="D31" i="96"/>
  <c r="D30" i="96"/>
  <c r="D34" i="96"/>
  <c r="A23" i="97" l="1"/>
  <c r="A22" i="97"/>
  <c r="A21" i="97"/>
  <c r="A20" i="97"/>
  <c r="A15" i="97"/>
  <c r="A19" i="97"/>
  <c r="A18" i="97"/>
  <c r="A17" i="97"/>
  <c r="A16" i="97"/>
  <c r="A11" i="97"/>
  <c r="C8" i="97"/>
  <c r="B8" i="97"/>
  <c r="AE116" i="36" l="1"/>
  <c r="AE103" i="98" s="1"/>
  <c r="AD116" i="36"/>
  <c r="AD103" i="98" s="1"/>
  <c r="AC116" i="36"/>
  <c r="AC103" i="98" s="1"/>
  <c r="AB116" i="36"/>
  <c r="AB103" i="98" s="1"/>
  <c r="AA116" i="36"/>
  <c r="AA103" i="98" s="1"/>
  <c r="Y116" i="36"/>
  <c r="Y103" i="98" s="1"/>
  <c r="X116" i="36"/>
  <c r="X103" i="98" s="1"/>
  <c r="W116" i="36"/>
  <c r="W103" i="98" s="1"/>
  <c r="V116" i="36"/>
  <c r="V103" i="98" s="1"/>
  <c r="T116" i="36"/>
  <c r="T103" i="98" s="1"/>
  <c r="S116" i="36"/>
  <c r="S103" i="98" s="1"/>
  <c r="R116" i="36"/>
  <c r="R103" i="98" s="1"/>
  <c r="Q116" i="36"/>
  <c r="Q103" i="98" s="1"/>
  <c r="AE76" i="36"/>
  <c r="AE63" i="98" s="1"/>
  <c r="AD76" i="36"/>
  <c r="AD63" i="98" s="1"/>
  <c r="AC76" i="36"/>
  <c r="AC63" i="98" s="1"/>
  <c r="AB76" i="36"/>
  <c r="AB63" i="98" s="1"/>
  <c r="AA76" i="36"/>
  <c r="AA63" i="98" s="1"/>
  <c r="Y76" i="36"/>
  <c r="Y63" i="98" s="1"/>
  <c r="X76" i="36"/>
  <c r="X63" i="98" s="1"/>
  <c r="W76" i="36"/>
  <c r="W63" i="98" s="1"/>
  <c r="V76" i="36"/>
  <c r="V63" i="98" s="1"/>
  <c r="T76" i="36"/>
  <c r="T63" i="98" s="1"/>
  <c r="S76" i="36"/>
  <c r="S63" i="98" s="1"/>
  <c r="R76" i="36"/>
  <c r="R63" i="98" s="1"/>
  <c r="Q76" i="36"/>
  <c r="Q63" i="98" s="1"/>
  <c r="AE36" i="36"/>
  <c r="AE23" i="98" s="1"/>
  <c r="AD36" i="36"/>
  <c r="AD23" i="98" s="1"/>
  <c r="AC36" i="36"/>
  <c r="AC23" i="98" s="1"/>
  <c r="AB36" i="36"/>
  <c r="AB23" i="98" s="1"/>
  <c r="AA36" i="36"/>
  <c r="AA23" i="98" s="1"/>
  <c r="Y36" i="36"/>
  <c r="Y23" i="98" s="1"/>
  <c r="X36" i="36"/>
  <c r="X23" i="98" s="1"/>
  <c r="W36" i="36"/>
  <c r="W23" i="98" s="1"/>
  <c r="V36" i="36"/>
  <c r="V23" i="98" s="1"/>
  <c r="T36" i="36"/>
  <c r="T23" i="98" s="1"/>
  <c r="S36" i="36"/>
  <c r="S23" i="98" s="1"/>
  <c r="R36" i="36"/>
  <c r="R23" i="98" s="1"/>
  <c r="Q36" i="36"/>
  <c r="Q23" i="98" s="1"/>
  <c r="S36" i="24" l="1"/>
  <c r="R36" i="24"/>
  <c r="Q55" i="98"/>
  <c r="R76" i="24"/>
  <c r="Q76" i="24"/>
  <c r="Q76" i="10"/>
  <c r="Q52" i="98" s="1"/>
  <c r="Q76" i="73"/>
  <c r="Q116" i="8"/>
  <c r="Q125" i="98" s="1"/>
  <c r="R58" i="98" l="1"/>
  <c r="R78" i="98"/>
  <c r="Q58" i="98"/>
  <c r="Q78" i="98"/>
  <c r="Q60" i="98"/>
  <c r="Q61" i="98"/>
  <c r="R38" i="98"/>
  <c r="R18" i="98"/>
  <c r="S38" i="98"/>
  <c r="S18" i="98"/>
  <c r="S76" i="85"/>
  <c r="Q36" i="24"/>
  <c r="R76" i="73"/>
  <c r="Q76" i="68"/>
  <c r="Q68" i="98" s="1"/>
  <c r="S36" i="85"/>
  <c r="Q36" i="73"/>
  <c r="S36" i="68"/>
  <c r="S28" i="98" s="1"/>
  <c r="T76" i="24"/>
  <c r="T78" i="98" s="1"/>
  <c r="T36" i="73"/>
  <c r="S76" i="69"/>
  <c r="S66" i="98" s="1"/>
  <c r="Q76" i="83"/>
  <c r="Q65" i="98" s="1"/>
  <c r="Q76" i="81"/>
  <c r="Q64" i="98" s="1"/>
  <c r="R76" i="68"/>
  <c r="R68" i="98" s="1"/>
  <c r="T36" i="10"/>
  <c r="R36" i="73"/>
  <c r="S36" i="83"/>
  <c r="S25" i="98" s="1"/>
  <c r="T76" i="81"/>
  <c r="T64" i="98" s="1"/>
  <c r="S55" i="98"/>
  <c r="R76" i="5"/>
  <c r="R81" i="98" s="1"/>
  <c r="S76" i="5"/>
  <c r="S81" i="98" s="1"/>
  <c r="R116" i="5"/>
  <c r="R121" i="98" s="1"/>
  <c r="T116" i="5"/>
  <c r="T121" i="98" s="1"/>
  <c r="Q116" i="5"/>
  <c r="Q121" i="98" s="1"/>
  <c r="T76" i="69"/>
  <c r="T66" i="98" s="1"/>
  <c r="R76" i="83"/>
  <c r="R65" i="98" s="1"/>
  <c r="Q36" i="10"/>
  <c r="Q12" i="98" s="1"/>
  <c r="R36" i="10"/>
  <c r="R12" i="98" s="1"/>
  <c r="Q76" i="22"/>
  <c r="Q57" i="98" s="1"/>
  <c r="S36" i="22"/>
  <c r="S17" i="98" s="1"/>
  <c r="S76" i="10"/>
  <c r="S52" i="98" s="1"/>
  <c r="S36" i="10"/>
  <c r="S12" i="98" s="1"/>
  <c r="T76" i="10"/>
  <c r="R76" i="10"/>
  <c r="R52" i="98" s="1"/>
  <c r="T76" i="68"/>
  <c r="T68" i="98" s="1"/>
  <c r="R36" i="68"/>
  <c r="R28" i="98" s="1"/>
  <c r="S76" i="68"/>
  <c r="S68" i="98" s="1"/>
  <c r="Q36" i="68"/>
  <c r="Q28" i="98" s="1"/>
  <c r="T36" i="68"/>
  <c r="T28" i="98" s="1"/>
  <c r="T76" i="73"/>
  <c r="S76" i="73"/>
  <c r="S36" i="73"/>
  <c r="S36" i="81"/>
  <c r="S24" i="98" s="1"/>
  <c r="R76" i="81"/>
  <c r="R64" i="98" s="1"/>
  <c r="Q36" i="81"/>
  <c r="Q24" i="98" s="1"/>
  <c r="T36" i="81"/>
  <c r="T24" i="98" s="1"/>
  <c r="S76" i="81"/>
  <c r="S64" i="98" s="1"/>
  <c r="R36" i="81"/>
  <c r="R24" i="98" s="1"/>
  <c r="T76" i="83"/>
  <c r="T65" i="98" s="1"/>
  <c r="Q36" i="83"/>
  <c r="Q25" i="98" s="1"/>
  <c r="T36" i="83"/>
  <c r="T25" i="98" s="1"/>
  <c r="R36" i="83"/>
  <c r="R25" i="98" s="1"/>
  <c r="S76" i="83"/>
  <c r="S65" i="98" s="1"/>
  <c r="R76" i="69"/>
  <c r="R66" i="98" s="1"/>
  <c r="R36" i="69"/>
  <c r="R26" i="98" s="1"/>
  <c r="S36" i="69"/>
  <c r="S26" i="98" s="1"/>
  <c r="Q76" i="69"/>
  <c r="Q66" i="98" s="1"/>
  <c r="Q36" i="69"/>
  <c r="Q26" i="98" s="1"/>
  <c r="T36" i="69"/>
  <c r="T26" i="98" s="1"/>
  <c r="T76" i="85"/>
  <c r="Q76" i="85"/>
  <c r="R76" i="85"/>
  <c r="Q36" i="85"/>
  <c r="T36" i="85"/>
  <c r="R36" i="85"/>
  <c r="S116" i="7"/>
  <c r="S123" i="98" s="1"/>
  <c r="R116" i="7"/>
  <c r="R123" i="98" s="1"/>
  <c r="T76" i="7"/>
  <c r="T83" i="98" s="1"/>
  <c r="Q76" i="7"/>
  <c r="Q83" i="98" s="1"/>
  <c r="T76" i="9"/>
  <c r="T84" i="98" s="1"/>
  <c r="R76" i="9"/>
  <c r="R84" i="98" s="1"/>
  <c r="S76" i="9"/>
  <c r="S84" i="98" s="1"/>
  <c r="Q116" i="9"/>
  <c r="Q124" i="98" s="1"/>
  <c r="Q76" i="9"/>
  <c r="Q84" i="98" s="1"/>
  <c r="S116" i="9"/>
  <c r="S124" i="98" s="1"/>
  <c r="R116" i="9"/>
  <c r="R124" i="98" s="1"/>
  <c r="T116" i="9"/>
  <c r="T124" i="98" s="1"/>
  <c r="R76" i="8"/>
  <c r="R85" i="98" s="1"/>
  <c r="S76" i="8"/>
  <c r="S85" i="98" s="1"/>
  <c r="Q76" i="8"/>
  <c r="Q85" i="98" s="1"/>
  <c r="T76" i="8"/>
  <c r="T85" i="98" s="1"/>
  <c r="S116" i="8"/>
  <c r="S125" i="98" s="1"/>
  <c r="R116" i="8"/>
  <c r="R125" i="98" s="1"/>
  <c r="T116" i="8"/>
  <c r="T125" i="98" s="1"/>
  <c r="R76" i="7"/>
  <c r="R83" i="98" s="1"/>
  <c r="S76" i="7"/>
  <c r="S83" i="98" s="1"/>
  <c r="T116" i="7"/>
  <c r="T123" i="98" s="1"/>
  <c r="Q116" i="7"/>
  <c r="Q123" i="98" s="1"/>
  <c r="Q76" i="5"/>
  <c r="Q81" i="98" s="1"/>
  <c r="T76" i="5"/>
  <c r="T81" i="98" s="1"/>
  <c r="S116" i="5"/>
  <c r="S121" i="98" s="1"/>
  <c r="S36" i="32"/>
  <c r="S22" i="98" s="1"/>
  <c r="Q76" i="32"/>
  <c r="Q62" i="98" s="1"/>
  <c r="S76" i="32"/>
  <c r="S62" i="98" s="1"/>
  <c r="T76" i="32"/>
  <c r="Q36" i="32"/>
  <c r="Q22" i="98" s="1"/>
  <c r="T36" i="32"/>
  <c r="T22" i="98" s="1"/>
  <c r="R76" i="32"/>
  <c r="R62" i="98" s="1"/>
  <c r="R36" i="32"/>
  <c r="R22" i="98" s="1"/>
  <c r="R76" i="28"/>
  <c r="R59" i="98" s="1"/>
  <c r="R36" i="28"/>
  <c r="R19" i="98" s="1"/>
  <c r="S36" i="28"/>
  <c r="S19" i="98" s="1"/>
  <c r="S76" i="28"/>
  <c r="S59" i="98" s="1"/>
  <c r="T76" i="28"/>
  <c r="Q76" i="28"/>
  <c r="Q59" i="98" s="1"/>
  <c r="Q36" i="28"/>
  <c r="Q19" i="98" s="1"/>
  <c r="T36" i="28"/>
  <c r="R36" i="22"/>
  <c r="R17" i="98" s="1"/>
  <c r="T76" i="22"/>
  <c r="R76" i="22"/>
  <c r="R57" i="98" s="1"/>
  <c r="S76" i="22"/>
  <c r="S57" i="98" s="1"/>
  <c r="Q36" i="22"/>
  <c r="Q17" i="98" s="1"/>
  <c r="T36" i="22"/>
  <c r="T17" i="98" s="1"/>
  <c r="S56" i="98"/>
  <c r="R56" i="98"/>
  <c r="T56" i="98"/>
  <c r="Q56" i="98"/>
  <c r="Q15" i="98"/>
  <c r="T15" i="98"/>
  <c r="R55" i="98"/>
  <c r="R15" i="98"/>
  <c r="S15" i="98"/>
  <c r="T55" i="98"/>
  <c r="S76" i="24"/>
  <c r="T36" i="24"/>
  <c r="R76" i="13"/>
  <c r="T36" i="13"/>
  <c r="R36" i="13"/>
  <c r="Q36" i="13"/>
  <c r="T76" i="13"/>
  <c r="S36" i="13"/>
  <c r="S76" i="13"/>
  <c r="Q76" i="13"/>
  <c r="T54" i="98" l="1"/>
  <c r="T75" i="98"/>
  <c r="R54" i="98"/>
  <c r="R75" i="98"/>
  <c r="R67" i="98"/>
  <c r="R79" i="98"/>
  <c r="S67" i="98"/>
  <c r="S79" i="98"/>
  <c r="Q67" i="98"/>
  <c r="Q79" i="98"/>
  <c r="Q54" i="98"/>
  <c r="Q75" i="98"/>
  <c r="S54" i="98"/>
  <c r="S75" i="98"/>
  <c r="S58" i="98"/>
  <c r="S78" i="98"/>
  <c r="T67" i="98"/>
  <c r="T79" i="98"/>
  <c r="S39" i="98"/>
  <c r="S27" i="98"/>
  <c r="R39" i="98"/>
  <c r="R27" i="98"/>
  <c r="T39" i="98"/>
  <c r="T27" i="98"/>
  <c r="Q39" i="98"/>
  <c r="Q27" i="98"/>
  <c r="S21" i="98"/>
  <c r="S20" i="98"/>
  <c r="T38" i="98"/>
  <c r="U18" i="24"/>
  <c r="U14" i="24"/>
  <c r="U13" i="24"/>
  <c r="U16" i="24"/>
  <c r="U17" i="24"/>
  <c r="U12" i="24"/>
  <c r="U15" i="24"/>
  <c r="T18" i="98"/>
  <c r="T52" i="98"/>
  <c r="U61" i="10"/>
  <c r="R14" i="98"/>
  <c r="R35" i="98"/>
  <c r="U57" i="28"/>
  <c r="U53" i="28"/>
  <c r="U56" i="28"/>
  <c r="U52" i="28"/>
  <c r="U55" i="28"/>
  <c r="U54" i="28"/>
  <c r="T59" i="98"/>
  <c r="T60" i="98"/>
  <c r="T61" i="98"/>
  <c r="R20" i="98"/>
  <c r="R21" i="98"/>
  <c r="R60" i="98"/>
  <c r="R61" i="98"/>
  <c r="T20" i="98"/>
  <c r="T21" i="98"/>
  <c r="Q14" i="98"/>
  <c r="Q35" i="98"/>
  <c r="U53" i="22"/>
  <c r="T57" i="98"/>
  <c r="S61" i="98"/>
  <c r="S60" i="98"/>
  <c r="U55" i="24"/>
  <c r="U54" i="24"/>
  <c r="U57" i="24"/>
  <c r="U56" i="24"/>
  <c r="U58" i="24"/>
  <c r="U53" i="24"/>
  <c r="U52" i="24"/>
  <c r="T58" i="98"/>
  <c r="S14" i="98"/>
  <c r="S35" i="98"/>
  <c r="T14" i="98"/>
  <c r="T35" i="98"/>
  <c r="U15" i="28"/>
  <c r="U17" i="28"/>
  <c r="U12" i="28"/>
  <c r="U14" i="28"/>
  <c r="U13" i="28"/>
  <c r="U16" i="28"/>
  <c r="T19" i="98"/>
  <c r="U54" i="32"/>
  <c r="T62" i="98"/>
  <c r="Q20" i="98"/>
  <c r="Q21" i="98"/>
  <c r="Q38" i="98"/>
  <c r="Q18" i="98"/>
  <c r="T37" i="98"/>
  <c r="T16" i="98"/>
  <c r="Q37" i="98"/>
  <c r="Q16" i="98"/>
  <c r="S37" i="98"/>
  <c r="S16" i="98"/>
  <c r="R37" i="98"/>
  <c r="R16" i="98"/>
  <c r="T12" i="98"/>
  <c r="U21" i="10"/>
  <c r="U13" i="22"/>
  <c r="U55" i="81"/>
  <c r="U54" i="81"/>
  <c r="U58" i="69"/>
  <c r="U58" i="83"/>
  <c r="U52" i="73"/>
  <c r="U56" i="69"/>
  <c r="U92" i="8"/>
  <c r="U95" i="7"/>
  <c r="U58" i="7"/>
  <c r="U57" i="22"/>
  <c r="U93" i="8"/>
  <c r="U58" i="15"/>
  <c r="U57" i="69"/>
  <c r="U52" i="69"/>
  <c r="U94" i="9"/>
  <c r="U52" i="8"/>
  <c r="U93" i="9"/>
  <c r="U56" i="15"/>
  <c r="U57" i="73"/>
  <c r="U53" i="69"/>
  <c r="U94" i="5"/>
  <c r="U92" i="7"/>
  <c r="U54" i="15"/>
  <c r="U56" i="73"/>
  <c r="U56" i="17"/>
  <c r="U52" i="5"/>
  <c r="U55" i="17"/>
  <c r="U56" i="22"/>
  <c r="U52" i="32"/>
  <c r="U56" i="32"/>
  <c r="U53" i="85"/>
  <c r="U57" i="13"/>
  <c r="U57" i="68"/>
  <c r="U65" i="10"/>
  <c r="U60" i="10"/>
  <c r="U55" i="10"/>
  <c r="U56" i="10"/>
  <c r="U52" i="68"/>
  <c r="U54" i="85"/>
  <c r="U52" i="9"/>
  <c r="U58" i="68"/>
  <c r="U54" i="73"/>
  <c r="U55" i="32"/>
  <c r="U57" i="81"/>
  <c r="U57" i="83"/>
  <c r="U92" i="9"/>
  <c r="U92" i="5"/>
  <c r="U93" i="7"/>
  <c r="U57" i="9"/>
  <c r="U56" i="7"/>
  <c r="U54" i="17"/>
  <c r="U52" i="81"/>
  <c r="U56" i="85"/>
  <c r="U56" i="9"/>
  <c r="U55" i="7"/>
  <c r="U55" i="13"/>
  <c r="U59" i="15"/>
  <c r="U55" i="15"/>
  <c r="U55" i="68"/>
  <c r="U64" i="10"/>
  <c r="U59" i="10"/>
  <c r="U54" i="10"/>
  <c r="U52" i="22"/>
  <c r="U53" i="73"/>
  <c r="U96" i="7"/>
  <c r="U58" i="13"/>
  <c r="U55" i="73"/>
  <c r="U56" i="83"/>
  <c r="U55" i="69"/>
  <c r="U52" i="85"/>
  <c r="U54" i="5"/>
  <c r="U56" i="68"/>
  <c r="U55" i="83"/>
  <c r="U57" i="85"/>
  <c r="U55" i="9"/>
  <c r="U54" i="7"/>
  <c r="U59" i="17"/>
  <c r="U93" i="5"/>
  <c r="U53" i="8"/>
  <c r="U54" i="13"/>
  <c r="U53" i="68"/>
  <c r="U63" i="10"/>
  <c r="U58" i="10"/>
  <c r="U53" i="10"/>
  <c r="U58" i="85"/>
  <c r="U54" i="9"/>
  <c r="U56" i="13"/>
  <c r="U57" i="17"/>
  <c r="U54" i="83"/>
  <c r="U53" i="7"/>
  <c r="U58" i="73"/>
  <c r="U57" i="32"/>
  <c r="U53" i="32"/>
  <c r="U53" i="81"/>
  <c r="U53" i="83"/>
  <c r="U54" i="69"/>
  <c r="U55" i="85"/>
  <c r="U96" i="9"/>
  <c r="U97" i="7"/>
  <c r="U53" i="9"/>
  <c r="U53" i="5"/>
  <c r="U52" i="7"/>
  <c r="U58" i="17"/>
  <c r="U54" i="22"/>
  <c r="U56" i="81"/>
  <c r="U97" i="9"/>
  <c r="U98" i="7"/>
  <c r="U54" i="68"/>
  <c r="U52" i="13"/>
  <c r="U57" i="15"/>
  <c r="U62" i="10"/>
  <c r="U57" i="10"/>
  <c r="U52" i="10"/>
  <c r="U95" i="9"/>
  <c r="U57" i="7"/>
  <c r="U53" i="13"/>
  <c r="U55" i="22"/>
  <c r="U52" i="83"/>
  <c r="U94" i="7"/>
  <c r="R116" i="6"/>
  <c r="R122" i="98" s="1"/>
  <c r="T116" i="6"/>
  <c r="T122" i="98" s="1"/>
  <c r="Q76" i="6"/>
  <c r="Q82" i="98" s="1"/>
  <c r="T76" i="6"/>
  <c r="T82" i="98" s="1"/>
  <c r="R76" i="6"/>
  <c r="R82" i="98" s="1"/>
  <c r="Q116" i="6"/>
  <c r="Q122" i="98" s="1"/>
  <c r="S76" i="6"/>
  <c r="S82" i="98" s="1"/>
  <c r="S116" i="6"/>
  <c r="S122" i="98" s="1"/>
  <c r="R36" i="38"/>
  <c r="R30" i="98" s="1"/>
  <c r="Q36" i="49"/>
  <c r="Q33" i="98" s="1"/>
  <c r="Q36" i="45"/>
  <c r="Q31" i="98" s="1"/>
  <c r="R36" i="45"/>
  <c r="R31" i="98" s="1"/>
  <c r="S36" i="38"/>
  <c r="S30" i="98" s="1"/>
  <c r="S36" i="47"/>
  <c r="S32" i="98" s="1"/>
  <c r="Q36" i="38"/>
  <c r="Q30" i="98" s="1"/>
  <c r="Q36" i="47"/>
  <c r="Q32" i="98" s="1"/>
  <c r="T36" i="45"/>
  <c r="T31" i="98" s="1"/>
  <c r="R36" i="47"/>
  <c r="R32" i="98" s="1"/>
  <c r="S36" i="45"/>
  <c r="S31" i="98" s="1"/>
  <c r="T36" i="47"/>
  <c r="T32" i="98" s="1"/>
  <c r="T36" i="38"/>
  <c r="T30" i="98" s="1"/>
  <c r="S36" i="49"/>
  <c r="S33" i="98" s="1"/>
  <c r="T36" i="49"/>
  <c r="T33" i="98" s="1"/>
  <c r="R36" i="49"/>
  <c r="R33" i="98" s="1"/>
  <c r="U76" i="17" l="1"/>
  <c r="U77" i="98" s="1"/>
  <c r="U76" i="15"/>
  <c r="U54" i="6"/>
  <c r="U56" i="6"/>
  <c r="U52" i="6"/>
  <c r="U55" i="6"/>
  <c r="U57" i="6"/>
  <c r="U16" i="45"/>
  <c r="U15" i="49"/>
  <c r="U94" i="6"/>
  <c r="U95" i="6"/>
  <c r="U96" i="6"/>
  <c r="U97" i="6"/>
  <c r="U92" i="6"/>
  <c r="U15" i="45"/>
  <c r="U13" i="45"/>
  <c r="U14" i="45"/>
  <c r="U13" i="47"/>
  <c r="U12" i="49"/>
  <c r="U15" i="38"/>
  <c r="T36" i="41"/>
  <c r="S36" i="41"/>
  <c r="U16" i="47"/>
  <c r="U12" i="45"/>
  <c r="U14" i="47"/>
  <c r="U15" i="47"/>
  <c r="U13" i="38"/>
  <c r="U12" i="38"/>
  <c r="Q36" i="41"/>
  <c r="R36" i="41"/>
  <c r="U16" i="38"/>
  <c r="U12" i="47"/>
  <c r="U14" i="38"/>
  <c r="U13" i="49"/>
  <c r="U16" i="49"/>
  <c r="U14" i="49"/>
  <c r="S40" i="98" l="1"/>
  <c r="S34" i="98"/>
  <c r="R40" i="98"/>
  <c r="R34" i="98"/>
  <c r="Q40" i="98"/>
  <c r="Q34" i="98"/>
  <c r="T40" i="98"/>
  <c r="T34" i="98"/>
  <c r="U13" i="41"/>
  <c r="U16" i="41"/>
  <c r="U12" i="41"/>
  <c r="U14" i="41"/>
  <c r="U15" i="41"/>
  <c r="U36" i="41" l="1"/>
  <c r="U40" i="98" l="1"/>
  <c r="U34" i="98"/>
  <c r="S116" i="10"/>
  <c r="S92" i="98" s="1"/>
  <c r="R116" i="10"/>
  <c r="R92" i="98" s="1"/>
  <c r="Q116" i="10"/>
  <c r="Q92" i="98" s="1"/>
  <c r="T116" i="10"/>
  <c r="S116" i="68"/>
  <c r="S108" i="98" s="1"/>
  <c r="R116" i="68"/>
  <c r="R108" i="98" s="1"/>
  <c r="Q116" i="68"/>
  <c r="Q108" i="98" s="1"/>
  <c r="T116" i="68"/>
  <c r="T108" i="98" s="1"/>
  <c r="T116" i="73"/>
  <c r="R116" i="73"/>
  <c r="Q116" i="73"/>
  <c r="S116" i="73"/>
  <c r="R116" i="81"/>
  <c r="R104" i="98" s="1"/>
  <c r="S116" i="81"/>
  <c r="S104" i="98" s="1"/>
  <c r="Q116" i="81"/>
  <c r="Q104" i="98" s="1"/>
  <c r="T116" i="81"/>
  <c r="T104" i="98" s="1"/>
  <c r="R116" i="83"/>
  <c r="R105" i="98" s="1"/>
  <c r="Q116" i="83"/>
  <c r="Q105" i="98" s="1"/>
  <c r="T116" i="83"/>
  <c r="T105" i="98" s="1"/>
  <c r="S116" i="83"/>
  <c r="S105" i="98" s="1"/>
  <c r="R116" i="69"/>
  <c r="R106" i="98" s="1"/>
  <c r="Q116" i="69"/>
  <c r="Q106" i="98" s="1"/>
  <c r="T116" i="69"/>
  <c r="T106" i="98" s="1"/>
  <c r="S116" i="69"/>
  <c r="S106" i="98" s="1"/>
  <c r="Q116" i="85"/>
  <c r="R116" i="85"/>
  <c r="S116" i="85"/>
  <c r="T116" i="85"/>
  <c r="R116" i="32"/>
  <c r="R102" i="98" s="1"/>
  <c r="Q116" i="32"/>
  <c r="Q102" i="98" s="1"/>
  <c r="T116" i="32"/>
  <c r="T102" i="98" s="1"/>
  <c r="S116" i="32"/>
  <c r="S102" i="98" s="1"/>
  <c r="R116" i="28"/>
  <c r="R99" i="98" s="1"/>
  <c r="S116" i="28"/>
  <c r="S99" i="98" s="1"/>
  <c r="Q116" i="28"/>
  <c r="Q99" i="98" s="1"/>
  <c r="T116" i="28"/>
  <c r="S116" i="22"/>
  <c r="S97" i="98" s="1"/>
  <c r="R116" i="22"/>
  <c r="R97" i="98" s="1"/>
  <c r="Q116" i="22"/>
  <c r="Q97" i="98" s="1"/>
  <c r="T116" i="22"/>
  <c r="R96" i="98"/>
  <c r="Q96" i="98"/>
  <c r="T96" i="98"/>
  <c r="S96" i="98"/>
  <c r="T95" i="98"/>
  <c r="S95" i="98"/>
  <c r="R95" i="98"/>
  <c r="Q95" i="98"/>
  <c r="S76" i="64"/>
  <c r="S53" i="98" s="1"/>
  <c r="R116" i="64"/>
  <c r="R93" i="98" s="1"/>
  <c r="Q116" i="64"/>
  <c r="Q93" i="98" s="1"/>
  <c r="R76" i="64"/>
  <c r="R53" i="98" s="1"/>
  <c r="Q76" i="64"/>
  <c r="Q53" i="98" s="1"/>
  <c r="T116" i="64"/>
  <c r="T93" i="98" s="1"/>
  <c r="T76" i="64"/>
  <c r="T53" i="98" s="1"/>
  <c r="S116" i="64"/>
  <c r="S93" i="98" s="1"/>
  <c r="S116" i="24"/>
  <c r="R116" i="24"/>
  <c r="Q116" i="24"/>
  <c r="T116" i="24"/>
  <c r="T118" i="98" s="1"/>
  <c r="T116" i="13"/>
  <c r="S116" i="13"/>
  <c r="R116" i="13"/>
  <c r="Q116" i="13"/>
  <c r="R116" i="41"/>
  <c r="Q116" i="41"/>
  <c r="T116" i="38"/>
  <c r="T110" i="98" s="1"/>
  <c r="S116" i="47"/>
  <c r="S112" i="98" s="1"/>
  <c r="S116" i="41"/>
  <c r="Q116" i="38"/>
  <c r="Q110" i="98" s="1"/>
  <c r="T116" i="45"/>
  <c r="T111" i="98" s="1"/>
  <c r="T116" i="41"/>
  <c r="S116" i="45"/>
  <c r="S111" i="98" s="1"/>
  <c r="R116" i="47"/>
  <c r="R112" i="98" s="1"/>
  <c r="Q116" i="47"/>
  <c r="Q112" i="98" s="1"/>
  <c r="R116" i="38"/>
  <c r="R110" i="98" s="1"/>
  <c r="S116" i="38"/>
  <c r="S110" i="98" s="1"/>
  <c r="R116" i="45"/>
  <c r="R111" i="98" s="1"/>
  <c r="Q116" i="45"/>
  <c r="Q111" i="98" s="1"/>
  <c r="T116" i="47"/>
  <c r="T112" i="98" s="1"/>
  <c r="T116" i="49"/>
  <c r="T113" i="98" s="1"/>
  <c r="S116" i="49"/>
  <c r="S113" i="98" s="1"/>
  <c r="R116" i="49"/>
  <c r="R113" i="98" s="1"/>
  <c r="Q116" i="49"/>
  <c r="Q113" i="98" s="1"/>
  <c r="U104" i="10" l="1"/>
  <c r="U103" i="10"/>
  <c r="Q114" i="98"/>
  <c r="Q120" i="98"/>
  <c r="S94" i="98"/>
  <c r="S115" i="98"/>
  <c r="R98" i="98"/>
  <c r="R118" i="98"/>
  <c r="R107" i="98"/>
  <c r="R119" i="98"/>
  <c r="S114" i="98"/>
  <c r="S120" i="98"/>
  <c r="R114" i="98"/>
  <c r="R120" i="98"/>
  <c r="T94" i="98"/>
  <c r="T115" i="98"/>
  <c r="S98" i="98"/>
  <c r="S118" i="98"/>
  <c r="Q107" i="98"/>
  <c r="Q119" i="98"/>
  <c r="T114" i="98"/>
  <c r="T120" i="98"/>
  <c r="Q94" i="98"/>
  <c r="Q115" i="98"/>
  <c r="T107" i="98"/>
  <c r="T119" i="98"/>
  <c r="R94" i="98"/>
  <c r="R115" i="98"/>
  <c r="Q98" i="98"/>
  <c r="Q118" i="98"/>
  <c r="S107" i="98"/>
  <c r="S119" i="98"/>
  <c r="U93" i="22"/>
  <c r="T97" i="98"/>
  <c r="U95" i="28"/>
  <c r="U97" i="28"/>
  <c r="U92" i="28"/>
  <c r="U94" i="28"/>
  <c r="U93" i="28"/>
  <c r="U96" i="28"/>
  <c r="T99" i="98"/>
  <c r="S100" i="98"/>
  <c r="S101" i="98"/>
  <c r="T92" i="98"/>
  <c r="U101" i="10"/>
  <c r="Q101" i="98"/>
  <c r="Q100" i="98"/>
  <c r="U96" i="24"/>
  <c r="U92" i="24"/>
  <c r="U95" i="24"/>
  <c r="U94" i="24"/>
  <c r="U97" i="24"/>
  <c r="U98" i="24"/>
  <c r="U93" i="24"/>
  <c r="T98" i="98"/>
  <c r="R101" i="98"/>
  <c r="R100" i="98"/>
  <c r="T101" i="98"/>
  <c r="T100" i="98"/>
  <c r="U95" i="69"/>
  <c r="U96" i="32"/>
  <c r="U97" i="17"/>
  <c r="U94" i="15"/>
  <c r="U92" i="47"/>
  <c r="U92" i="45"/>
  <c r="U93" i="38"/>
  <c r="U94" i="68"/>
  <c r="U94" i="22"/>
  <c r="U94" i="13"/>
  <c r="U95" i="17"/>
  <c r="U95" i="85"/>
  <c r="U93" i="85"/>
  <c r="U98" i="85"/>
  <c r="U95" i="10"/>
  <c r="U95" i="22"/>
  <c r="U94" i="10"/>
  <c r="U93" i="10"/>
  <c r="U98" i="73"/>
  <c r="U100" i="10"/>
  <c r="U105" i="10"/>
  <c r="U102" i="10"/>
  <c r="U98" i="10"/>
  <c r="U97" i="10"/>
  <c r="U95" i="13"/>
  <c r="U96" i="10"/>
  <c r="U92" i="22"/>
  <c r="U92" i="10"/>
  <c r="U99" i="10"/>
  <c r="U94" i="73"/>
  <c r="U97" i="22"/>
  <c r="U96" i="73"/>
  <c r="U96" i="22"/>
  <c r="U97" i="85"/>
  <c r="U94" i="85"/>
  <c r="U92" i="85"/>
  <c r="U97" i="73"/>
  <c r="U92" i="73"/>
  <c r="U93" i="73"/>
  <c r="U95" i="32"/>
  <c r="U93" i="32"/>
  <c r="U99" i="17"/>
  <c r="U96" i="17"/>
  <c r="U98" i="17"/>
  <c r="U94" i="17"/>
  <c r="U99" i="15"/>
  <c r="U95" i="15"/>
  <c r="U94" i="32"/>
  <c r="U92" i="83"/>
  <c r="U92" i="32"/>
  <c r="U97" i="32"/>
  <c r="U96" i="83"/>
  <c r="U96" i="85"/>
  <c r="U94" i="81"/>
  <c r="U92" i="81"/>
  <c r="U95" i="73"/>
  <c r="U53" i="64"/>
  <c r="U54" i="64"/>
  <c r="U52" i="64"/>
  <c r="U94" i="64"/>
  <c r="U92" i="64"/>
  <c r="U93" i="64"/>
  <c r="U92" i="13"/>
  <c r="U93" i="13"/>
  <c r="U98" i="13"/>
  <c r="U93" i="47"/>
  <c r="U97" i="13"/>
  <c r="U96" i="49"/>
  <c r="U93" i="49"/>
  <c r="U98" i="68"/>
  <c r="U92" i="41"/>
  <c r="U96" i="45"/>
  <c r="U92" i="68"/>
  <c r="U95" i="68"/>
  <c r="U94" i="41"/>
  <c r="U93" i="41"/>
  <c r="U96" i="41"/>
  <c r="U93" i="45"/>
  <c r="U96" i="13"/>
  <c r="U97" i="68"/>
  <c r="U93" i="68"/>
  <c r="U96" i="68"/>
  <c r="U94" i="49"/>
  <c r="U95" i="49"/>
  <c r="U92" i="49"/>
  <c r="U94" i="47"/>
  <c r="U95" i="47"/>
  <c r="U96" i="47"/>
  <c r="U95" i="45"/>
  <c r="U94" i="45"/>
  <c r="U96" i="38"/>
  <c r="U94" i="38"/>
  <c r="U95" i="38"/>
  <c r="U92" i="38"/>
  <c r="U95" i="41"/>
  <c r="U94" i="69"/>
  <c r="U98" i="69"/>
  <c r="U93" i="69"/>
  <c r="U97" i="69"/>
  <c r="U92" i="69"/>
  <c r="U96" i="69"/>
  <c r="U95" i="83"/>
  <c r="U93" i="83"/>
  <c r="U97" i="83"/>
  <c r="U94" i="83"/>
  <c r="U98" i="83"/>
  <c r="U93" i="81"/>
  <c r="U97" i="81"/>
  <c r="U95" i="81"/>
  <c r="U96" i="81"/>
  <c r="U96" i="15"/>
  <c r="U97" i="15"/>
  <c r="U98" i="15"/>
  <c r="U116" i="15" l="1"/>
  <c r="U95" i="98" s="1"/>
  <c r="U116" i="17"/>
  <c r="U116" i="64"/>
  <c r="U93" i="98" s="1"/>
  <c r="U76" i="64"/>
  <c r="U53" i="98" s="1"/>
  <c r="U116" i="13"/>
  <c r="U116" i="68"/>
  <c r="U108" i="98" s="1"/>
  <c r="U116" i="81"/>
  <c r="U104" i="98" s="1"/>
  <c r="U116" i="32"/>
  <c r="U102" i="98" s="1"/>
  <c r="U116" i="83"/>
  <c r="U105" i="98" s="1"/>
  <c r="U116" i="28"/>
  <c r="U99" i="98" s="1"/>
  <c r="U116" i="22"/>
  <c r="U97" i="98" s="1"/>
  <c r="U116" i="69"/>
  <c r="U106" i="98" s="1"/>
  <c r="U116" i="85"/>
  <c r="U116" i="10"/>
  <c r="U92" i="98" s="1"/>
  <c r="U116" i="73"/>
  <c r="U116" i="24"/>
  <c r="U116" i="47"/>
  <c r="U112" i="98" s="1"/>
  <c r="U116" i="38"/>
  <c r="U110" i="98" s="1"/>
  <c r="U116" i="45"/>
  <c r="U111" i="98" s="1"/>
  <c r="U116" i="41"/>
  <c r="U116" i="49"/>
  <c r="U113" i="98" s="1"/>
  <c r="U114" i="98" l="1"/>
  <c r="U120" i="98"/>
  <c r="U98" i="98"/>
  <c r="U118" i="98"/>
  <c r="U96" i="98"/>
  <c r="U117" i="98"/>
  <c r="U107" i="98"/>
  <c r="U119" i="98"/>
  <c r="U94" i="98"/>
  <c r="U115" i="98"/>
  <c r="U101" i="98"/>
  <c r="U100" i="98"/>
  <c r="U14" i="83"/>
  <c r="U18" i="83"/>
  <c r="U12" i="83"/>
  <c r="U13" i="83"/>
  <c r="U17" i="83"/>
  <c r="U15" i="83"/>
  <c r="U16" i="83"/>
  <c r="U12" i="81"/>
  <c r="U16" i="81"/>
  <c r="U16" i="85"/>
  <c r="U18" i="85"/>
  <c r="U14" i="85"/>
  <c r="U12" i="85"/>
  <c r="U15" i="85"/>
  <c r="U13" i="85"/>
  <c r="U17" i="85"/>
  <c r="U17" i="81"/>
  <c r="U13" i="81"/>
  <c r="U14" i="81"/>
  <c r="U15" i="81"/>
  <c r="U76" i="81" l="1"/>
  <c r="U64" i="98" s="1"/>
  <c r="U76" i="83"/>
  <c r="U65" i="98" s="1"/>
  <c r="U76" i="85"/>
  <c r="U36" i="85"/>
  <c r="U36" i="81"/>
  <c r="U24" i="98" s="1"/>
  <c r="U36" i="83"/>
  <c r="U25" i="98" s="1"/>
  <c r="U67" i="98" l="1"/>
  <c r="U79" i="98"/>
  <c r="U39" i="98"/>
  <c r="U27" i="98"/>
  <c r="U16" i="69"/>
  <c r="U15" i="68"/>
  <c r="U14" i="68"/>
  <c r="U12" i="68"/>
  <c r="U13" i="69"/>
  <c r="U16" i="68"/>
  <c r="U12" i="73"/>
  <c r="U18" i="73"/>
  <c r="U17" i="68"/>
  <c r="U13" i="68"/>
  <c r="U18" i="69"/>
  <c r="U15" i="69"/>
  <c r="U14" i="69"/>
  <c r="U12" i="69"/>
  <c r="U17" i="69"/>
  <c r="U15" i="73"/>
  <c r="U17" i="73"/>
  <c r="U16" i="73"/>
  <c r="U14" i="73"/>
  <c r="U13" i="73"/>
  <c r="U18" i="68"/>
  <c r="U76" i="68" l="1"/>
  <c r="U68" i="98" s="1"/>
  <c r="U76" i="73"/>
  <c r="U76" i="69"/>
  <c r="U66" i="98" s="1"/>
  <c r="U36" i="68"/>
  <c r="U28" i="98" s="1"/>
  <c r="U36" i="69"/>
  <c r="U26" i="98" s="1"/>
  <c r="U36" i="73"/>
  <c r="U20" i="98" l="1"/>
  <c r="U21" i="98"/>
  <c r="U60" i="98"/>
  <c r="U61" i="98"/>
  <c r="S36" i="64"/>
  <c r="S13" i="98" s="1"/>
  <c r="R36" i="64"/>
  <c r="R13" i="98" s="1"/>
  <c r="T36" i="64"/>
  <c r="T13" i="98" s="1"/>
  <c r="Q36" i="64"/>
  <c r="Q13" i="98" s="1"/>
  <c r="U12" i="64" l="1"/>
  <c r="U13" i="64"/>
  <c r="U14" i="64"/>
  <c r="U36" i="64" l="1"/>
  <c r="U13" i="98" s="1"/>
  <c r="Z116" i="36" l="1"/>
  <c r="Z103" i="98" s="1"/>
  <c r="Z36" i="36"/>
  <c r="Z23" i="98" s="1"/>
  <c r="Z76" i="36"/>
  <c r="Z63" i="98" s="1"/>
  <c r="R36" i="7" l="1"/>
  <c r="R43" i="98" s="1"/>
  <c r="R36" i="9"/>
  <c r="R44" i="98" s="1"/>
  <c r="R36" i="5"/>
  <c r="R41" i="98" s="1"/>
  <c r="T36" i="8"/>
  <c r="T45" i="98" s="1"/>
  <c r="Q36" i="5"/>
  <c r="Q41" i="98" s="1"/>
  <c r="S36" i="5"/>
  <c r="S41" i="98" s="1"/>
  <c r="Q36" i="8"/>
  <c r="Q45" i="98" s="1"/>
  <c r="S36" i="8"/>
  <c r="S45" i="98" s="1"/>
  <c r="U36" i="36"/>
  <c r="U23" i="98" s="1"/>
  <c r="U116" i="36"/>
  <c r="U103" i="98" s="1"/>
  <c r="U76" i="36"/>
  <c r="U63" i="98" s="1"/>
  <c r="Q36" i="7"/>
  <c r="Q43" i="98" s="1"/>
  <c r="S36" i="7"/>
  <c r="S43" i="98" s="1"/>
  <c r="T36" i="7"/>
  <c r="T43" i="98" s="1"/>
  <c r="Q36" i="9"/>
  <c r="Q44" i="98" s="1"/>
  <c r="S36" i="9"/>
  <c r="S44" i="98" s="1"/>
  <c r="T36" i="9"/>
  <c r="T44" i="98" s="1"/>
  <c r="R36" i="8"/>
  <c r="R45" i="98" s="1"/>
  <c r="T36" i="5"/>
  <c r="T41" i="98" s="1"/>
  <c r="Q76" i="49"/>
  <c r="Q73" i="98" s="1"/>
  <c r="S76" i="49"/>
  <c r="S73" i="98" s="1"/>
  <c r="R76" i="47"/>
  <c r="R72" i="98" s="1"/>
  <c r="T76" i="45"/>
  <c r="T71" i="98" s="1"/>
  <c r="Q76" i="41"/>
  <c r="S76" i="41"/>
  <c r="S76" i="47"/>
  <c r="S72" i="98" s="1"/>
  <c r="R76" i="45"/>
  <c r="R71" i="98" s="1"/>
  <c r="T76" i="38"/>
  <c r="T70" i="98" s="1"/>
  <c r="Q76" i="47"/>
  <c r="Q72" i="98" s="1"/>
  <c r="Q76" i="45"/>
  <c r="Q71" i="98" s="1"/>
  <c r="S76" i="45"/>
  <c r="S71" i="98" s="1"/>
  <c r="R76" i="38"/>
  <c r="R70" i="98" s="1"/>
  <c r="T76" i="41"/>
  <c r="T76" i="47"/>
  <c r="T72" i="98" s="1"/>
  <c r="Q76" i="38"/>
  <c r="Q70" i="98" s="1"/>
  <c r="S76" i="38"/>
  <c r="S70" i="98" s="1"/>
  <c r="R76" i="41"/>
  <c r="T76" i="49"/>
  <c r="T73" i="98" s="1"/>
  <c r="R76" i="49"/>
  <c r="R73" i="98" s="1"/>
  <c r="T36" i="6"/>
  <c r="T42" i="98" s="1"/>
  <c r="Q36" i="6"/>
  <c r="Q42" i="98" s="1"/>
  <c r="S36" i="6"/>
  <c r="S42" i="98" s="1"/>
  <c r="R36" i="6"/>
  <c r="R42" i="98" s="1"/>
  <c r="Q74" i="98" l="1"/>
  <c r="Q80" i="98"/>
  <c r="R74" i="98"/>
  <c r="R80" i="98"/>
  <c r="T74" i="98"/>
  <c r="T80" i="98"/>
  <c r="S74" i="98"/>
  <c r="S80" i="98"/>
  <c r="U76" i="5"/>
  <c r="U81" i="98" s="1"/>
  <c r="U116" i="5"/>
  <c r="U121" i="98" s="1"/>
  <c r="U76" i="8"/>
  <c r="U85" i="98" s="1"/>
  <c r="U116" i="8"/>
  <c r="U125" i="98" s="1"/>
  <c r="U55" i="98"/>
  <c r="U76" i="24"/>
  <c r="U22" i="10"/>
  <c r="U17" i="32"/>
  <c r="U53" i="41"/>
  <c r="U56" i="41"/>
  <c r="U52" i="41"/>
  <c r="U55" i="41"/>
  <c r="U54" i="41"/>
  <c r="U12" i="32"/>
  <c r="U14" i="32"/>
  <c r="U13" i="32"/>
  <c r="U15" i="32"/>
  <c r="U16" i="32"/>
  <c r="U16" i="15"/>
  <c r="U15" i="15"/>
  <c r="U53" i="45"/>
  <c r="U55" i="49"/>
  <c r="U17" i="15"/>
  <c r="U55" i="38"/>
  <c r="U53" i="47"/>
  <c r="U18" i="15"/>
  <c r="U19" i="15"/>
  <c r="U18" i="7"/>
  <c r="U24" i="10"/>
  <c r="U15" i="7"/>
  <c r="U18" i="10"/>
  <c r="U20" i="10"/>
  <c r="U12" i="7"/>
  <c r="U19" i="17"/>
  <c r="U17" i="13"/>
  <c r="U14" i="13"/>
  <c r="U13" i="8"/>
  <c r="U14" i="10"/>
  <c r="U13" i="7"/>
  <c r="U19" i="10"/>
  <c r="U14" i="7"/>
  <c r="U12" i="10"/>
  <c r="U12" i="9"/>
  <c r="U16" i="9"/>
  <c r="U16" i="17"/>
  <c r="U15" i="9"/>
  <c r="U14" i="5"/>
  <c r="U12" i="8"/>
  <c r="U13" i="10"/>
  <c r="U17" i="9"/>
  <c r="U12" i="5"/>
  <c r="U17" i="7"/>
  <c r="U17" i="10"/>
  <c r="U16" i="10"/>
  <c r="U25" i="10"/>
  <c r="U14" i="9"/>
  <c r="U13" i="5"/>
  <c r="U23" i="10"/>
  <c r="U16" i="7"/>
  <c r="U13" i="9"/>
  <c r="U15" i="10"/>
  <c r="U12" i="22"/>
  <c r="U13" i="13"/>
  <c r="U16" i="13"/>
  <c r="U15" i="17"/>
  <c r="U18" i="17"/>
  <c r="U17" i="22"/>
  <c r="U12" i="13"/>
  <c r="U15" i="13"/>
  <c r="U14" i="22"/>
  <c r="U16" i="22"/>
  <c r="U15" i="22"/>
  <c r="U18" i="13"/>
  <c r="U17" i="17"/>
  <c r="U52" i="38"/>
  <c r="U55" i="47"/>
  <c r="U54" i="47"/>
  <c r="U56" i="47"/>
  <c r="U52" i="47"/>
  <c r="U53" i="38"/>
  <c r="U54" i="38"/>
  <c r="U56" i="38"/>
  <c r="U52" i="45"/>
  <c r="U56" i="45"/>
  <c r="U55" i="45"/>
  <c r="U54" i="45"/>
  <c r="U53" i="49"/>
  <c r="U52" i="49"/>
  <c r="U56" i="49"/>
  <c r="U54" i="49"/>
  <c r="U58" i="98" l="1"/>
  <c r="U78" i="98"/>
  <c r="U36" i="15"/>
  <c r="U15" i="98" s="1"/>
  <c r="U36" i="17"/>
  <c r="U76" i="10"/>
  <c r="U52" i="98" s="1"/>
  <c r="U36" i="7"/>
  <c r="U43" i="98" s="1"/>
  <c r="U36" i="9"/>
  <c r="U44" i="98" s="1"/>
  <c r="U76" i="9"/>
  <c r="U84" i="98" s="1"/>
  <c r="U116" i="9"/>
  <c r="U124" i="98" s="1"/>
  <c r="U76" i="7"/>
  <c r="U83" i="98" s="1"/>
  <c r="U116" i="7"/>
  <c r="U123" i="98" s="1"/>
  <c r="U76" i="32"/>
  <c r="U62" i="98" s="1"/>
  <c r="U76" i="28"/>
  <c r="U59" i="98" s="1"/>
  <c r="U76" i="22"/>
  <c r="U57" i="98" s="1"/>
  <c r="U56" i="98"/>
  <c r="U76" i="13"/>
  <c r="U36" i="22"/>
  <c r="U17" i="98" s="1"/>
  <c r="U36" i="10"/>
  <c r="U12" i="98" s="1"/>
  <c r="U36" i="24"/>
  <c r="U36" i="28"/>
  <c r="U19" i="98" s="1"/>
  <c r="U36" i="13"/>
  <c r="U36" i="8"/>
  <c r="U45" i="98" s="1"/>
  <c r="U36" i="5"/>
  <c r="U41" i="98" s="1"/>
  <c r="U36" i="32"/>
  <c r="U22" i="98" s="1"/>
  <c r="U76" i="41"/>
  <c r="U76" i="38"/>
  <c r="U70" i="98" s="1"/>
  <c r="U76" i="49"/>
  <c r="U73" i="98" s="1"/>
  <c r="U76" i="45"/>
  <c r="U71" i="98" s="1"/>
  <c r="U76" i="47"/>
  <c r="U72" i="98" s="1"/>
  <c r="U36" i="38"/>
  <c r="U30" i="98" s="1"/>
  <c r="U36" i="49"/>
  <c r="U33" i="98" s="1"/>
  <c r="U36" i="45"/>
  <c r="U31" i="98" s="1"/>
  <c r="U36" i="47"/>
  <c r="U32" i="98" s="1"/>
  <c r="U15" i="6"/>
  <c r="U12" i="6"/>
  <c r="U17" i="6"/>
  <c r="U14" i="6"/>
  <c r="U16" i="6"/>
  <c r="U54" i="98" l="1"/>
  <c r="U75" i="98"/>
  <c r="U74" i="98"/>
  <c r="U80" i="98"/>
  <c r="U14" i="98"/>
  <c r="U35" i="98"/>
  <c r="U18" i="98"/>
  <c r="U38" i="98"/>
  <c r="U37" i="98"/>
  <c r="U16" i="98"/>
  <c r="U116" i="6"/>
  <c r="U122" i="98" s="1"/>
  <c r="U76" i="6"/>
  <c r="U82" i="98" s="1"/>
  <c r="U36" i="6"/>
  <c r="U42" i="98" s="1"/>
</calcChain>
</file>

<file path=xl/sharedStrings.xml><?xml version="1.0" encoding="utf-8"?>
<sst xmlns="http://schemas.openxmlformats.org/spreadsheetml/2006/main" count="1038" uniqueCount="649">
  <si>
    <t>Rentneranteil</t>
  </si>
  <si>
    <t>Bilanzsumme</t>
  </si>
  <si>
    <t>Total</t>
  </si>
  <si>
    <t>Spareinrichtung</t>
  </si>
  <si>
    <t>EVK 2000</t>
  </si>
  <si>
    <t>BVG 2000</t>
  </si>
  <si>
    <t>BVG 2005</t>
  </si>
  <si>
    <t>BVG 2010</t>
  </si>
  <si>
    <t>VZ 1990</t>
  </si>
  <si>
    <t>VZ 2000</t>
  </si>
  <si>
    <t>VZ 2005</t>
  </si>
  <si>
    <t>VZ 2010</t>
  </si>
  <si>
    <t>Andere</t>
  </si>
  <si>
    <t>Rentnerkasse</t>
  </si>
  <si>
    <t>Beitragsprimat</t>
  </si>
  <si>
    <t>Leistungsprimat</t>
  </si>
  <si>
    <t>Mischform</t>
  </si>
  <si>
    <t>Liquidität</t>
  </si>
  <si>
    <t>Forderungen</t>
  </si>
  <si>
    <t>Immobilien</t>
  </si>
  <si>
    <t>Aktien</t>
  </si>
  <si>
    <t>Alternative Anlagen</t>
  </si>
  <si>
    <t>Versandte Fragebogen</t>
  </si>
  <si>
    <t>Eingereichte Fragebogen</t>
  </si>
  <si>
    <t>davon in Liquidation</t>
  </si>
  <si>
    <t>davon nicht dem Freizügigkeitsgesetz unterstellt</t>
  </si>
  <si>
    <t>Verwendete Fragebogen</t>
  </si>
  <si>
    <t>Rechtsform</t>
  </si>
  <si>
    <t>Anzahl VE</t>
  </si>
  <si>
    <t>Privatrechtliche Stiftung</t>
  </si>
  <si>
    <t>Privatrechtliche Genossenschaft</t>
  </si>
  <si>
    <t>Einrichtung öffentlichen Rechts</t>
  </si>
  <si>
    <t>Privatrechtlicher Arbeitgeber</t>
  </si>
  <si>
    <t>Autonom ohne Rückversicherung</t>
  </si>
  <si>
    <t>Autonom mit Excess-of-Loss-Versicherung</t>
  </si>
  <si>
    <t>Autonom mit Stop-Loss-Versicherung</t>
  </si>
  <si>
    <t>Teilautonom: Altersrenten durch VE sichergestellt</t>
  </si>
  <si>
    <t>Teilautonom: Kauf individueller Altersrenten bei einer Versicherung</t>
  </si>
  <si>
    <t>Vollversicherung (Kollektiv)</t>
  </si>
  <si>
    <t>Obligatorische Leistungen (inkl. umhüllende VE)</t>
  </si>
  <si>
    <t>Nur überobligatorische Leistungen</t>
  </si>
  <si>
    <t>Verwaltungsform</t>
  </si>
  <si>
    <t>Vorsorgeeinrichtung eines Arbeitgebers</t>
  </si>
  <si>
    <t>Vorsorgeeinrichtung eines Konzerns</t>
  </si>
  <si>
    <t>Anderer Zusammenschluss mehrerer Arbeitgeber</t>
  </si>
  <si>
    <t>Gemeinschaftseinrichtung</t>
  </si>
  <si>
    <t>Sammeleinrichtung</t>
  </si>
  <si>
    <t>Sammel-/Gemeinschaftseinrichtung öffentlich-rechtl. Arbeitgeber</t>
  </si>
  <si>
    <t>Biometrische Grundlagen</t>
  </si>
  <si>
    <t>Periodentafel</t>
  </si>
  <si>
    <t>Generationentafel</t>
  </si>
  <si>
    <t>Versicherung / nur Kapitalien</t>
  </si>
  <si>
    <t>Erhöhung Deckungsgrad um</t>
  </si>
  <si>
    <t>Risikostufe</t>
  </si>
  <si>
    <t>4 – eher hoch</t>
  </si>
  <si>
    <t>Anzahl aktive Versicherte</t>
  </si>
  <si>
    <t>Anzahl Versicherte</t>
  </si>
  <si>
    <t>Anzahl Rentner</t>
  </si>
  <si>
    <t>alle Vorsorgeeinrichtungen</t>
  </si>
  <si>
    <t>Vorsorgeeinrichtungen mit Staatsgarantie</t>
  </si>
  <si>
    <t>Vorsorgeeinrichtungen ohne Staatsgarantie</t>
  </si>
  <si>
    <t>Keine (Versicherungsvertrag)</t>
  </si>
  <si>
    <t>Keine (temporäre Leistungen)</t>
  </si>
  <si>
    <t>Keine</t>
  </si>
  <si>
    <t>Versicherte Lohnsumme</t>
  </si>
  <si>
    <t>Basislohnsumme</t>
  </si>
  <si>
    <t>Rentensumme</t>
  </si>
  <si>
    <t>Arbeitgeberbeitragsreserven ohne Verwendungsverzicht</t>
  </si>
  <si>
    <t>Arbeitgeberbeitragsreserven mit Verwendungsverzicht</t>
  </si>
  <si>
    <t>BVG-Altersguthaben</t>
  </si>
  <si>
    <t>Vorsorgekapital aktive Versicherte</t>
  </si>
  <si>
    <t>Vorsorgekapital Rentner</t>
  </si>
  <si>
    <t>Technische Rückstellungen</t>
  </si>
  <si>
    <t>Reglementarische Beiträge</t>
  </si>
  <si>
    <t>Andere Beiträge</t>
  </si>
  <si>
    <t>Anzahl Vorsorgeeinrichtungen</t>
  </si>
  <si>
    <t>Anteil Generationentafeln</t>
  </si>
  <si>
    <t>Anteil Unterdeckungen</t>
  </si>
  <si>
    <t>Anteil Leistungsprimat</t>
  </si>
  <si>
    <t>Anteil registrierte Vorsorgeeinrichtungen</t>
  </si>
  <si>
    <t>Anteil BVG-Altersguthaben an Vorsorgekapital Aktive</t>
  </si>
  <si>
    <t>Anteil Sachwerte an Anlagen</t>
  </si>
  <si>
    <t>ø Technischer Zinssatz</t>
  </si>
  <si>
    <t>ø Deckungsgrad mit individuellen Grundlagen</t>
  </si>
  <si>
    <t>ø Deckungsgrad mit einheitlichen Grundlagen</t>
  </si>
  <si>
    <t>ø Verzinsung Altersguthaben (Beitragsprimat)</t>
  </si>
  <si>
    <t>ø geplanter Umwandlungssatz (in 5 Jahren, im Alter 65, Beitragsprimat)</t>
  </si>
  <si>
    <t>ø Auswirkung von Sanierungsbeiträgen</t>
  </si>
  <si>
    <t>ø Auswirkung von Minderverzinsungen</t>
  </si>
  <si>
    <t>ø Nettorendite auf Anlagen</t>
  </si>
  <si>
    <t>nicht definiert</t>
  </si>
  <si>
    <t>exakt 0%</t>
  </si>
  <si>
    <t>exakt 100%</t>
  </si>
  <si>
    <t>unter 0.00%</t>
  </si>
  <si>
    <t>exakt 1.50%</t>
  </si>
  <si>
    <t>exakt 1.75%</t>
  </si>
  <si>
    <t>exakt 0.00%</t>
  </si>
  <si>
    <t>Wohnimmobilien Schweiz Direktanlagen</t>
  </si>
  <si>
    <t>Geschäftsimmobilien Schweiz Direktanlagen</t>
  </si>
  <si>
    <t xml:space="preserve">Immobilienfonds Schweiz </t>
  </si>
  <si>
    <t>Immobilien Ausland</t>
  </si>
  <si>
    <t>Aktien Schweiz</t>
  </si>
  <si>
    <t>Aktien Industrieländer</t>
  </si>
  <si>
    <t>Aktien Emerging Markets</t>
  </si>
  <si>
    <t>Hedge Funds</t>
  </si>
  <si>
    <t>Private Equity</t>
  </si>
  <si>
    <t>Infrastrukturanlagen</t>
  </si>
  <si>
    <t>Alternative Forderungen</t>
  </si>
  <si>
    <t>Andere alternative Anlagen</t>
  </si>
  <si>
    <t>VE ohne Staatsgarantie</t>
  </si>
  <si>
    <t>VE mit Staatsgarantie</t>
  </si>
  <si>
    <t>Keine (Kapitalleistungen)</t>
  </si>
  <si>
    <t>unverändert</t>
  </si>
  <si>
    <t>3 – mittel</t>
  </si>
  <si>
    <t>5 – hoch</t>
  </si>
  <si>
    <t>2.50% – 2.99%</t>
  </si>
  <si>
    <t>3.00% – 3.49%</t>
  </si>
  <si>
    <t>3.50% – 3.99%</t>
  </si>
  <si>
    <t>4.00% – 4.49%</t>
  </si>
  <si>
    <t>80.0% – 89.9%</t>
  </si>
  <si>
    <t>90.0% – 99.9%</t>
  </si>
  <si>
    <t>100.0% – 109.9%</t>
  </si>
  <si>
    <t>110.0% – 119.9%</t>
  </si>
  <si>
    <t>0.00% – 0.19%</t>
  </si>
  <si>
    <t>0.20% – 0.39%</t>
  </si>
  <si>
    <t>0.40% – 0.59%</t>
  </si>
  <si>
    <t>0.60% – 0.79%</t>
  </si>
  <si>
    <t>0.80% – 0.99%</t>
  </si>
  <si>
    <t>0% – 5%</t>
  </si>
  <si>
    <t>5% – 10%</t>
  </si>
  <si>
    <t>10% – 15%</t>
  </si>
  <si>
    <t>15% – 20%</t>
  </si>
  <si>
    <t>20% – 25%</t>
  </si>
  <si>
    <t>25% – 30%</t>
  </si>
  <si>
    <t>30% – 35%</t>
  </si>
  <si>
    <t>35% – 40%</t>
  </si>
  <si>
    <t>40% – 45%</t>
  </si>
  <si>
    <t>45% – 50%</t>
  </si>
  <si>
    <t>50% – 55%</t>
  </si>
  <si>
    <t>55% – 60%</t>
  </si>
  <si>
    <t>60% – 65%</t>
  </si>
  <si>
    <t>65% – 70%</t>
  </si>
  <si>
    <t>70% – 75%</t>
  </si>
  <si>
    <t>75% – 80%</t>
  </si>
  <si>
    <t>80% – 85%</t>
  </si>
  <si>
    <t>85% – 90%</t>
  </si>
  <si>
    <t>90% – 95%</t>
  </si>
  <si>
    <t>95% – 100%</t>
  </si>
  <si>
    <t>Arbeitgeber und Garantieform</t>
  </si>
  <si>
    <t>Versicherungsdeckung</t>
  </si>
  <si>
    <t>ø Fremdwährungsexposure</t>
  </si>
  <si>
    <t>ø Ziel-Wertschwankungsreserven</t>
  </si>
  <si>
    <t>Staatsanleihen CHF</t>
  </si>
  <si>
    <t>Unternehmensanleihen CHF</t>
  </si>
  <si>
    <t>Obligationen Fremdwährungen</t>
  </si>
  <si>
    <t>Jahr</t>
  </si>
  <si>
    <t>Rendite Bundesobligationen</t>
  </si>
  <si>
    <t>BVG-Mindestzins</t>
  </si>
  <si>
    <t>Künftiger Wert</t>
  </si>
  <si>
    <t>Aktueller Wert</t>
  </si>
  <si>
    <t>Schwerpunkt: Drei Zinssätze als zentrale Steuerungsgrössen</t>
  </si>
  <si>
    <t>Vorsorgeeinrichtungen in Unterdeckung</t>
  </si>
  <si>
    <t>Gesamt-Risiko</t>
  </si>
  <si>
    <t>Deckungsgrad mit individuellen Grundlagen</t>
  </si>
  <si>
    <t>Rücklaufquote</t>
  </si>
  <si>
    <t>Basisdaten</t>
  </si>
  <si>
    <t>alle VE</t>
  </si>
  <si>
    <t>alle Geldbeträge in Mio. CHF</t>
  </si>
  <si>
    <t>Bitte wählen Sie Ihre bevorzugte Sprache:</t>
  </si>
  <si>
    <t>Choisissez votre langue préférée s.v.p.:</t>
  </si>
  <si>
    <t>deutsch</t>
  </si>
  <si>
    <t>français</t>
  </si>
  <si>
    <t>choice of language</t>
  </si>
  <si>
    <t>translated text</t>
  </si>
  <si>
    <t>Forme juridique</t>
  </si>
  <si>
    <t>Société coopérative de droit privé</t>
  </si>
  <si>
    <t>Employeur de droit privé</t>
  </si>
  <si>
    <t>Öffentlich-rechtlicher Arbeitgeber</t>
  </si>
  <si>
    <t>Employeur de droit public</t>
  </si>
  <si>
    <t>Forme administrative</t>
  </si>
  <si>
    <t>Institution collective</t>
  </si>
  <si>
    <t>Institution commune</t>
  </si>
  <si>
    <t>Autonome sans réassurance</t>
  </si>
  <si>
    <t>Forme mixte</t>
  </si>
  <si>
    <t>Autre</t>
  </si>
  <si>
    <t>Bases biométriques</t>
  </si>
  <si>
    <t>LPP 2000</t>
  </si>
  <si>
    <t>LPP 2005</t>
  </si>
  <si>
    <t>LPP 2010</t>
  </si>
  <si>
    <t>Aucune</t>
  </si>
  <si>
    <t>Liquidités</t>
  </si>
  <si>
    <t>Biens immobiliers</t>
  </si>
  <si>
    <t>Actions</t>
  </si>
  <si>
    <t>Placements alternatifs</t>
  </si>
  <si>
    <t>Nombre d’assurés actifs</t>
  </si>
  <si>
    <t>Masse salariale assurée</t>
  </si>
  <si>
    <t>Somme du bilan</t>
  </si>
  <si>
    <t>Provisions techniques</t>
  </si>
  <si>
    <t>Cotisations réglementaires</t>
  </si>
  <si>
    <t>Sanierungsmassnahmen</t>
  </si>
  <si>
    <t>Deckungsgrad mit einheitlichen Grundlagen</t>
  </si>
  <si>
    <t>Risque global</t>
  </si>
  <si>
    <t>Link zum Fragebogen:</t>
  </si>
  <si>
    <t>Lien vers le questionnaire:</t>
  </si>
  <si>
    <t>Link zu den Erläuterungen:</t>
  </si>
  <si>
    <t>Lien vers le guide:</t>
  </si>
  <si>
    <t>Link zu den Berechnungen:</t>
  </si>
  <si>
    <t>Lien vers les calculs:</t>
  </si>
  <si>
    <t>Link zum Bericht:</t>
  </si>
  <si>
    <t>Lien vers le rapport:</t>
  </si>
  <si>
    <t>Tabellarische Darstellung der drei Zinsgrössen</t>
  </si>
  <si>
    <t>zurück zur Übersicht</t>
  </si>
  <si>
    <t>Perioden- und Generationentafeln</t>
  </si>
  <si>
    <t>1 – faible</t>
  </si>
  <si>
    <t>2 – plutôt faible</t>
  </si>
  <si>
    <t>3 – moyen</t>
  </si>
  <si>
    <t>4 – plutôt élevé</t>
  </si>
  <si>
    <t>5 – élevé</t>
  </si>
  <si>
    <t>Taux de retour des questionnaires</t>
  </si>
  <si>
    <t>Questionnaires envoyés</t>
  </si>
  <si>
    <t>Questionnaires retournés</t>
  </si>
  <si>
    <t>dont d'institutions en liquidation</t>
  </si>
  <si>
    <t>dont d'institutions non soumises à la loi sur le libre passage</t>
  </si>
  <si>
    <t>Questionnaires exploités pour le présent rapport</t>
  </si>
  <si>
    <t>Nombre d’institutions de prévoyance</t>
  </si>
  <si>
    <t>Nombre de rentiers</t>
  </si>
  <si>
    <t>Masse salariale de base</t>
  </si>
  <si>
    <t>Somme des rentes</t>
  </si>
  <si>
    <t>Réserves de cotisations d’employeur sans déclaration de renonciation</t>
  </si>
  <si>
    <t>Réserves de cotisations d’employeur avec déclaration de renonciation</t>
  </si>
  <si>
    <t>Avoirs de vieillesse LPP</t>
  </si>
  <si>
    <t>Capital de prévoyance des assurés actifs</t>
  </si>
  <si>
    <t>Capital de prévoyance des rentiers</t>
  </si>
  <si>
    <t>Autres contributions</t>
  </si>
  <si>
    <t>ø Taux d’intérêt technique</t>
  </si>
  <si>
    <t>Tables de génération (part)</t>
  </si>
  <si>
    <t>ø Taux de couverture calculé sur des bases individuelles</t>
  </si>
  <si>
    <t>ø Taux de couverture calculé sur des bases uniformes</t>
  </si>
  <si>
    <t>Situations de découvert (part)</t>
  </si>
  <si>
    <t>ø Zinsversprechen bei Pensionierung (in 5 Jahren)</t>
  </si>
  <si>
    <t>ø Promesses d’intérêts au moment du départ à la retraite (dans cinq ans)</t>
  </si>
  <si>
    <t>Institutions de prévoyance enregistrées (part)</t>
  </si>
  <si>
    <t>Avoirs de vieillesse LPP dans le capital de prévoyance des assurés actifs (part)</t>
  </si>
  <si>
    <t>Anteil Rentenverpflichtungen</t>
  </si>
  <si>
    <t>Engagements liés aux rentes (part)</t>
  </si>
  <si>
    <t>ø Impact de la perception de cotisations d’assainissement</t>
  </si>
  <si>
    <t>ø Impact d’une baisse de la rémunération des avoirs de vieillesse</t>
  </si>
  <si>
    <t>Valeurs réelles dans les placements (part)</t>
  </si>
  <si>
    <t>ø Rendement net des placements</t>
  </si>
  <si>
    <t>ø Exposition au risque de change</t>
  </si>
  <si>
    <t>ø Objectif des réserves de fluctuation de valeur</t>
  </si>
  <si>
    <t>Verzinsung der Altersguthaben</t>
  </si>
  <si>
    <t>unter 1.00%</t>
  </si>
  <si>
    <t>Moins de 1,00 %</t>
  </si>
  <si>
    <t>1.00% – 1.49%</t>
  </si>
  <si>
    <t>De 1,00 à 1,49 %</t>
  </si>
  <si>
    <t>1.50% – 1.99%</t>
  </si>
  <si>
    <t>De 1,50 à 1,99 %</t>
  </si>
  <si>
    <t>2.00% – 2.49%</t>
  </si>
  <si>
    <t>De 2,00 à 2,49 %</t>
  </si>
  <si>
    <t>De 2,50 à 2,99 %</t>
  </si>
  <si>
    <t>3.00% oder höher</t>
  </si>
  <si>
    <t>3,00 % et plus</t>
  </si>
  <si>
    <t xml:space="preserve">Taux d'intérêt technique </t>
  </si>
  <si>
    <t>keine selbst erbrachten Rentenleistungen</t>
  </si>
  <si>
    <t>Pas de rentes payées directement par l'IP</t>
  </si>
  <si>
    <t>De 3,00 à 3,49 %</t>
  </si>
  <si>
    <t>De 3,50 à 3,99 %</t>
  </si>
  <si>
    <t>De 4,00 à 4,49 %</t>
  </si>
  <si>
    <t>Erhöhung</t>
  </si>
  <si>
    <t>Augmentation</t>
  </si>
  <si>
    <t>Inchangé</t>
  </si>
  <si>
    <t>Reduktion bis 0.50%</t>
  </si>
  <si>
    <t>Baisse jusqu'à 0,50 %</t>
  </si>
  <si>
    <t>Reduktion zwischen 0.51% bis 1.00%</t>
  </si>
  <si>
    <t>Baisse de 0,51 à 1,00 %</t>
  </si>
  <si>
    <t>Reduktion über 1.00%</t>
  </si>
  <si>
    <t>Baisse supérieure à 1,00 %</t>
  </si>
  <si>
    <t>EVK 2000 und älter</t>
  </si>
  <si>
    <t>CFP 2000 et plus anciennes</t>
  </si>
  <si>
    <t>BVG 2005 und älter</t>
  </si>
  <si>
    <t>LPP 2005 et plus anciennes</t>
  </si>
  <si>
    <t>VZ 2005 und älter</t>
  </si>
  <si>
    <t>VZ 2005 et plus anciennes</t>
  </si>
  <si>
    <t>Tables périodiques et tables de génération</t>
  </si>
  <si>
    <t>Tables périodiques</t>
  </si>
  <si>
    <t>Tables de génération</t>
  </si>
  <si>
    <t>Taux de couverture calculé sur des bases individuelles</t>
  </si>
  <si>
    <t>De 80,0 à 89,9 %</t>
  </si>
  <si>
    <t>De 90,0 à 99,9 %</t>
  </si>
  <si>
    <t>De 100,0 à 109,9 %</t>
  </si>
  <si>
    <t>De 110,0 à 119,9 %</t>
  </si>
  <si>
    <t>120,0 % et plus</t>
  </si>
  <si>
    <t>Taux de couverture calculé sur des bases uniformes</t>
  </si>
  <si>
    <t>Beitrags- und Leistungsprimat für Altersleistungen</t>
  </si>
  <si>
    <t>Caisse ne comptant que des rentiers</t>
  </si>
  <si>
    <t>Erhöhung Deckungsgrad pro Jahr bei einem Sanierungsbeitrag von 1%</t>
  </si>
  <si>
    <t>Augmentation du taux de couverture par année en cas de cotisation d'assainissement équivalent à 1 % de la masse salariale de base</t>
  </si>
  <si>
    <t>De 0,00 à 0,19 %</t>
  </si>
  <si>
    <t>De 0,20 à 0,39 %</t>
  </si>
  <si>
    <t>De 0,40 à 0,59 %</t>
  </si>
  <si>
    <t>De 0,60 à 0,79 %</t>
  </si>
  <si>
    <t>De 0,80 à 0,99 %</t>
  </si>
  <si>
    <t>1.00% oder mehr</t>
  </si>
  <si>
    <t>1,00 % et plus</t>
  </si>
  <si>
    <t>Anteil der BVG-Altersguthaben</t>
  </si>
  <si>
    <t>Part des avoirs de vieillesse LPP</t>
  </si>
  <si>
    <t>Non défini</t>
  </si>
  <si>
    <t>unter 20%</t>
  </si>
  <si>
    <t>Moins de 20 %</t>
  </si>
  <si>
    <t>20% – 39%</t>
  </si>
  <si>
    <t>De 20 à 39 %</t>
  </si>
  <si>
    <t>40% – 59%</t>
  </si>
  <si>
    <t>De 40 à 59 %</t>
  </si>
  <si>
    <t>60% – 79%</t>
  </si>
  <si>
    <t>De 60 à 79 %</t>
  </si>
  <si>
    <t>80% – 99%</t>
  </si>
  <si>
    <t>De 80 à 99 %</t>
  </si>
  <si>
    <t>100 %</t>
  </si>
  <si>
    <t>Erhöhung Deckungsgrad pro Jahr bei einer Minderverzinsung von 1%</t>
  </si>
  <si>
    <t>Augmentation du taux de couverture par année en cas de réduction de 1 % de la rémunération des avoirs de vieillesse</t>
  </si>
  <si>
    <t>100%</t>
  </si>
  <si>
    <t>1.00%</t>
  </si>
  <si>
    <t>1,00 %</t>
  </si>
  <si>
    <t>Créances</t>
  </si>
  <si>
    <t>Sachwertanteile der Anlagestrategien</t>
  </si>
  <si>
    <t>Part des valeurs réelles dans les stratégies de placement</t>
  </si>
  <si>
    <t>unter 40%</t>
  </si>
  <si>
    <t>Moins de 40 %</t>
  </si>
  <si>
    <t>40% – 49%</t>
  </si>
  <si>
    <t>De 40 à 49 %</t>
  </si>
  <si>
    <t>50% – 59%</t>
  </si>
  <si>
    <t>De 50 à 59 %</t>
  </si>
  <si>
    <t>60% – 69%</t>
  </si>
  <si>
    <t>De 60 à 69 %</t>
  </si>
  <si>
    <t>70% oder höher</t>
  </si>
  <si>
    <t>70 % et plus</t>
  </si>
  <si>
    <t>Obligations d’Etat CHF</t>
  </si>
  <si>
    <t>Obligations d’entreprises CHF</t>
  </si>
  <si>
    <t>Obligations en devises étrangères</t>
  </si>
  <si>
    <t>Immobilier résidentiel suisse, placements directs</t>
  </si>
  <si>
    <t>Immobilier commercial suisse, placements directs</t>
  </si>
  <si>
    <t xml:space="preserve">Fonds immobiliers suisses </t>
  </si>
  <si>
    <t>Immobilier à l’étranger</t>
  </si>
  <si>
    <t>Actions suisses</t>
  </si>
  <si>
    <t>Actions pays industrialisés</t>
  </si>
  <si>
    <t>Actions pays émergents</t>
  </si>
  <si>
    <t>Hedge funds</t>
  </si>
  <si>
    <t>Private equity</t>
  </si>
  <si>
    <t>Placements d’infrastructures</t>
  </si>
  <si>
    <t>Créances alternatives</t>
  </si>
  <si>
    <t>Autres placements alternatifs</t>
  </si>
  <si>
    <t>Fremdwährungsexposure</t>
  </si>
  <si>
    <t>Exposition au risque de change</t>
  </si>
  <si>
    <t>unter 5%</t>
  </si>
  <si>
    <t>Moins de 5 %</t>
  </si>
  <si>
    <t>5% – 9%</t>
  </si>
  <si>
    <t>De 5 à 9 %</t>
  </si>
  <si>
    <t>10% – 14%</t>
  </si>
  <si>
    <t>De 10 à 14 %</t>
  </si>
  <si>
    <t>15% – 19%</t>
  </si>
  <si>
    <t>De 15 à 19 %</t>
  </si>
  <si>
    <t>20% – 24%</t>
  </si>
  <si>
    <t>De 20 à 24 %</t>
  </si>
  <si>
    <t>25% oder mehr</t>
  </si>
  <si>
    <t>25 % et plus</t>
  </si>
  <si>
    <t>1.0% – 2.9%</t>
  </si>
  <si>
    <t>De 1,0 à 2,9 %</t>
  </si>
  <si>
    <t>3.0% – 4.9%</t>
  </si>
  <si>
    <t>De 3,0 à 4,9 %</t>
  </si>
  <si>
    <t>5.0% – 6.9%</t>
  </si>
  <si>
    <t>De 5,0 à 6,9 %</t>
  </si>
  <si>
    <t>7.0% – 8.9%</t>
  </si>
  <si>
    <t>De 7,0 à 8,9 %</t>
  </si>
  <si>
    <t>Ziel-Wertschwankungsreserven</t>
  </si>
  <si>
    <t>Objectif des réserves de fluctuation de valeur</t>
  </si>
  <si>
    <t>25% oder höher</t>
  </si>
  <si>
    <t>Mesures d'assainissement</t>
  </si>
  <si>
    <t>Institutions de prévoyance en sous-couverture</t>
  </si>
  <si>
    <t>Groupe de risque 1 – faible</t>
  </si>
  <si>
    <t>Groupe de risque 2 – plutôt faible</t>
  </si>
  <si>
    <t>Groupe de risque 3 – moyen</t>
  </si>
  <si>
    <t>Groupe de risque 4 – plutôt élevé</t>
  </si>
  <si>
    <t>Groupe de risque 5 – élevé</t>
  </si>
  <si>
    <t>Risikogruppe 3 – mittel</t>
  </si>
  <si>
    <t>Risikogruppe 4 – eher hoch</t>
  </si>
  <si>
    <t>Risikogruppe 5 – hoch</t>
  </si>
  <si>
    <t>Aucune mesure</t>
  </si>
  <si>
    <t>Effets limités</t>
  </si>
  <si>
    <t>Effets modérés</t>
  </si>
  <si>
    <t>Effets importants</t>
  </si>
  <si>
    <t>schwache Massnahmen</t>
  </si>
  <si>
    <t>mittlere Massnahmen</t>
  </si>
  <si>
    <t>starke Massnahmen</t>
  </si>
  <si>
    <t>Fondation privée</t>
  </si>
  <si>
    <t>Institution de droit public</t>
  </si>
  <si>
    <t>Employeur et forme de garantie</t>
  </si>
  <si>
    <t>Couverture d'assurance</t>
  </si>
  <si>
    <r>
      <t xml:space="preserve">Autonome avec réassurance de type </t>
    </r>
    <r>
      <rPr>
        <i/>
        <sz val="10"/>
        <color theme="1"/>
        <rFont val="Arial"/>
        <family val="2"/>
      </rPr>
      <t>stop-loss</t>
    </r>
  </si>
  <si>
    <r>
      <t xml:space="preserve">Autonome avec réassurance de type </t>
    </r>
    <r>
      <rPr>
        <i/>
        <sz val="10"/>
        <color theme="1"/>
        <rFont val="Arial"/>
        <family val="2"/>
      </rPr>
      <t>excess-of-loss</t>
    </r>
  </si>
  <si>
    <t>Semi-autonome : rentes de vieillesse garanties par l'institution de prévoyance</t>
  </si>
  <si>
    <t>Semi-autonome : rachat de rentes de vieillesse individuelles auprès d'une assurance</t>
  </si>
  <si>
    <t>Assurance complète (collective)</t>
  </si>
  <si>
    <t>Institution d'épargne</t>
  </si>
  <si>
    <t>Prestations obligatoires (y compris IP enveloppantes)</t>
  </si>
  <si>
    <t>Prestations surobligatoires uniquement</t>
  </si>
  <si>
    <t>Institution de prévoyance d’un seul employeur</t>
  </si>
  <si>
    <t>Institution de prévoyance d’un groupe</t>
  </si>
  <si>
    <t>Autre regroupement de plusieurs employeurs</t>
  </si>
  <si>
    <t>Institution collective ou commune d'employeurs de droit public</t>
  </si>
  <si>
    <t>valeur future</t>
  </si>
  <si>
    <t>valeur actuelle</t>
  </si>
  <si>
    <t>Jährliche Altersrente</t>
  </si>
  <si>
    <t>rente de vieillesse annuelle</t>
  </si>
  <si>
    <t>Entwicklung des Zinsniveaus in den letzten 25 Jahren</t>
  </si>
  <si>
    <t>Evolution du niveau des intérêts des 25 dernières années</t>
  </si>
  <si>
    <t>Rendement des obligations de la Confédération</t>
  </si>
  <si>
    <t>Taux d'intérêt technique moyen</t>
  </si>
  <si>
    <t>Taux d'intérêt minimal LPP</t>
  </si>
  <si>
    <t>Nombre d'IP ayant pris des mesures</t>
  </si>
  <si>
    <t>Abbildung</t>
  </si>
  <si>
    <t>Abbildungen</t>
  </si>
  <si>
    <t>und</t>
  </si>
  <si>
    <t>Figure</t>
  </si>
  <si>
    <t>Figures</t>
  </si>
  <si>
    <t>et</t>
  </si>
  <si>
    <t>retour à la vue d'ensemble</t>
  </si>
  <si>
    <t>Approfondissement : les trois taux d'intérêt déterminants</t>
  </si>
  <si>
    <t>Höhe der jährlichen Altersrente bei einem Altersguthaben von 100 und fixem Zinsversprechen bei Pensionierung</t>
  </si>
  <si>
    <t>Zinssatz</t>
  </si>
  <si>
    <t>taux d'intérêt</t>
  </si>
  <si>
    <t>Künftiger Wert von 100 bei zehn Jahren Laufzeit und fixer jährlicher Verzinsung</t>
  </si>
  <si>
    <t>Aktueller Wert von 100 bei Auszahlung in zehn Jahren und fixer jährlicher Verzinsung</t>
  </si>
  <si>
    <t>Durchschnittlicher technischer Zins</t>
  </si>
  <si>
    <t>Année</t>
  </si>
  <si>
    <t>Tableau schématique des trois taux d'intérêt déterminants</t>
  </si>
  <si>
    <t>Nicht eingereichte Fragebogen</t>
  </si>
  <si>
    <t>Questionnaires non retournés</t>
  </si>
  <si>
    <t>institutions de prévoyance sans garantie étatique</t>
  </si>
  <si>
    <t>institutions de prévoyance avec garantie étatique</t>
  </si>
  <si>
    <t>toutes les institutions de prévoyance</t>
  </si>
  <si>
    <t>Nombre d'IP</t>
  </si>
  <si>
    <t>Nombre d'assurés actifs</t>
  </si>
  <si>
    <t>Nombre d'assurés</t>
  </si>
  <si>
    <t>toutes les IP</t>
  </si>
  <si>
    <t>IP sans garantie étatique</t>
  </si>
  <si>
    <t>IP avec garantie étatique</t>
  </si>
  <si>
    <t>Données de base</t>
  </si>
  <si>
    <t>les montants exprimés en millions de francs</t>
  </si>
  <si>
    <t>Anzahl VE mit getroffenen Massnahmen</t>
  </si>
  <si>
    <t>ohne Massnahmen</t>
  </si>
  <si>
    <t>Niveau de risque</t>
  </si>
  <si>
    <t>Augmentation du taux de couverture de</t>
  </si>
  <si>
    <t>Registrierung und Umfang der Leistungen</t>
  </si>
  <si>
    <t>Risque lié au taux de couverture</t>
  </si>
  <si>
    <t>Risque lié à la promesse d'intérêts</t>
  </si>
  <si>
    <t>Risque lié à la capacité d'assainissement</t>
  </si>
  <si>
    <t>Risque lié à la stratégie de placement</t>
  </si>
  <si>
    <t>Valeur future d'un apport de 100 à dix ans et intérêt annuel fixe</t>
  </si>
  <si>
    <t>Valeur actuelle d'un capital de 100 versé dans dix ans et taux d'intérêt technique fixe</t>
  </si>
  <si>
    <t>Montant de la rente de vieillesse annuelle pour un avoir de vieillesse de 100 basée sur un intérêt convenu au moment du départ à la retraite</t>
  </si>
  <si>
    <t>Anzahl Fragebogen</t>
  </si>
  <si>
    <t>Nombre des questionnaires</t>
  </si>
  <si>
    <t>Anteil der versandten Fragebogen</t>
  </si>
  <si>
    <t>Part des questionnaires envoyés</t>
  </si>
  <si>
    <t>Voir http://www.oak-bv.admin.ch/fr/themes/recensement-situation-financiere/index.html</t>
  </si>
  <si>
    <t>Siehe http://www.oak-bv.admin.ch/de/themen/erhebung-finanzielle-lage/index.html</t>
  </si>
  <si>
    <t>stratégie de placement pondérée en fonction de la somme du bilan</t>
  </si>
  <si>
    <t>mit der Bilanzsumme gewichtete Anlagestrategie</t>
  </si>
  <si>
    <t>Part de rentiers</t>
  </si>
  <si>
    <t>De -0,01 à -0,25 %</t>
  </si>
  <si>
    <t>De -0,26 à -0,50 %</t>
  </si>
  <si>
    <t>De -0,51 à -0,75 %</t>
  </si>
  <si>
    <t>De -0,76 à -1,00 %</t>
  </si>
  <si>
    <t>De -1,01 à -1,50 %</t>
  </si>
  <si>
    <t>De -1,51 à -2,00 %</t>
  </si>
  <si>
    <t>De -2,01 à -2,50 %</t>
  </si>
  <si>
    <t>0,01 % et plus</t>
  </si>
  <si>
    <t>-0.25% – -0.01%</t>
  </si>
  <si>
    <t>-0.50% – -0.26%</t>
  </si>
  <si>
    <t>-0.75% – -0.51%</t>
  </si>
  <si>
    <t>-1.00% – -0.76%</t>
  </si>
  <si>
    <t>-1.50% – -1.01%</t>
  </si>
  <si>
    <t>-2.00% – -1.51%</t>
  </si>
  <si>
    <t>-2.50% – -2.01%</t>
  </si>
  <si>
    <t>-2,51 % et moins</t>
  </si>
  <si>
    <t>-2.51% oder tiefer</t>
  </si>
  <si>
    <t>0.01% oder höher</t>
  </si>
  <si>
    <t>0.50% – 0.99%</t>
  </si>
  <si>
    <t>1.76% – 1.99%</t>
  </si>
  <si>
    <t>1.51% – 1.74%</t>
  </si>
  <si>
    <t>4.50% – 4.99%</t>
  </si>
  <si>
    <t>5.00% oder höher</t>
  </si>
  <si>
    <t>Moins de 0,00 %</t>
  </si>
  <si>
    <t>Exactement 0,00 %</t>
  </si>
  <si>
    <t>0.01% – 0.49%</t>
  </si>
  <si>
    <t>De 0,01 à 0,49 %</t>
  </si>
  <si>
    <t>De 0,50 à 0,99 %</t>
  </si>
  <si>
    <t>Exactement 1,50 %</t>
  </si>
  <si>
    <t>Exactement 1,75 %</t>
  </si>
  <si>
    <t>De 1,51 à 1,74 %</t>
  </si>
  <si>
    <t>De 1,76 à 1,99 %</t>
  </si>
  <si>
    <t>De 4,50 à 4,99 %</t>
  </si>
  <si>
    <t>5,00 % et plus</t>
  </si>
  <si>
    <t>CFP 2000</t>
  </si>
  <si>
    <t>Aucune (contrat d'assurance)</t>
  </si>
  <si>
    <t>Aucune (prestations sous forme de capital)</t>
  </si>
  <si>
    <t>Aucune (prestations temporaires)</t>
  </si>
  <si>
    <t>120.0% oder höher</t>
  </si>
  <si>
    <t>Exactement 0 %</t>
  </si>
  <si>
    <t>De 1 à 4 %</t>
  </si>
  <si>
    <t>De 25 à 29 %</t>
  </si>
  <si>
    <t>De 30 à 34 %</t>
  </si>
  <si>
    <t>De 35 à 39 %</t>
  </si>
  <si>
    <t>De 40 à 44 %</t>
  </si>
  <si>
    <t>De 45 à 49 %</t>
  </si>
  <si>
    <t>De 50 à 54 %</t>
  </si>
  <si>
    <t>De 55 à 59 %</t>
  </si>
  <si>
    <t>De 60 à 64 %</t>
  </si>
  <si>
    <t>De 65 à 69 %</t>
  </si>
  <si>
    <t>De 70 à 74 %</t>
  </si>
  <si>
    <t>De 75 à 79 %</t>
  </si>
  <si>
    <t>De 80 à 84 %</t>
  </si>
  <si>
    <t>De 85 à 89 %</t>
  </si>
  <si>
    <t>De 90 à 94 %</t>
  </si>
  <si>
    <t>De 95 à 99 %</t>
  </si>
  <si>
    <t>Exactement 100 %</t>
  </si>
  <si>
    <t xml:space="preserve">   Vollkapitalisierung ohne Staatsgarantie</t>
  </si>
  <si>
    <t xml:space="preserve">   Vollkapitalisierung mit Staatsgarantie</t>
  </si>
  <si>
    <t xml:space="preserve">   Teilkapitalisierung</t>
  </si>
  <si>
    <t xml:space="preserve">   Zukünftiges System noch unklar</t>
  </si>
  <si>
    <t xml:space="preserve">   Capitalisation complète sans garantie étatique</t>
  </si>
  <si>
    <t xml:space="preserve">   Capitalisation complète avec garantie étatique</t>
  </si>
  <si>
    <t xml:space="preserve">   Capitalisation partielle</t>
  </si>
  <si>
    <t xml:space="preserve">   Système appliqué à l'avenir non encore déterminé</t>
  </si>
  <si>
    <t>Veränderung des technischen Zinses (von 2013 auf 2014)</t>
  </si>
  <si>
    <t>Evolution de l’intérêt technique (de 2013 à 2014)</t>
  </si>
  <si>
    <t>Enregistrement et étendue des prestations</t>
  </si>
  <si>
    <t>für weitere Informationen siehe</t>
  </si>
  <si>
    <t>http://www.oak-bv.admin.ch/de/themen/erhebung-finanzielle-lage/index.html</t>
  </si>
  <si>
    <t>http://www.oak-bv.admin.ch/fr/themes/recensement-situation-financiere/index.html</t>
  </si>
  <si>
    <t>pour de plus amples informations, voir</t>
  </si>
  <si>
    <t>Assurance / Prestations sous forme de capital</t>
  </si>
  <si>
    <t>-1.01% oder tiefer</t>
  </si>
  <si>
    <t>-1,01 % et moins</t>
  </si>
  <si>
    <t>keine Daten erhoben</t>
  </si>
  <si>
    <t>pas de données saisies</t>
  </si>
  <si>
    <t>nicht separat erhoben</t>
  </si>
  <si>
    <t>non saisi séparément</t>
  </si>
  <si>
    <t>alle Anteile und Durchschnitte mit dem Vorsorgekapital gewichtet</t>
  </si>
  <si>
    <t>les parts et les moyennes pondérées en fonction du capital de prévoyance</t>
  </si>
  <si>
    <t>Vorsorgekapital in Mio. CHF</t>
  </si>
  <si>
    <t>capital de prévoyance en millions de francs</t>
  </si>
  <si>
    <t>Capital de prévoyance</t>
  </si>
  <si>
    <t>Part du capital de prévoyance</t>
  </si>
  <si>
    <t>ø geschätzte Volatilität</t>
  </si>
  <si>
    <t>ø Volatilité estimée</t>
  </si>
  <si>
    <t>BVG 2015</t>
  </si>
  <si>
    <t>LPP 2015</t>
  </si>
  <si>
    <t>1e-Einrichtung</t>
  </si>
  <si>
    <t>Institution 1e</t>
  </si>
  <si>
    <t>Geschätzte Volatilität</t>
  </si>
  <si>
    <t>Volatilité estimée</t>
  </si>
  <si>
    <t>Risikodimension Deckungsgrad</t>
  </si>
  <si>
    <t>Risikodimension Zinsversprechen</t>
  </si>
  <si>
    <t>Risikodimension Sanierungsfähigkeit</t>
  </si>
  <si>
    <t>Risikodimension Anlagestrategie</t>
  </si>
  <si>
    <t>Vorsorge-kapital</t>
  </si>
  <si>
    <t>Anteil Vorsorge-kapital</t>
  </si>
  <si>
    <t>unter 2.00%</t>
  </si>
  <si>
    <t>Moins de 2,00 %</t>
  </si>
  <si>
    <t>4.00% oder höher</t>
  </si>
  <si>
    <t>4,00 % et plus</t>
  </si>
  <si>
    <t>Control of totals</t>
  </si>
  <si>
    <t>Bonus</t>
  </si>
  <si>
    <t>Technischer Zinssatz</t>
  </si>
  <si>
    <t>Kennzahlen</t>
  </si>
  <si>
    <t>Abweichung vom Zieldeckungsgrad (nur bei Teilkapitalisierung)</t>
  </si>
  <si>
    <t>Ecart avec le taux de couverture visé (seulement en cas de capitalisation partielle)</t>
  </si>
  <si>
    <t>unter -20.0%</t>
  </si>
  <si>
    <t>-20.0% – -10.1%</t>
  </si>
  <si>
    <t>-10.0% – -0.1%</t>
  </si>
  <si>
    <t>0.0% – 9.9%</t>
  </si>
  <si>
    <t>10.0% – 19.9%</t>
  </si>
  <si>
    <t>20.0% oder höher</t>
  </si>
  <si>
    <t>Moins de -20,0 %</t>
  </si>
  <si>
    <t>De -10,0 à -0,1 %</t>
  </si>
  <si>
    <t>De -20,0 à -10,1 %</t>
  </si>
  <si>
    <t>De 0,0 à 9,9 %</t>
  </si>
  <si>
    <t>De 10,0 à 19,9 %</t>
  </si>
  <si>
    <t>20,0 % et plus</t>
  </si>
  <si>
    <t>VZ 2015</t>
  </si>
  <si>
    <t>unter 1.0%</t>
  </si>
  <si>
    <t>Moins de 1,0 %</t>
  </si>
  <si>
    <t>9.0% oder höher</t>
  </si>
  <si>
    <t>9,0 % et plus</t>
  </si>
  <si>
    <t>Nettorendite</t>
  </si>
  <si>
    <t>Rendement net</t>
  </si>
  <si>
    <t>Aufteilung der Gesamt-Anlagestrategie in Hauptkategorien</t>
  </si>
  <si>
    <t>Aufteilung der Gesamt-Anlagestrategie in Subkategorien</t>
  </si>
  <si>
    <t>Répartition de la stratégie globale de placement entre les principales catégories de placement</t>
  </si>
  <si>
    <t>Répartition de la stratégie globale de placement en sous-catégories</t>
  </si>
  <si>
    <t>Aufteilung der Gesamt-Anlagestrategie</t>
  </si>
  <si>
    <t>Répartition de la stratégie globale de placement</t>
  </si>
  <si>
    <t>Zinsversprechen für zukünftige Rentenleistungen</t>
  </si>
  <si>
    <t>Primauté de cotisations et primauté de prestations pour les prestations de vieillesse</t>
  </si>
  <si>
    <t>Primauté de cotisations</t>
  </si>
  <si>
    <t>Primauté de prestations</t>
  </si>
  <si>
    <t>ø Rémunération des avoirs de vieillesse (primauté de cotisations)</t>
  </si>
  <si>
    <t>Primauté de prestations (part)</t>
  </si>
  <si>
    <t>ø Taux de conversion prévu (dans cinq ans, à l’âge de 65 ans, primauté de cotisations)</t>
  </si>
  <si>
    <t>Chiffres-clés</t>
  </si>
  <si>
    <t>Rémunération des avoirs de vieillesse</t>
  </si>
  <si>
    <t>Promesse d'intérêts relative aux futures rentes</t>
  </si>
  <si>
    <t>unter 60.0%</t>
  </si>
  <si>
    <t>Moins de 60,0 %</t>
  </si>
  <si>
    <t>60.0% – 69.9%</t>
  </si>
  <si>
    <t>70.0% – 79.9%</t>
  </si>
  <si>
    <t>De 60,0 à 69,9 %</t>
  </si>
  <si>
    <t>De 70,0 à 79,9 %</t>
  </si>
  <si>
    <t>Erhebung zur finanziellen Lage der Vorsorgeeinrichtungen 2018</t>
  </si>
  <si>
    <t>Enquête sur la situation financière des institutions de prévoyance 2018</t>
  </si>
  <si>
    <t>Datenauswertungen zum Bericht zur finanziellen Lage der Vorsorgeeinrichtungen 2018</t>
  </si>
  <si>
    <t>Données exploitées concernant le rapport sur la situation financière des institutions de prévoyance 2018</t>
  </si>
  <si>
    <t>http://www.oak-bv.admin.ch/fileadmin/dateien/themen/Erhebung_finanzielle_Lage/Fragebogen_2018.pdf</t>
  </si>
  <si>
    <t>http://www.oak-bv.admin.ch/fileadmin/dateien/themen/Erhebung_finanzielle_Lage/Questionnaire_2018.pdf</t>
  </si>
  <si>
    <t>http://www.oak-bv.admin.ch/fileadmin/dateien/themen/Erhebung_finanzielle_Lage/Erlaeuterungen_2018.pdf</t>
  </si>
  <si>
    <t>http://www.oak-bv.admin.ch/fileadmin/dateien/themen/Erhebung_finanzielle_Lage/Guide_2018.pdf</t>
  </si>
  <si>
    <t>http://www.oak-bv.admin.ch/fileadmin/dateien/themen/Erhebung_finanzielle_Lage/Berechnungen_2018.pdf</t>
  </si>
  <si>
    <t>http://www.oak-bv.admin.ch/fileadmin/dateien/themen/Erhebung_finanzielle_Lage/Calculs_2018.pdf</t>
  </si>
  <si>
    <t>http://www.oak-bv.admin.ch/fileadmin/dateien/Mitteilungen/Bericht_finanzielle_Lage_2018.pdf</t>
  </si>
  <si>
    <t>http://www.oak-bv.admin.ch/fileadmin/dateien/Mitteilungen/Rapport_situation_financiere_2018.pdf</t>
  </si>
  <si>
    <t>1 – tief</t>
  </si>
  <si>
    <t>2 – eher tief</t>
  </si>
  <si>
    <t>Risikogruppe 1 – tief</t>
  </si>
  <si>
    <t>Risikogruppe 2 – eher tief</t>
  </si>
  <si>
    <t>institutions de prévoyance sans garantie étatique et sans solution d'assurance complète</t>
  </si>
  <si>
    <t>Vorsorgeeinrichtungen ohne Staatsgarantie und ohne Vollversicherungslösung</t>
  </si>
  <si>
    <t>Vorsorgeeinrichtungen ohne Staatsgarantie und mit Vollversicherungslösung</t>
  </si>
  <si>
    <t>institutions de prévoyance sans garantie étatique et avec solution d'assurance complète</t>
  </si>
  <si>
    <t>unter -5.0%</t>
  </si>
  <si>
    <t>-5.0% – -3.1%</t>
  </si>
  <si>
    <t>-3.0% – -1.1%</t>
  </si>
  <si>
    <t>-1.0% – 0.9%</t>
  </si>
  <si>
    <t>Moins de -5,0 %</t>
  </si>
  <si>
    <t>De -5,0 à -3,1 %</t>
  </si>
  <si>
    <t>De -3,0 à -1,1 %</t>
  </si>
  <si>
    <t>De -1,0 à 0,9 %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</si>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</sst>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_ * #,##0.000_ ;_ * \-#,##0.000_ ;_ * &quot;-&quot;??_ ;_ @_ "/>
    <numFmt numFmtId="167" formatCode="0.0000%"/>
  </numFmts>
  <fonts count="3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92D050"/>
      <name val="Arial"/>
      <family val="2"/>
    </font>
    <font>
      <b/>
      <sz val="10"/>
      <color theme="3" tint="0.39997558519241921"/>
      <name val="Arial"/>
      <family val="2"/>
    </font>
    <font>
      <sz val="10"/>
      <name val="MS Sans Serif"/>
    </font>
    <font>
      <u/>
      <sz val="11"/>
      <color theme="10"/>
      <name val="Arial"/>
      <family val="2"/>
    </font>
    <font>
      <u/>
      <sz val="8"/>
      <color theme="10"/>
      <name val="Arial"/>
      <family val="2"/>
    </font>
    <font>
      <b/>
      <sz val="10"/>
      <color theme="6" tint="-0.249977111117893"/>
      <name val="Arial"/>
      <family val="2"/>
    </font>
    <font>
      <b/>
      <sz val="10"/>
      <color theme="2" tint="-0.499984740745262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6882E"/>
        <bgColor indexed="64"/>
      </patternFill>
    </fill>
    <fill>
      <patternFill patternType="solid">
        <fgColor rgb="FFF9AD6F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rgb="FFCAE8AA"/>
        <bgColor indexed="64"/>
      </patternFill>
    </fill>
    <fill>
      <patternFill patternType="solid">
        <fgColor rgb="FF8AB2E2"/>
        <bgColor indexed="64"/>
      </patternFill>
    </fill>
    <fill>
      <patternFill patternType="solid">
        <fgColor rgb="FFB2C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1" fillId="0" borderId="0"/>
    <xf numFmtId="0" fontId="32" fillId="0" borderId="0"/>
    <xf numFmtId="0" fontId="33" fillId="0" borderId="0" applyNumberFormat="0" applyFill="0" applyBorder="0" applyAlignment="0" applyProtection="0"/>
  </cellStyleXfs>
  <cellXfs count="306">
    <xf numFmtId="0" fontId="0" fillId="0" borderId="0" xfId="0"/>
    <xf numFmtId="0" fontId="18" fillId="0" borderId="0" xfId="0" applyFont="1"/>
    <xf numFmtId="0" fontId="18" fillId="0" borderId="0" xfId="0" applyFont="1" applyFill="1"/>
    <xf numFmtId="0" fontId="26" fillId="0" borderId="0" xfId="44" applyFont="1" applyAlignment="1">
      <alignment horizontal="left" vertical="top"/>
    </xf>
    <xf numFmtId="0" fontId="0" fillId="0" borderId="0" xfId="0" applyFill="1"/>
    <xf numFmtId="0" fontId="25" fillId="0" borderId="0" xfId="44" applyFont="1" applyAlignment="1">
      <alignment horizontal="left" vertical="top"/>
    </xf>
    <xf numFmtId="3" fontId="18" fillId="35" borderId="0" xfId="1" applyNumberFormat="1" applyFont="1" applyFill="1" applyBorder="1"/>
    <xf numFmtId="3" fontId="19" fillId="35" borderId="0" xfId="0" applyNumberFormat="1" applyFont="1" applyFill="1" applyBorder="1"/>
    <xf numFmtId="3" fontId="18" fillId="33" borderId="0" xfId="1" applyNumberFormat="1" applyFont="1" applyFill="1" applyBorder="1"/>
    <xf numFmtId="3" fontId="19" fillId="33" borderId="0" xfId="0" applyNumberFormat="1" applyFont="1" applyFill="1" applyBorder="1"/>
    <xf numFmtId="3" fontId="18" fillId="34" borderId="0" xfId="1" applyNumberFormat="1" applyFont="1" applyFill="1" applyBorder="1"/>
    <xf numFmtId="3" fontId="19" fillId="34" borderId="0" xfId="0" applyNumberFormat="1" applyFont="1" applyFill="1" applyBorder="1"/>
    <xf numFmtId="166" fontId="18" fillId="35" borderId="0" xfId="1" applyNumberFormat="1" applyFont="1" applyFill="1" applyBorder="1"/>
    <xf numFmtId="166" fontId="19" fillId="35" borderId="0" xfId="1" applyNumberFormat="1" applyFont="1" applyFill="1" applyBorder="1"/>
    <xf numFmtId="166" fontId="18" fillId="33" borderId="0" xfId="1" applyNumberFormat="1" applyFont="1" applyFill="1" applyBorder="1"/>
    <xf numFmtId="166" fontId="19" fillId="33" borderId="0" xfId="1" applyNumberFormat="1" applyFont="1" applyFill="1" applyBorder="1"/>
    <xf numFmtId="166" fontId="18" fillId="34" borderId="0" xfId="1" applyNumberFormat="1" applyFont="1" applyFill="1" applyBorder="1"/>
    <xf numFmtId="166" fontId="19" fillId="34" borderId="0" xfId="1" applyNumberFormat="1" applyFont="1" applyFill="1" applyBorder="1"/>
    <xf numFmtId="0" fontId="18" fillId="0" borderId="0" xfId="0" applyFont="1" applyBorder="1"/>
    <xf numFmtId="0" fontId="18" fillId="0" borderId="0" xfId="0" applyFont="1" applyFill="1" applyBorder="1" applyAlignment="1">
      <alignment horizontal="center" vertical="center" wrapText="1"/>
    </xf>
    <xf numFmtId="166" fontId="18" fillId="0" borderId="0" xfId="1" applyNumberFormat="1" applyFont="1" applyFill="1" applyBorder="1" applyAlignment="1">
      <alignment horizontal="center" vertical="center" wrapText="1"/>
    </xf>
    <xf numFmtId="0" fontId="18" fillId="0" borderId="12" xfId="0" applyNumberFormat="1" applyFont="1" applyBorder="1"/>
    <xf numFmtId="0" fontId="18" fillId="0" borderId="13" xfId="0" applyFont="1" applyBorder="1"/>
    <xf numFmtId="166" fontId="18" fillId="0" borderId="13" xfId="1" applyNumberFormat="1" applyFont="1" applyBorder="1"/>
    <xf numFmtId="0" fontId="18" fillId="0" borderId="14" xfId="0" applyFont="1" applyBorder="1"/>
    <xf numFmtId="0" fontId="18" fillId="0" borderId="18" xfId="0" applyNumberFormat="1" applyFont="1" applyBorder="1"/>
    <xf numFmtId="166" fontId="18" fillId="0" borderId="0" xfId="1" applyNumberFormat="1" applyFont="1" applyBorder="1"/>
    <xf numFmtId="0" fontId="18" fillId="0" borderId="19" xfId="0" applyFont="1" applyBorder="1"/>
    <xf numFmtId="0" fontId="18" fillId="0" borderId="18" xfId="0" applyNumberFormat="1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35" borderId="18" xfId="1" applyNumberFormat="1" applyFont="1" applyFill="1" applyBorder="1"/>
    <xf numFmtId="165" fontId="18" fillId="35" borderId="19" xfId="2" applyNumberFormat="1" applyFont="1" applyFill="1" applyBorder="1"/>
    <xf numFmtId="0" fontId="19" fillId="35" borderId="18" xfId="0" applyNumberFormat="1" applyFont="1" applyFill="1" applyBorder="1"/>
    <xf numFmtId="0" fontId="18" fillId="33" borderId="18" xfId="1" applyNumberFormat="1" applyFont="1" applyFill="1" applyBorder="1"/>
    <xf numFmtId="165" fontId="18" fillId="33" borderId="19" xfId="2" applyNumberFormat="1" applyFont="1" applyFill="1" applyBorder="1"/>
    <xf numFmtId="0" fontId="19" fillId="33" borderId="18" xfId="0" applyNumberFormat="1" applyFont="1" applyFill="1" applyBorder="1"/>
    <xf numFmtId="0" fontId="18" fillId="34" borderId="18" xfId="1" applyNumberFormat="1" applyFont="1" applyFill="1" applyBorder="1"/>
    <xf numFmtId="165" fontId="18" fillId="34" borderId="19" xfId="2" applyNumberFormat="1" applyFont="1" applyFill="1" applyBorder="1"/>
    <xf numFmtId="0" fontId="19" fillId="34" borderId="18" xfId="0" applyNumberFormat="1" applyFont="1" applyFill="1" applyBorder="1"/>
    <xf numFmtId="166" fontId="18" fillId="0" borderId="13" xfId="0" applyNumberFormat="1" applyFont="1" applyBorder="1"/>
    <xf numFmtId="166" fontId="18" fillId="0" borderId="0" xfId="0" applyNumberFormat="1" applyFont="1" applyBorder="1"/>
    <xf numFmtId="0" fontId="18" fillId="40" borderId="18" xfId="1" applyNumberFormat="1" applyFont="1" applyFill="1" applyBorder="1"/>
    <xf numFmtId="3" fontId="18" fillId="40" borderId="0" xfId="1" applyNumberFormat="1" applyFont="1" applyFill="1" applyBorder="1"/>
    <xf numFmtId="166" fontId="18" fillId="40" borderId="0" xfId="1" applyNumberFormat="1" applyFont="1" applyFill="1" applyBorder="1"/>
    <xf numFmtId="165" fontId="18" fillId="40" borderId="19" xfId="2" applyNumberFormat="1" applyFont="1" applyFill="1" applyBorder="1"/>
    <xf numFmtId="0" fontId="19" fillId="40" borderId="18" xfId="0" applyNumberFormat="1" applyFont="1" applyFill="1" applyBorder="1"/>
    <xf numFmtId="166" fontId="19" fillId="40" borderId="0" xfId="0" applyNumberFormat="1" applyFont="1" applyFill="1" applyBorder="1"/>
    <xf numFmtId="0" fontId="18" fillId="38" borderId="18" xfId="1" applyNumberFormat="1" applyFont="1" applyFill="1" applyBorder="1"/>
    <xf numFmtId="3" fontId="18" fillId="38" borderId="0" xfId="1" applyNumberFormat="1" applyFont="1" applyFill="1" applyBorder="1"/>
    <xf numFmtId="166" fontId="18" fillId="38" borderId="0" xfId="1" applyNumberFormat="1" applyFont="1" applyFill="1" applyBorder="1"/>
    <xf numFmtId="165" fontId="18" fillId="38" borderId="19" xfId="2" applyNumberFormat="1" applyFont="1" applyFill="1" applyBorder="1"/>
    <xf numFmtId="0" fontId="19" fillId="38" borderId="18" xfId="0" applyNumberFormat="1" applyFont="1" applyFill="1" applyBorder="1"/>
    <xf numFmtId="166" fontId="19" fillId="38" borderId="0" xfId="0" applyNumberFormat="1" applyFont="1" applyFill="1" applyBorder="1"/>
    <xf numFmtId="0" fontId="18" fillId="36" borderId="18" xfId="1" applyNumberFormat="1" applyFont="1" applyFill="1" applyBorder="1"/>
    <xf numFmtId="3" fontId="18" fillId="36" borderId="0" xfId="1" applyNumberFormat="1" applyFont="1" applyFill="1" applyBorder="1"/>
    <xf numFmtId="166" fontId="18" fillId="36" borderId="0" xfId="1" applyNumberFormat="1" applyFont="1" applyFill="1" applyBorder="1"/>
    <xf numFmtId="165" fontId="18" fillId="36" borderId="19" xfId="2" applyNumberFormat="1" applyFont="1" applyFill="1" applyBorder="1"/>
    <xf numFmtId="0" fontId="19" fillId="36" borderId="18" xfId="0" applyNumberFormat="1" applyFont="1" applyFill="1" applyBorder="1"/>
    <xf numFmtId="166" fontId="19" fillId="36" borderId="0" xfId="0" applyNumberFormat="1" applyFont="1" applyFill="1" applyBorder="1"/>
    <xf numFmtId="0" fontId="18" fillId="0" borderId="15" xfId="0" applyNumberFormat="1" applyFont="1" applyBorder="1"/>
    <xf numFmtId="0" fontId="18" fillId="0" borderId="16" xfId="0" applyFont="1" applyBorder="1"/>
    <xf numFmtId="166" fontId="18" fillId="0" borderId="16" xfId="1" applyNumberFormat="1" applyFont="1" applyBorder="1"/>
    <xf numFmtId="0" fontId="18" fillId="0" borderId="17" xfId="0" applyFont="1" applyBorder="1"/>
    <xf numFmtId="166" fontId="18" fillId="0" borderId="16" xfId="0" applyNumberFormat="1" applyFont="1" applyBorder="1"/>
    <xf numFmtId="165" fontId="19" fillId="35" borderId="19" xfId="2" applyNumberFormat="1" applyFont="1" applyFill="1" applyBorder="1"/>
    <xf numFmtId="3" fontId="19" fillId="40" borderId="0" xfId="0" applyNumberFormat="1" applyFont="1" applyFill="1" applyBorder="1"/>
    <xf numFmtId="165" fontId="19" fillId="40" borderId="19" xfId="2" applyNumberFormat="1" applyFont="1" applyFill="1" applyBorder="1"/>
    <xf numFmtId="165" fontId="19" fillId="33" borderId="19" xfId="2" applyNumberFormat="1" applyFont="1" applyFill="1" applyBorder="1"/>
    <xf numFmtId="3" fontId="19" fillId="38" borderId="0" xfId="0" applyNumberFormat="1" applyFont="1" applyFill="1" applyBorder="1"/>
    <xf numFmtId="165" fontId="19" fillId="38" borderId="19" xfId="2" applyNumberFormat="1" applyFont="1" applyFill="1" applyBorder="1"/>
    <xf numFmtId="165" fontId="19" fillId="34" borderId="19" xfId="2" applyNumberFormat="1" applyFont="1" applyFill="1" applyBorder="1"/>
    <xf numFmtId="3" fontId="19" fillId="36" borderId="0" xfId="0" applyNumberFormat="1" applyFont="1" applyFill="1" applyBorder="1"/>
    <xf numFmtId="165" fontId="19" fillId="36" borderId="19" xfId="2" applyNumberFormat="1" applyFont="1" applyFill="1" applyBorder="1"/>
    <xf numFmtId="3" fontId="18" fillId="0" borderId="0" xfId="0" applyNumberFormat="1" applyFont="1" applyFill="1" applyBorder="1" applyAlignment="1">
      <alignment horizontal="center" vertical="center" wrapText="1"/>
    </xf>
    <xf numFmtId="3" fontId="18" fillId="0" borderId="16" xfId="0" applyNumberFormat="1" applyFont="1" applyBorder="1"/>
    <xf numFmtId="3" fontId="18" fillId="0" borderId="0" xfId="0" applyNumberFormat="1" applyFont="1" applyBorder="1"/>
    <xf numFmtId="0" fontId="22" fillId="41" borderId="18" xfId="44" applyNumberFormat="1" applyFont="1" applyFill="1" applyBorder="1" applyAlignment="1"/>
    <xf numFmtId="0" fontId="23" fillId="41" borderId="18" xfId="44" applyNumberFormat="1" applyFont="1" applyFill="1" applyBorder="1" applyAlignment="1"/>
    <xf numFmtId="0" fontId="22" fillId="42" borderId="12" xfId="0" applyFont="1" applyFill="1" applyBorder="1"/>
    <xf numFmtId="0" fontId="22" fillId="42" borderId="13" xfId="0" applyFont="1" applyFill="1" applyBorder="1"/>
    <xf numFmtId="0" fontId="22" fillId="42" borderId="14" xfId="0" applyFont="1" applyFill="1" applyBorder="1"/>
    <xf numFmtId="0" fontId="22" fillId="42" borderId="18" xfId="0" applyFont="1" applyFill="1" applyBorder="1"/>
    <xf numFmtId="0" fontId="22" fillId="42" borderId="0" xfId="0" applyFont="1" applyFill="1" applyBorder="1"/>
    <xf numFmtId="0" fontId="22" fillId="42" borderId="19" xfId="0" applyFont="1" applyFill="1" applyBorder="1"/>
    <xf numFmtId="0" fontId="22" fillId="42" borderId="15" xfId="0" applyFont="1" applyFill="1" applyBorder="1"/>
    <xf numFmtId="0" fontId="22" fillId="42" borderId="16" xfId="0" applyFont="1" applyFill="1" applyBorder="1"/>
    <xf numFmtId="0" fontId="22" fillId="42" borderId="17" xfId="0" applyFont="1" applyFill="1" applyBorder="1"/>
    <xf numFmtId="0" fontId="22" fillId="0" borderId="10" xfId="47" applyFill="1" applyBorder="1" applyAlignment="1">
      <alignment vertical="top" wrapText="1"/>
    </xf>
    <xf numFmtId="0" fontId="22" fillId="43" borderId="11" xfId="47" applyFill="1" applyBorder="1" applyAlignment="1">
      <alignment vertical="top"/>
    </xf>
    <xf numFmtId="0" fontId="1" fillId="0" borderId="0" xfId="48"/>
    <xf numFmtId="0" fontId="22" fillId="0" borderId="23" xfId="47" applyFill="1" applyBorder="1" applyAlignment="1">
      <alignment vertical="top" wrapText="1"/>
    </xf>
    <xf numFmtId="0" fontId="22" fillId="43" borderId="24" xfId="47" applyFill="1" applyBorder="1" applyAlignment="1">
      <alignment vertical="top"/>
    </xf>
    <xf numFmtId="0" fontId="22" fillId="0" borderId="0" xfId="47" applyAlignment="1">
      <alignment vertical="top" wrapText="1"/>
    </xf>
    <xf numFmtId="0" fontId="22" fillId="43" borderId="0" xfId="47" applyFill="1" applyAlignment="1">
      <alignment vertical="top" wrapText="1"/>
    </xf>
    <xf numFmtId="0" fontId="22" fillId="43" borderId="25" xfId="47" applyFill="1" applyBorder="1" applyAlignment="1" applyProtection="1">
      <alignment vertical="top" wrapText="1"/>
      <protection locked="0"/>
    </xf>
    <xf numFmtId="0" fontId="16" fillId="0" borderId="0" xfId="48" applyFont="1"/>
    <xf numFmtId="0" fontId="1" fillId="0" borderId="0" xfId="48" applyFont="1"/>
    <xf numFmtId="0" fontId="33" fillId="0" borderId="0" xfId="50"/>
    <xf numFmtId="0" fontId="18" fillId="0" borderId="0" xfId="0" quotePrefix="1" applyFont="1"/>
    <xf numFmtId="0" fontId="0" fillId="0" borderId="0" xfId="0" applyAlignment="1"/>
    <xf numFmtId="0" fontId="0" fillId="0" borderId="0" xfId="0" applyFont="1"/>
    <xf numFmtId="167" fontId="18" fillId="0" borderId="0" xfId="0" quotePrefix="1" applyNumberFormat="1" applyFont="1"/>
    <xf numFmtId="9" fontId="18" fillId="0" borderId="0" xfId="0" applyNumberFormat="1" applyFont="1" applyAlignment="1">
      <alignment horizontal="left"/>
    </xf>
    <xf numFmtId="9" fontId="18" fillId="0" borderId="0" xfId="0" quotePrefix="1" applyNumberFormat="1" applyFont="1" applyAlignment="1">
      <alignment horizontal="left"/>
    </xf>
    <xf numFmtId="10" fontId="18" fillId="0" borderId="0" xfId="0" quotePrefix="1" applyNumberFormat="1" applyFont="1"/>
    <xf numFmtId="0" fontId="0" fillId="0" borderId="0" xfId="48" applyFont="1"/>
    <xf numFmtId="0" fontId="0" fillId="0" borderId="0" xfId="0" quotePrefix="1" applyFont="1"/>
    <xf numFmtId="0" fontId="18" fillId="0" borderId="0" xfId="48" applyFont="1"/>
    <xf numFmtId="0" fontId="18" fillId="0" borderId="0" xfId="0" quotePrefix="1" applyNumberFormat="1" applyFont="1"/>
    <xf numFmtId="0" fontId="27" fillId="0" borderId="20" xfId="0" applyNumberFormat="1" applyFont="1" applyBorder="1"/>
    <xf numFmtId="0" fontId="18" fillId="0" borderId="21" xfId="0" applyNumberFormat="1" applyFont="1" applyBorder="1"/>
    <xf numFmtId="0" fontId="19" fillId="0" borderId="21" xfId="0" applyNumberFormat="1" applyFont="1" applyBorder="1"/>
    <xf numFmtId="0" fontId="18" fillId="0" borderId="22" xfId="0" applyNumberFormat="1" applyFont="1" applyBorder="1"/>
    <xf numFmtId="0" fontId="31" fillId="0" borderId="21" xfId="0" applyNumberFormat="1" applyFont="1" applyBorder="1"/>
    <xf numFmtId="0" fontId="25" fillId="0" borderId="21" xfId="44" applyNumberFormat="1" applyFont="1" applyBorder="1" applyAlignment="1">
      <alignment horizontal="left" vertical="top"/>
    </xf>
    <xf numFmtId="0" fontId="24" fillId="0" borderId="21" xfId="44" applyNumberFormat="1" applyFont="1" applyBorder="1" applyAlignment="1">
      <alignment horizontal="left" vertical="top"/>
    </xf>
    <xf numFmtId="0" fontId="30" fillId="0" borderId="21" xfId="0" applyNumberFormat="1" applyFont="1" applyBorder="1"/>
    <xf numFmtId="0" fontId="29" fillId="0" borderId="21" xfId="0" applyNumberFormat="1" applyFont="1" applyBorder="1"/>
    <xf numFmtId="0" fontId="25" fillId="0" borderId="21" xfId="44" applyNumberFormat="1" applyFont="1" applyBorder="1" applyAlignment="1">
      <alignment horizontal="left" vertical="top" wrapText="1"/>
    </xf>
    <xf numFmtId="0" fontId="18" fillId="0" borderId="21" xfId="0" applyNumberFormat="1" applyFont="1" applyBorder="1" applyAlignment="1">
      <alignment wrapText="1"/>
    </xf>
    <xf numFmtId="0" fontId="27" fillId="0" borderId="0" xfId="0" applyFont="1" applyBorder="1"/>
    <xf numFmtId="0" fontId="34" fillId="0" borderId="18" xfId="50" applyNumberFormat="1" applyFont="1" applyBorder="1"/>
    <xf numFmtId="3" fontId="18" fillId="41" borderId="0" xfId="0" applyNumberFormat="1" applyFont="1" applyFill="1" applyBorder="1" applyAlignment="1"/>
    <xf numFmtId="166" fontId="22" fillId="41" borderId="0" xfId="44" applyNumberFormat="1" applyFont="1" applyFill="1" applyBorder="1" applyAlignment="1"/>
    <xf numFmtId="165" fontId="18" fillId="41" borderId="19" xfId="2" applyNumberFormat="1" applyFont="1" applyFill="1" applyBorder="1" applyAlignment="1"/>
    <xf numFmtId="3" fontId="19" fillId="41" borderId="0" xfId="0" applyNumberFormat="1" applyFont="1" applyFill="1" applyBorder="1" applyAlignment="1"/>
    <xf numFmtId="166" fontId="23" fillId="41" borderId="0" xfId="44" applyNumberFormat="1" applyFont="1" applyFill="1" applyBorder="1" applyAlignment="1"/>
    <xf numFmtId="165" fontId="19" fillId="41" borderId="19" xfId="2" applyNumberFormat="1" applyFont="1" applyFill="1" applyBorder="1" applyAlignment="1"/>
    <xf numFmtId="0" fontId="22" fillId="39" borderId="18" xfId="44" applyNumberFormat="1" applyFont="1" applyFill="1" applyBorder="1" applyAlignment="1"/>
    <xf numFmtId="3" fontId="18" fillId="39" borderId="0" xfId="0" applyNumberFormat="1" applyFont="1" applyFill="1" applyBorder="1" applyAlignment="1"/>
    <xf numFmtId="166" fontId="22" fillId="39" borderId="0" xfId="44" applyNumberFormat="1" applyFont="1" applyFill="1" applyBorder="1" applyAlignment="1"/>
    <xf numFmtId="165" fontId="18" fillId="39" borderId="19" xfId="2" applyNumberFormat="1" applyFont="1" applyFill="1" applyBorder="1" applyAlignment="1"/>
    <xf numFmtId="0" fontId="23" fillId="39" borderId="18" xfId="44" applyNumberFormat="1" applyFont="1" applyFill="1" applyBorder="1" applyAlignment="1"/>
    <xf numFmtId="3" fontId="19" fillId="39" borderId="0" xfId="0" applyNumberFormat="1" applyFont="1" applyFill="1" applyBorder="1" applyAlignment="1"/>
    <xf numFmtId="166" fontId="23" fillId="39" borderId="0" xfId="44" applyNumberFormat="1" applyFont="1" applyFill="1" applyBorder="1" applyAlignment="1"/>
    <xf numFmtId="165" fontId="19" fillId="39" borderId="19" xfId="2" applyNumberFormat="1" applyFont="1" applyFill="1" applyBorder="1" applyAlignment="1"/>
    <xf numFmtId="0" fontId="22" fillId="37" borderId="18" xfId="44" applyNumberFormat="1" applyFont="1" applyFill="1" applyBorder="1" applyAlignment="1"/>
    <xf numFmtId="3" fontId="18" fillId="37" borderId="0" xfId="0" applyNumberFormat="1" applyFont="1" applyFill="1" applyBorder="1" applyAlignment="1"/>
    <xf numFmtId="166" fontId="22" fillId="37" borderId="0" xfId="44" applyNumberFormat="1" applyFont="1" applyFill="1" applyBorder="1" applyAlignment="1"/>
    <xf numFmtId="165" fontId="18" fillId="37" borderId="19" xfId="2" applyNumberFormat="1" applyFont="1" applyFill="1" applyBorder="1" applyAlignment="1"/>
    <xf numFmtId="0" fontId="23" fillId="37" borderId="18" xfId="44" applyNumberFormat="1" applyFont="1" applyFill="1" applyBorder="1" applyAlignment="1"/>
    <xf numFmtId="3" fontId="19" fillId="37" borderId="0" xfId="0" applyNumberFormat="1" applyFont="1" applyFill="1" applyBorder="1" applyAlignment="1"/>
    <xf numFmtId="166" fontId="23" fillId="37" borderId="0" xfId="44" applyNumberFormat="1" applyFont="1" applyFill="1" applyBorder="1" applyAlignment="1"/>
    <xf numFmtId="165" fontId="19" fillId="37" borderId="19" xfId="2" applyNumberFormat="1" applyFont="1" applyFill="1" applyBorder="1" applyAlignment="1"/>
    <xf numFmtId="0" fontId="28" fillId="0" borderId="18" xfId="0" applyFont="1" applyBorder="1" applyAlignment="1"/>
    <xf numFmtId="0" fontId="28" fillId="0" borderId="0" xfId="0" applyFont="1" applyBorder="1" applyAlignment="1"/>
    <xf numFmtId="164" fontId="18" fillId="0" borderId="13" xfId="1" applyNumberFormat="1" applyFont="1" applyBorder="1"/>
    <xf numFmtId="164" fontId="18" fillId="0" borderId="0" xfId="1" applyNumberFormat="1" applyFont="1" applyBorder="1"/>
    <xf numFmtId="164" fontId="18" fillId="0" borderId="0" xfId="1" applyNumberFormat="1" applyFont="1" applyFill="1" applyBorder="1" applyAlignment="1">
      <alignment horizontal="center" vertical="center" wrapText="1"/>
    </xf>
    <xf numFmtId="164" fontId="18" fillId="0" borderId="16" xfId="1" applyNumberFormat="1" applyFont="1" applyBorder="1"/>
    <xf numFmtId="164" fontId="18" fillId="35" borderId="0" xfId="1" applyNumberFormat="1" applyFont="1" applyFill="1" applyBorder="1"/>
    <xf numFmtId="164" fontId="19" fillId="35" borderId="0" xfId="1" applyNumberFormat="1" applyFont="1" applyFill="1" applyBorder="1"/>
    <xf numFmtId="164" fontId="18" fillId="33" borderId="0" xfId="1" applyNumberFormat="1" applyFont="1" applyFill="1" applyBorder="1"/>
    <xf numFmtId="164" fontId="19" fillId="33" borderId="0" xfId="1" applyNumberFormat="1" applyFont="1" applyFill="1" applyBorder="1"/>
    <xf numFmtId="164" fontId="18" fillId="34" borderId="0" xfId="1" applyNumberFormat="1" applyFont="1" applyFill="1" applyBorder="1"/>
    <xf numFmtId="164" fontId="19" fillId="34" borderId="0" xfId="1" applyNumberFormat="1" applyFont="1" applyFill="1" applyBorder="1"/>
    <xf numFmtId="164" fontId="19" fillId="0" borderId="0" xfId="2" applyNumberFormat="1" applyFont="1" applyBorder="1"/>
    <xf numFmtId="164" fontId="18" fillId="0" borderId="13" xfId="0" applyNumberFormat="1" applyFont="1" applyBorder="1"/>
    <xf numFmtId="164" fontId="18" fillId="0" borderId="0" xfId="0" applyNumberFormat="1" applyFont="1" applyBorder="1"/>
    <xf numFmtId="164" fontId="18" fillId="0" borderId="16" xfId="0" applyNumberFormat="1" applyFont="1" applyBorder="1"/>
    <xf numFmtId="164" fontId="18" fillId="40" borderId="0" xfId="1" applyNumberFormat="1" applyFont="1" applyFill="1" applyBorder="1"/>
    <xf numFmtId="164" fontId="19" fillId="40" borderId="0" xfId="0" applyNumberFormat="1" applyFont="1" applyFill="1" applyBorder="1"/>
    <xf numFmtId="164" fontId="18" fillId="38" borderId="0" xfId="1" applyNumberFormat="1" applyFont="1" applyFill="1" applyBorder="1"/>
    <xf numFmtId="164" fontId="19" fillId="38" borderId="0" xfId="0" applyNumberFormat="1" applyFont="1" applyFill="1" applyBorder="1"/>
    <xf numFmtId="164" fontId="18" fillId="36" borderId="0" xfId="1" applyNumberFormat="1" applyFont="1" applyFill="1" applyBorder="1"/>
    <xf numFmtId="164" fontId="19" fillId="36" borderId="0" xfId="0" applyNumberFormat="1" applyFont="1" applyFill="1" applyBorder="1"/>
    <xf numFmtId="164" fontId="22" fillId="41" borderId="0" xfId="44" applyNumberFormat="1" applyFont="1" applyFill="1" applyBorder="1" applyAlignment="1"/>
    <xf numFmtId="164" fontId="23" fillId="41" borderId="0" xfId="44" applyNumberFormat="1" applyFont="1" applyFill="1" applyBorder="1" applyAlignment="1"/>
    <xf numFmtId="164" fontId="22" fillId="39" borderId="0" xfId="44" applyNumberFormat="1" applyFont="1" applyFill="1" applyBorder="1" applyAlignment="1"/>
    <xf numFmtId="164" fontId="23" fillId="39" borderId="0" xfId="44" applyNumberFormat="1" applyFont="1" applyFill="1" applyBorder="1" applyAlignment="1"/>
    <xf numFmtId="164" fontId="22" fillId="37" borderId="0" xfId="44" applyNumberFormat="1" applyFont="1" applyFill="1" applyBorder="1" applyAlignment="1"/>
    <xf numFmtId="164" fontId="23" fillId="37" borderId="0" xfId="44" applyNumberFormat="1" applyFont="1" applyFill="1" applyBorder="1" applyAlignment="1"/>
    <xf numFmtId="0" fontId="28" fillId="0" borderId="18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3" fontId="18" fillId="40" borderId="18" xfId="1" applyNumberFormat="1" applyFont="1" applyFill="1" applyBorder="1" applyAlignment="1"/>
    <xf numFmtId="3" fontId="18" fillId="40" borderId="0" xfId="1" applyNumberFormat="1" applyFont="1" applyFill="1" applyBorder="1" applyAlignment="1"/>
    <xf numFmtId="3" fontId="18" fillId="38" borderId="18" xfId="1" applyNumberFormat="1" applyFont="1" applyFill="1" applyBorder="1" applyAlignment="1"/>
    <xf numFmtId="3" fontId="18" fillId="38" borderId="0" xfId="1" applyNumberFormat="1" applyFont="1" applyFill="1" applyBorder="1" applyAlignment="1"/>
    <xf numFmtId="3" fontId="18" fillId="36" borderId="18" xfId="1" applyNumberFormat="1" applyFont="1" applyFill="1" applyBorder="1" applyAlignment="1"/>
    <xf numFmtId="3" fontId="18" fillId="36" borderId="0" xfId="1" applyNumberFormat="1" applyFont="1" applyFill="1" applyBorder="1" applyAlignment="1"/>
    <xf numFmtId="3" fontId="18" fillId="41" borderId="18" xfId="0" applyNumberFormat="1" applyFont="1" applyFill="1" applyBorder="1" applyAlignment="1"/>
    <xf numFmtId="3" fontId="18" fillId="41" borderId="19" xfId="0" applyNumberFormat="1" applyFont="1" applyFill="1" applyBorder="1" applyAlignment="1"/>
    <xf numFmtId="3" fontId="18" fillId="39" borderId="18" xfId="0" applyNumberFormat="1" applyFont="1" applyFill="1" applyBorder="1" applyAlignment="1"/>
    <xf numFmtId="3" fontId="18" fillId="39" borderId="19" xfId="0" applyNumberFormat="1" applyFont="1" applyFill="1" applyBorder="1" applyAlignment="1"/>
    <xf numFmtId="3" fontId="18" fillId="37" borderId="18" xfId="0" applyNumberFormat="1" applyFont="1" applyFill="1" applyBorder="1" applyAlignment="1"/>
    <xf numFmtId="3" fontId="18" fillId="37" borderId="19" xfId="0" applyNumberFormat="1" applyFont="1" applyFill="1" applyBorder="1" applyAlignment="1"/>
    <xf numFmtId="0" fontId="34" fillId="0" borderId="21" xfId="50" applyNumberFormat="1" applyFont="1" applyBorder="1"/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0" fillId="0" borderId="21" xfId="0" applyBorder="1"/>
    <xf numFmtId="3" fontId="0" fillId="0" borderId="0" xfId="0" applyNumberFormat="1" applyBorder="1"/>
    <xf numFmtId="0" fontId="27" fillId="0" borderId="20" xfId="0" applyNumberFormat="1" applyFont="1" applyFill="1" applyBorder="1"/>
    <xf numFmtId="0" fontId="34" fillId="0" borderId="18" xfId="50" applyNumberFormat="1" applyFont="1" applyFill="1" applyBorder="1"/>
    <xf numFmtId="0" fontId="18" fillId="0" borderId="21" xfId="0" applyNumberFormat="1" applyFont="1" applyFill="1" applyBorder="1"/>
    <xf numFmtId="0" fontId="19" fillId="0" borderId="21" xfId="0" applyNumberFormat="1" applyFont="1" applyFill="1" applyBorder="1"/>
    <xf numFmtId="0" fontId="18" fillId="0" borderId="22" xfId="0" applyNumberFormat="1" applyFont="1" applyFill="1" applyBorder="1"/>
    <xf numFmtId="0" fontId="31" fillId="0" borderId="21" xfId="0" applyNumberFormat="1" applyFont="1" applyFill="1" applyBorder="1"/>
    <xf numFmtId="0" fontId="25" fillId="0" borderId="21" xfId="44" applyNumberFormat="1" applyFont="1" applyFill="1" applyBorder="1" applyAlignment="1">
      <alignment horizontal="left" vertical="top"/>
    </xf>
    <xf numFmtId="0" fontId="24" fillId="0" borderId="21" xfId="44" applyNumberFormat="1" applyFont="1" applyFill="1" applyBorder="1" applyAlignment="1">
      <alignment horizontal="left" vertical="top"/>
    </xf>
    <xf numFmtId="0" fontId="30" fillId="0" borderId="21" xfId="0" applyNumberFormat="1" applyFont="1" applyFill="1" applyBorder="1"/>
    <xf numFmtId="0" fontId="29" fillId="0" borderId="21" xfId="0" applyNumberFormat="1" applyFont="1" applyFill="1" applyBorder="1"/>
    <xf numFmtId="0" fontId="28" fillId="0" borderId="18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0" fontId="18" fillId="44" borderId="18" xfId="1" applyNumberFormat="1" applyFont="1" applyFill="1" applyBorder="1"/>
    <xf numFmtId="3" fontId="18" fillId="44" borderId="0" xfId="1" applyNumberFormat="1" applyFont="1" applyFill="1" applyBorder="1"/>
    <xf numFmtId="164" fontId="18" fillId="44" borderId="0" xfId="1" applyNumberFormat="1" applyFont="1" applyFill="1" applyBorder="1"/>
    <xf numFmtId="165" fontId="18" fillId="44" borderId="19" xfId="2" applyNumberFormat="1" applyFont="1" applyFill="1" applyBorder="1"/>
    <xf numFmtId="0" fontId="19" fillId="44" borderId="18" xfId="0" applyNumberFormat="1" applyFont="1" applyFill="1" applyBorder="1"/>
    <xf numFmtId="3" fontId="19" fillId="44" borderId="0" xfId="0" applyNumberFormat="1" applyFont="1" applyFill="1" applyBorder="1"/>
    <xf numFmtId="164" fontId="19" fillId="44" borderId="0" xfId="1" applyNumberFormat="1" applyFont="1" applyFill="1" applyBorder="1"/>
    <xf numFmtId="165" fontId="19" fillId="44" borderId="19" xfId="2" applyNumberFormat="1" applyFont="1" applyFill="1" applyBorder="1"/>
    <xf numFmtId="0" fontId="18" fillId="46" borderId="18" xfId="1" applyNumberFormat="1" applyFont="1" applyFill="1" applyBorder="1"/>
    <xf numFmtId="3" fontId="18" fillId="46" borderId="0" xfId="1" applyNumberFormat="1" applyFont="1" applyFill="1" applyBorder="1"/>
    <xf numFmtId="164" fontId="18" fillId="46" borderId="0" xfId="1" applyNumberFormat="1" applyFont="1" applyFill="1" applyBorder="1"/>
    <xf numFmtId="165" fontId="18" fillId="46" borderId="19" xfId="2" applyNumberFormat="1" applyFont="1" applyFill="1" applyBorder="1"/>
    <xf numFmtId="3" fontId="18" fillId="46" borderId="18" xfId="1" applyNumberFormat="1" applyFont="1" applyFill="1" applyBorder="1" applyAlignment="1"/>
    <xf numFmtId="3" fontId="18" fillId="46" borderId="0" xfId="1" applyNumberFormat="1" applyFont="1" applyFill="1" applyBorder="1" applyAlignment="1"/>
    <xf numFmtId="0" fontId="19" fillId="46" borderId="18" xfId="0" applyNumberFormat="1" applyFont="1" applyFill="1" applyBorder="1"/>
    <xf numFmtId="3" fontId="19" fillId="46" borderId="0" xfId="0" applyNumberFormat="1" applyFont="1" applyFill="1" applyBorder="1"/>
    <xf numFmtId="164" fontId="19" fillId="46" borderId="0" xfId="0" applyNumberFormat="1" applyFont="1" applyFill="1" applyBorder="1"/>
    <xf numFmtId="165" fontId="19" fillId="46" borderId="19" xfId="2" applyNumberFormat="1" applyFont="1" applyFill="1" applyBorder="1"/>
    <xf numFmtId="0" fontId="22" fillId="45" borderId="18" xfId="44" applyNumberFormat="1" applyFont="1" applyFill="1" applyBorder="1" applyAlignment="1"/>
    <xf numFmtId="3" fontId="18" fillId="45" borderId="0" xfId="0" applyNumberFormat="1" applyFont="1" applyFill="1" applyBorder="1" applyAlignment="1"/>
    <xf numFmtId="164" fontId="22" fillId="45" borderId="0" xfId="44" applyNumberFormat="1" applyFont="1" applyFill="1" applyBorder="1" applyAlignment="1"/>
    <xf numFmtId="165" fontId="18" fillId="45" borderId="19" xfId="2" applyNumberFormat="1" applyFont="1" applyFill="1" applyBorder="1" applyAlignment="1"/>
    <xf numFmtId="3" fontId="18" fillId="45" borderId="18" xfId="0" applyNumberFormat="1" applyFont="1" applyFill="1" applyBorder="1" applyAlignment="1"/>
    <xf numFmtId="0" fontId="23" fillId="45" borderId="18" xfId="44" applyNumberFormat="1" applyFont="1" applyFill="1" applyBorder="1" applyAlignment="1"/>
    <xf numFmtId="3" fontId="19" fillId="45" borderId="0" xfId="0" applyNumberFormat="1" applyFont="1" applyFill="1" applyBorder="1" applyAlignment="1"/>
    <xf numFmtId="164" fontId="23" fillId="45" borderId="0" xfId="44" applyNumberFormat="1" applyFont="1" applyFill="1" applyBorder="1" applyAlignment="1"/>
    <xf numFmtId="165" fontId="19" fillId="45" borderId="19" xfId="2" applyNumberFormat="1" applyFont="1" applyFill="1" applyBorder="1" applyAlignment="1"/>
    <xf numFmtId="0" fontId="35" fillId="0" borderId="21" xfId="0" applyNumberFormat="1" applyFont="1" applyBorder="1"/>
    <xf numFmtId="0" fontId="18" fillId="47" borderId="18" xfId="1" applyNumberFormat="1" applyFont="1" applyFill="1" applyBorder="1"/>
    <xf numFmtId="3" fontId="18" fillId="47" borderId="0" xfId="1" applyNumberFormat="1" applyFont="1" applyFill="1" applyBorder="1"/>
    <xf numFmtId="164" fontId="18" fillId="47" borderId="0" xfId="1" applyNumberFormat="1" applyFont="1" applyFill="1" applyBorder="1"/>
    <xf numFmtId="165" fontId="18" fillId="47" borderId="19" xfId="2" applyNumberFormat="1" applyFont="1" applyFill="1" applyBorder="1"/>
    <xf numFmtId="0" fontId="19" fillId="47" borderId="18" xfId="0" applyNumberFormat="1" applyFont="1" applyFill="1" applyBorder="1"/>
    <xf numFmtId="3" fontId="19" fillId="47" borderId="0" xfId="0" applyNumberFormat="1" applyFont="1" applyFill="1" applyBorder="1"/>
    <xf numFmtId="164" fontId="19" fillId="47" borderId="0" xfId="1" applyNumberFormat="1" applyFont="1" applyFill="1" applyBorder="1"/>
    <xf numFmtId="165" fontId="19" fillId="47" borderId="19" xfId="2" applyNumberFormat="1" applyFont="1" applyFill="1" applyBorder="1"/>
    <xf numFmtId="0" fontId="18" fillId="48" borderId="18" xfId="1" applyNumberFormat="1" applyFont="1" applyFill="1" applyBorder="1"/>
    <xf numFmtId="3" fontId="18" fillId="48" borderId="0" xfId="1" applyNumberFormat="1" applyFont="1" applyFill="1" applyBorder="1"/>
    <xf numFmtId="164" fontId="18" fillId="48" borderId="0" xfId="1" applyNumberFormat="1" applyFont="1" applyFill="1" applyBorder="1"/>
    <xf numFmtId="165" fontId="18" fillId="48" borderId="19" xfId="2" applyNumberFormat="1" applyFont="1" applyFill="1" applyBorder="1"/>
    <xf numFmtId="0" fontId="19" fillId="48" borderId="18" xfId="0" applyNumberFormat="1" applyFont="1" applyFill="1" applyBorder="1"/>
    <xf numFmtId="3" fontId="19" fillId="48" borderId="0" xfId="0" applyNumberFormat="1" applyFont="1" applyFill="1" applyBorder="1"/>
    <xf numFmtId="165" fontId="19" fillId="48" borderId="19" xfId="2" applyNumberFormat="1" applyFont="1" applyFill="1" applyBorder="1"/>
    <xf numFmtId="3" fontId="18" fillId="48" borderId="18" xfId="1" applyNumberFormat="1" applyFont="1" applyFill="1" applyBorder="1" applyAlignment="1"/>
    <xf numFmtId="3" fontId="18" fillId="48" borderId="0" xfId="1" applyNumberFormat="1" applyFont="1" applyFill="1" applyBorder="1" applyAlignment="1"/>
    <xf numFmtId="164" fontId="19" fillId="48" borderId="0" xfId="0" applyNumberFormat="1" applyFont="1" applyFill="1" applyBorder="1"/>
    <xf numFmtId="0" fontId="22" fillId="49" borderId="18" xfId="44" applyNumberFormat="1" applyFont="1" applyFill="1" applyBorder="1" applyAlignment="1"/>
    <xf numFmtId="3" fontId="18" fillId="49" borderId="0" xfId="0" applyNumberFormat="1" applyFont="1" applyFill="1" applyBorder="1" applyAlignment="1"/>
    <xf numFmtId="164" fontId="22" fillId="49" borderId="0" xfId="44" applyNumberFormat="1" applyFont="1" applyFill="1" applyBorder="1" applyAlignment="1"/>
    <xf numFmtId="165" fontId="18" fillId="49" borderId="19" xfId="2" applyNumberFormat="1" applyFont="1" applyFill="1" applyBorder="1" applyAlignment="1"/>
    <xf numFmtId="3" fontId="18" fillId="49" borderId="18" xfId="0" applyNumberFormat="1" applyFont="1" applyFill="1" applyBorder="1" applyAlignment="1"/>
    <xf numFmtId="0" fontId="23" fillId="49" borderId="18" xfId="44" applyNumberFormat="1" applyFont="1" applyFill="1" applyBorder="1" applyAlignment="1"/>
    <xf numFmtId="3" fontId="19" fillId="49" borderId="0" xfId="0" applyNumberFormat="1" applyFont="1" applyFill="1" applyBorder="1" applyAlignment="1"/>
    <xf numFmtId="164" fontId="23" fillId="49" borderId="0" xfId="44" applyNumberFormat="1" applyFont="1" applyFill="1" applyBorder="1" applyAlignment="1"/>
    <xf numFmtId="165" fontId="19" fillId="49" borderId="19" xfId="2" applyNumberFormat="1" applyFont="1" applyFill="1" applyBorder="1" applyAlignment="1"/>
    <xf numFmtId="0" fontId="35" fillId="0" borderId="21" xfId="0" applyNumberFormat="1" applyFont="1" applyFill="1" applyBorder="1"/>
    <xf numFmtId="166" fontId="18" fillId="44" borderId="0" xfId="1" applyNumberFormat="1" applyFont="1" applyFill="1" applyBorder="1"/>
    <xf numFmtId="166" fontId="19" fillId="44" borderId="0" xfId="1" applyNumberFormat="1" applyFont="1" applyFill="1" applyBorder="1"/>
    <xf numFmtId="166" fontId="18" fillId="46" borderId="0" xfId="1" applyNumberFormat="1" applyFont="1" applyFill="1" applyBorder="1"/>
    <xf numFmtId="166" fontId="19" fillId="46" borderId="0" xfId="0" applyNumberFormat="1" applyFont="1" applyFill="1" applyBorder="1"/>
    <xf numFmtId="166" fontId="22" fillId="45" borderId="0" xfId="44" applyNumberFormat="1" applyFont="1" applyFill="1" applyBorder="1" applyAlignment="1"/>
    <xf numFmtId="166" fontId="23" fillId="45" borderId="0" xfId="44" applyNumberFormat="1" applyFont="1" applyFill="1" applyBorder="1" applyAlignment="1"/>
    <xf numFmtId="3" fontId="18" fillId="45" borderId="19" xfId="0" applyNumberFormat="1" applyFont="1" applyFill="1" applyBorder="1" applyAlignment="1"/>
    <xf numFmtId="0" fontId="36" fillId="0" borderId="21" xfId="0" applyNumberFormat="1" applyFont="1" applyBorder="1"/>
    <xf numFmtId="0" fontId="36" fillId="0" borderId="21" xfId="0" applyNumberFormat="1" applyFont="1" applyFill="1" applyBorder="1"/>
    <xf numFmtId="166" fontId="18" fillId="48" borderId="0" xfId="1" applyNumberFormat="1" applyFont="1" applyFill="1" applyBorder="1"/>
    <xf numFmtId="166" fontId="18" fillId="47" borderId="0" xfId="1" applyNumberFormat="1" applyFont="1" applyFill="1" applyBorder="1"/>
    <xf numFmtId="166" fontId="19" fillId="47" borderId="0" xfId="1" applyNumberFormat="1" applyFont="1" applyFill="1" applyBorder="1"/>
    <xf numFmtId="166" fontId="19" fillId="48" borderId="0" xfId="0" applyNumberFormat="1" applyFont="1" applyFill="1" applyBorder="1"/>
    <xf numFmtId="166" fontId="22" fillId="49" borderId="0" xfId="44" applyNumberFormat="1" applyFont="1" applyFill="1" applyBorder="1" applyAlignment="1"/>
    <xf numFmtId="166" fontId="23" fillId="49" borderId="0" xfId="44" applyNumberFormat="1" applyFont="1" applyFill="1" applyBorder="1" applyAlignment="1"/>
    <xf numFmtId="3" fontId="18" fillId="49" borderId="19" xfId="0" applyNumberFormat="1" applyFont="1" applyFill="1" applyBorder="1" applyAlignment="1"/>
    <xf numFmtId="165" fontId="18" fillId="47" borderId="19" xfId="2" applyNumberFormat="1" applyFont="1" applyFill="1" applyBorder="1" applyAlignment="1">
      <alignment horizontal="center"/>
    </xf>
    <xf numFmtId="165" fontId="19" fillId="47" borderId="19" xfId="2" applyNumberFormat="1" applyFont="1" applyFill="1" applyBorder="1" applyAlignment="1">
      <alignment horizontal="center"/>
    </xf>
    <xf numFmtId="165" fontId="18" fillId="48" borderId="19" xfId="2" applyNumberFormat="1" applyFont="1" applyFill="1" applyBorder="1" applyAlignment="1">
      <alignment horizontal="center"/>
    </xf>
    <xf numFmtId="165" fontId="19" fillId="48" borderId="19" xfId="2" applyNumberFormat="1" applyFont="1" applyFill="1" applyBorder="1" applyAlignment="1">
      <alignment horizontal="center"/>
    </xf>
    <xf numFmtId="165" fontId="18" fillId="49" borderId="19" xfId="2" applyNumberFormat="1" applyFont="1" applyFill="1" applyBorder="1" applyAlignment="1">
      <alignment horizontal="center"/>
    </xf>
    <xf numFmtId="165" fontId="19" fillId="49" borderId="19" xfId="2" applyNumberFormat="1" applyFont="1" applyFill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3" fontId="18" fillId="49" borderId="18" xfId="0" applyNumberFormat="1" applyFont="1" applyFill="1" applyBorder="1" applyAlignment="1">
      <alignment horizontal="center"/>
    </xf>
    <xf numFmtId="3" fontId="18" fillId="49" borderId="0" xfId="0" applyNumberFormat="1" applyFont="1" applyFill="1" applyBorder="1" applyAlignment="1">
      <alignment horizontal="center"/>
    </xf>
    <xf numFmtId="3" fontId="18" fillId="49" borderId="19" xfId="0" applyNumberFormat="1" applyFont="1" applyFill="1" applyBorder="1" applyAlignment="1">
      <alignment horizontal="center"/>
    </xf>
    <xf numFmtId="3" fontId="18" fillId="45" borderId="18" xfId="0" applyNumberFormat="1" applyFont="1" applyFill="1" applyBorder="1" applyAlignment="1">
      <alignment horizontal="center"/>
    </xf>
    <xf numFmtId="3" fontId="18" fillId="45" borderId="0" xfId="0" applyNumberFormat="1" applyFont="1" applyFill="1" applyBorder="1" applyAlignment="1">
      <alignment horizontal="center"/>
    </xf>
    <xf numFmtId="3" fontId="18" fillId="45" borderId="19" xfId="0" applyNumberFormat="1" applyFont="1" applyFill="1" applyBorder="1" applyAlignment="1">
      <alignment horizontal="center"/>
    </xf>
    <xf numFmtId="3" fontId="18" fillId="37" borderId="18" xfId="0" applyNumberFormat="1" applyFont="1" applyFill="1" applyBorder="1" applyAlignment="1">
      <alignment horizontal="center"/>
    </xf>
    <xf numFmtId="3" fontId="18" fillId="37" borderId="0" xfId="0" applyNumberFormat="1" applyFont="1" applyFill="1" applyBorder="1" applyAlignment="1">
      <alignment horizontal="center"/>
    </xf>
    <xf numFmtId="3" fontId="18" fillId="37" borderId="19" xfId="0" applyNumberFormat="1" applyFont="1" applyFill="1" applyBorder="1" applyAlignment="1">
      <alignment horizontal="center"/>
    </xf>
    <xf numFmtId="3" fontId="18" fillId="41" borderId="18" xfId="0" applyNumberFormat="1" applyFont="1" applyFill="1" applyBorder="1" applyAlignment="1">
      <alignment horizontal="center"/>
    </xf>
    <xf numFmtId="3" fontId="18" fillId="41" borderId="0" xfId="0" applyNumberFormat="1" applyFont="1" applyFill="1" applyBorder="1" applyAlignment="1">
      <alignment horizontal="center"/>
    </xf>
    <xf numFmtId="3" fontId="18" fillId="41" borderId="19" xfId="0" applyNumberFormat="1" applyFont="1" applyFill="1" applyBorder="1" applyAlignment="1">
      <alignment horizontal="center"/>
    </xf>
    <xf numFmtId="3" fontId="18" fillId="39" borderId="18" xfId="0" applyNumberFormat="1" applyFont="1" applyFill="1" applyBorder="1" applyAlignment="1">
      <alignment horizontal="center"/>
    </xf>
    <xf numFmtId="3" fontId="18" fillId="39" borderId="0" xfId="0" applyNumberFormat="1" applyFont="1" applyFill="1" applyBorder="1" applyAlignment="1">
      <alignment horizontal="center"/>
    </xf>
    <xf numFmtId="3" fontId="18" fillId="39" borderId="19" xfId="0" applyNumberFormat="1" applyFont="1" applyFill="1" applyBorder="1" applyAlignment="1">
      <alignment horizontal="center"/>
    </xf>
  </cellXfs>
  <cellStyles count="51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1" builtinId="3"/>
    <cellStyle name="Link" xfId="50" builtinId="8"/>
    <cellStyle name="Neutral" xfId="10" builtinId="28" customBuiltin="1"/>
    <cellStyle name="Normal 2" xfId="48"/>
    <cellStyle name="Notiz" xfId="17" builtinId="10" customBuiltin="1"/>
    <cellStyle name="Percent 2" xfId="46"/>
    <cellStyle name="Prozent" xfId="2" builtinId="5"/>
    <cellStyle name="Prozent 2" xfId="45"/>
    <cellStyle name="Schlecht" xfId="9" builtinId="27" customBuiltin="1"/>
    <cellStyle name="Standard" xfId="0" builtinId="0"/>
    <cellStyle name="Standard 2" xfId="44"/>
    <cellStyle name="Standard 2 2" xfId="47"/>
    <cellStyle name="Standard 3" xfId="49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6882E"/>
      <color rgb="FFB2CCEC"/>
      <color rgb="FF8AB2E2"/>
      <color rgb="FFCAE8AA"/>
      <color rgb="FFB6DF89"/>
      <color rgb="FFF9AD6F"/>
      <color rgb="FF99CC00"/>
      <color rgb="FF6699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16" fmlaLink="Translation!$B$5" fmlaRange="Translation!$A$1:$A$2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</xdr:row>
          <xdr:rowOff>47625</xdr:rowOff>
        </xdr:from>
        <xdr:to>
          <xdr:col>8</xdr:col>
          <xdr:colOff>257175</xdr:colOff>
          <xdr:row>7</xdr:row>
          <xdr:rowOff>152400</xdr:rowOff>
        </xdr:to>
        <xdr:sp macro="" textlink="">
          <xdr:nvSpPr>
            <xdr:cNvPr id="82945" name="List Box 1" hidden="1">
              <a:extLst>
                <a:ext uri="{63B3BB69-23CF-44E3-9099-C40C66FF867C}">
                  <a14:compatExt spid="_x0000_s82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emien/OAK-BV/Bereich%20Risk%20Management/Bericht%20finanzielle%20Lage%202015/Auswertungen/Daten%202012-2015%20(Stand%202016-03-1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ns_all (2012)"/>
      <sheetName val="Means_Basis (2012)"/>
      <sheetName val="Means_Bilanzsumme (2012)"/>
      <sheetName val="Means_Anlage (2012)"/>
      <sheetName val="Means_Quantile (2012)"/>
      <sheetName val="Sanierungsmassnahmen (2012)"/>
      <sheetName val="Means_all (2013)"/>
      <sheetName val="Means_Basis (2013)"/>
      <sheetName val="Means_Bilanzsumme (2013)"/>
      <sheetName val="Means_Anlage_Neu (2013)"/>
      <sheetName val="Means_Anlage (2013)"/>
      <sheetName val="Means_Quantile (2013)"/>
      <sheetName val="Sanierungsmassnahmen (2013)"/>
      <sheetName val="Means_all"/>
      <sheetName val="Means_Basis"/>
      <sheetName val="Means_Bilanzsumme"/>
      <sheetName val="means_vorsorgekapital"/>
      <sheetName val="Means_Anlage_Neu"/>
      <sheetName val="Means_Anlage"/>
      <sheetName val="Means_Quantile"/>
      <sheetName val="Sanierungsmassnahmen"/>
      <sheetName val="diff_tech_zins"/>
      <sheetName val="means_all 2015"/>
      <sheetName val="means_basis 2015"/>
      <sheetName val="means_bilanzsumme 2015"/>
      <sheetName val="means_vorsorgekapital 2015"/>
      <sheetName val="means_anlage_neu 2015"/>
      <sheetName val="means_anlage 2015"/>
      <sheetName val="Durchschnitte 2012"/>
      <sheetName val="Daten 2012"/>
      <sheetName val="2013"/>
      <sheetName val="2014"/>
      <sheetName val="2015"/>
      <sheetName val="Grundlage Subkategorien Anlagen"/>
      <sheetName val="11, 12, 13"/>
      <sheetName val="18"/>
      <sheetName val="Performance"/>
      <sheetName val="Control"/>
      <sheetName val="0"/>
      <sheetName val="6"/>
      <sheetName val="7, 9"/>
      <sheetName val="8, 10"/>
      <sheetName val="30"/>
      <sheetName val="35"/>
      <sheetName val="28"/>
      <sheetName val="1"/>
      <sheetName val="2"/>
      <sheetName val="3"/>
      <sheetName val="4"/>
      <sheetName val="5"/>
      <sheetName val="16"/>
      <sheetName val="17"/>
      <sheetName val="20"/>
      <sheetName val="21"/>
      <sheetName val="22"/>
      <sheetName val="23"/>
      <sheetName val="24"/>
      <sheetName val="25"/>
      <sheetName val="27"/>
      <sheetName val="32"/>
      <sheetName val="36"/>
      <sheetName val="37"/>
      <sheetName val="38"/>
      <sheetName val="39"/>
      <sheetName val="40"/>
      <sheetName val="19"/>
      <sheetName val="15"/>
      <sheetName val="26"/>
      <sheetName val="29"/>
      <sheetName val="31"/>
      <sheetName val="33"/>
      <sheetName val="Trans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6">
          <cell r="B36">
            <v>1845</v>
          </cell>
        </row>
      </sheetData>
      <sheetData sheetId="37"/>
      <sheetData sheetId="38"/>
      <sheetData sheetId="39">
        <row r="36">
          <cell r="B36">
            <v>1845</v>
          </cell>
        </row>
      </sheetData>
      <sheetData sheetId="40"/>
      <sheetData sheetId="41"/>
      <sheetData sheetId="42"/>
      <sheetData sheetId="43">
        <row r="36">
          <cell r="B36">
            <v>37</v>
          </cell>
        </row>
      </sheetData>
      <sheetData sheetId="44"/>
      <sheetData sheetId="45">
        <row r="36">
          <cell r="B36">
            <v>1845</v>
          </cell>
        </row>
      </sheetData>
      <sheetData sheetId="46">
        <row r="36">
          <cell r="B36">
            <v>1845</v>
          </cell>
        </row>
      </sheetData>
      <sheetData sheetId="47">
        <row r="36">
          <cell r="B36">
            <v>1760</v>
          </cell>
        </row>
      </sheetData>
      <sheetData sheetId="48">
        <row r="36">
          <cell r="B36">
            <v>1845</v>
          </cell>
        </row>
      </sheetData>
      <sheetData sheetId="49">
        <row r="36">
          <cell r="B36">
            <v>1845</v>
          </cell>
        </row>
      </sheetData>
      <sheetData sheetId="50">
        <row r="36">
          <cell r="B36">
            <v>1845</v>
          </cell>
        </row>
      </sheetData>
      <sheetData sheetId="51">
        <row r="36">
          <cell r="B36">
            <v>1845</v>
          </cell>
        </row>
      </sheetData>
      <sheetData sheetId="52">
        <row r="36">
          <cell r="B36">
            <v>1845</v>
          </cell>
        </row>
      </sheetData>
      <sheetData sheetId="53">
        <row r="36">
          <cell r="B36">
            <v>1845</v>
          </cell>
        </row>
      </sheetData>
      <sheetData sheetId="54">
        <row r="36">
          <cell r="B36">
            <v>1845</v>
          </cell>
        </row>
      </sheetData>
      <sheetData sheetId="55">
        <row r="36">
          <cell r="B36">
            <v>1845</v>
          </cell>
        </row>
      </sheetData>
      <sheetData sheetId="56">
        <row r="36">
          <cell r="B36">
            <v>1845</v>
          </cell>
        </row>
      </sheetData>
      <sheetData sheetId="57">
        <row r="36">
          <cell r="B36">
            <v>1845</v>
          </cell>
        </row>
      </sheetData>
      <sheetData sheetId="58">
        <row r="36">
          <cell r="B36">
            <v>1845</v>
          </cell>
        </row>
      </sheetData>
      <sheetData sheetId="59">
        <row r="36">
          <cell r="B36">
            <v>1845</v>
          </cell>
        </row>
      </sheetData>
      <sheetData sheetId="60">
        <row r="36">
          <cell r="B36">
            <v>1845</v>
          </cell>
        </row>
      </sheetData>
      <sheetData sheetId="61">
        <row r="36">
          <cell r="B36">
            <v>1845</v>
          </cell>
        </row>
      </sheetData>
      <sheetData sheetId="62">
        <row r="36">
          <cell r="B36">
            <v>1845</v>
          </cell>
        </row>
      </sheetData>
      <sheetData sheetId="63">
        <row r="36">
          <cell r="B36">
            <v>1845</v>
          </cell>
        </row>
      </sheetData>
      <sheetData sheetId="64">
        <row r="36">
          <cell r="B36">
            <v>1845</v>
          </cell>
        </row>
      </sheetData>
      <sheetData sheetId="65">
        <row r="36">
          <cell r="B36">
            <v>1845</v>
          </cell>
        </row>
      </sheetData>
      <sheetData sheetId="66">
        <row r="36">
          <cell r="B36">
            <v>1845</v>
          </cell>
        </row>
      </sheetData>
      <sheetData sheetId="67">
        <row r="36">
          <cell r="B36">
            <v>1845</v>
          </cell>
        </row>
      </sheetData>
      <sheetData sheetId="68">
        <row r="36">
          <cell r="B36">
            <v>1845</v>
          </cell>
        </row>
      </sheetData>
      <sheetData sheetId="69">
        <row r="36">
          <cell r="B36">
            <v>1845</v>
          </cell>
        </row>
      </sheetData>
      <sheetData sheetId="70">
        <row r="36">
          <cell r="B36">
            <v>1845</v>
          </cell>
        </row>
      </sheetData>
      <sheetData sheetId="71">
        <row r="5">
          <cell r="B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hyperlink" Target="http://www.oak-bv.admin.ch/fr/themes/recensement-situation-financiere/index.html" TargetMode="External"/><Relationship Id="rId1" Type="http://schemas.openxmlformats.org/officeDocument/2006/relationships/hyperlink" Target="http://www.oak-bv.admin.ch/de/themen/erhebung-finanzielle-lage/index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AE205"/>
  <sheetViews>
    <sheetView workbookViewId="0"/>
  </sheetViews>
  <sheetFormatPr baseColWidth="10" defaultRowHeight="14.25" x14ac:dyDescent="0.2"/>
  <cols>
    <col min="1" max="1" width="40.625" style="191" customWidth="1"/>
    <col min="2" max="2" width="11" style="188"/>
    <col min="3" max="5" width="11" style="189"/>
    <col min="6" max="6" width="11" style="190"/>
    <col min="7" max="7" width="11" style="188"/>
    <col min="8" max="10" width="11" style="189"/>
    <col min="11" max="11" width="11" style="190"/>
    <col min="12" max="12" width="11" style="188"/>
    <col min="13" max="15" width="11" style="189"/>
    <col min="16" max="16" width="11" style="190"/>
    <col min="17" max="17" width="11" style="188"/>
    <col min="18" max="20" width="11" style="189"/>
    <col min="21" max="21" width="11" style="190"/>
    <col min="22" max="22" width="11" style="188"/>
    <col min="23" max="25" width="11" style="189"/>
    <col min="26" max="26" width="11" style="190"/>
    <col min="27" max="27" width="11" style="188"/>
    <col min="28" max="30" width="11" style="189"/>
    <col min="31" max="31" width="11" style="190"/>
  </cols>
  <sheetData>
    <row r="1" spans="1:31" s="22" customFormat="1" ht="18" x14ac:dyDescent="0.25">
      <c r="A1" s="109" t="s">
        <v>573</v>
      </c>
      <c r="B1" s="21"/>
      <c r="E1" s="23"/>
      <c r="F1" s="24"/>
      <c r="G1" s="21"/>
      <c r="J1" s="23"/>
      <c r="K1" s="24"/>
      <c r="L1" s="21"/>
      <c r="O1" s="23"/>
      <c r="P1" s="24"/>
      <c r="Q1" s="21"/>
      <c r="T1" s="23"/>
      <c r="U1" s="24"/>
      <c r="V1" s="21"/>
      <c r="Y1" s="39"/>
      <c r="Z1" s="24"/>
      <c r="AA1" s="21"/>
      <c r="AD1" s="39"/>
      <c r="AE1" s="24"/>
    </row>
    <row r="2" spans="1:31" s="18" customFormat="1" ht="12.75" x14ac:dyDescent="0.2">
      <c r="A2" s="187" t="str">
        <f>Translation!$A$28</f>
        <v>zurück zur Übersicht</v>
      </c>
      <c r="B2" s="25"/>
      <c r="E2" s="26"/>
      <c r="F2" s="27"/>
      <c r="G2" s="25"/>
      <c r="J2" s="26"/>
      <c r="K2" s="27"/>
      <c r="L2" s="25"/>
      <c r="O2" s="26"/>
      <c r="P2" s="27"/>
      <c r="Q2" s="25"/>
      <c r="T2" s="26"/>
      <c r="U2" s="27"/>
      <c r="V2" s="25"/>
      <c r="Y2" s="40"/>
      <c r="Z2" s="27"/>
      <c r="AA2" s="25"/>
      <c r="AD2" s="40"/>
      <c r="AE2" s="27"/>
    </row>
    <row r="3" spans="1:31" s="18" customFormat="1" ht="15.75" x14ac:dyDescent="0.25">
      <c r="A3" s="110"/>
      <c r="B3" s="288">
        <f>Translation!$A$45</f>
        <v>2018</v>
      </c>
      <c r="C3" s="289"/>
      <c r="D3" s="289"/>
      <c r="E3" s="289"/>
      <c r="F3" s="290"/>
      <c r="G3" s="288">
        <f>Translation!$A$44</f>
        <v>2017</v>
      </c>
      <c r="H3" s="289"/>
      <c r="I3" s="289"/>
      <c r="J3" s="289"/>
      <c r="K3" s="290"/>
      <c r="L3" s="288">
        <f>Translation!$A$43</f>
        <v>2016</v>
      </c>
      <c r="M3" s="289"/>
      <c r="N3" s="289"/>
      <c r="O3" s="289"/>
      <c r="P3" s="290"/>
      <c r="Q3" s="288">
        <f>Translation!$A$42</f>
        <v>2015</v>
      </c>
      <c r="R3" s="289"/>
      <c r="S3" s="289"/>
      <c r="T3" s="289"/>
      <c r="U3" s="290"/>
      <c r="V3" s="288">
        <f>Translation!$A$41</f>
        <v>2014</v>
      </c>
      <c r="W3" s="289"/>
      <c r="X3" s="289"/>
      <c r="Y3" s="289"/>
      <c r="Z3" s="290"/>
      <c r="AA3" s="288">
        <f>Translation!$A$40</f>
        <v>2013</v>
      </c>
      <c r="AB3" s="289"/>
      <c r="AC3" s="289"/>
      <c r="AD3" s="289"/>
      <c r="AE3" s="290"/>
    </row>
    <row r="4" spans="1:31" s="18" customFormat="1" ht="38.25" x14ac:dyDescent="0.2">
      <c r="A4" s="111"/>
      <c r="B4" s="28" t="str">
        <f>Translation!$A$46</f>
        <v>Anzahl VE</v>
      </c>
      <c r="C4" s="19" t="str">
        <f>Translation!$A$47</f>
        <v>Anzahl aktive Versicherte</v>
      </c>
      <c r="D4" s="19" t="str">
        <f>Translation!$A$48</f>
        <v>Anzahl Rentner</v>
      </c>
      <c r="E4" s="148" t="str">
        <f>Translation!$A$49</f>
        <v>Vorsorge-kapital</v>
      </c>
      <c r="F4" s="29" t="str">
        <f>Translation!$A$52</f>
        <v>Anteil Vorsorge-kapital</v>
      </c>
      <c r="G4" s="28" t="str">
        <f>Translation!$A$46</f>
        <v>Anzahl VE</v>
      </c>
      <c r="H4" s="19" t="str">
        <f>Translation!$A$47</f>
        <v>Anzahl aktive Versicherte</v>
      </c>
      <c r="I4" s="19" t="str">
        <f>Translation!$A$48</f>
        <v>Anzahl Rentner</v>
      </c>
      <c r="J4" s="148" t="str">
        <f>Translation!$A$49</f>
        <v>Vorsorge-kapital</v>
      </c>
      <c r="K4" s="29" t="str">
        <f>Translation!$A$52</f>
        <v>Anteil Vorsorge-kapital</v>
      </c>
      <c r="L4" s="28" t="str">
        <f>Translation!$A$46</f>
        <v>Anzahl VE</v>
      </c>
      <c r="M4" s="19" t="str">
        <f>Translation!$A$47</f>
        <v>Anzahl aktive Versicherte</v>
      </c>
      <c r="N4" s="19" t="str">
        <f>Translation!$A$48</f>
        <v>Anzahl Rentner</v>
      </c>
      <c r="O4" s="148" t="str">
        <f>Translation!$A$49</f>
        <v>Vorsorge-kapital</v>
      </c>
      <c r="P4" s="29" t="str">
        <f>Translation!$A$52</f>
        <v>Anteil Vorsorge-kapital</v>
      </c>
      <c r="Q4" s="28" t="str">
        <f>Translation!$A$46</f>
        <v>Anzahl VE</v>
      </c>
      <c r="R4" s="19" t="str">
        <f>Translation!$A$47</f>
        <v>Anzahl aktive Versicherte</v>
      </c>
      <c r="S4" s="19" t="str">
        <f>Translation!$A$48</f>
        <v>Anzahl Rentner</v>
      </c>
      <c r="T4" s="148" t="str">
        <f>Translation!$A$49</f>
        <v>Vorsorge-kapital</v>
      </c>
      <c r="U4" s="29" t="str">
        <f>Translation!$A$52</f>
        <v>Anteil Vorsorge-kapital</v>
      </c>
      <c r="V4" s="28" t="str">
        <f>Translation!$A$46</f>
        <v>Anzahl VE</v>
      </c>
      <c r="W4" s="19" t="str">
        <f>Translation!$A$47</f>
        <v>Anzahl aktive Versicherte</v>
      </c>
      <c r="X4" s="19" t="str">
        <f>Translation!$A$48</f>
        <v>Anzahl Rentner</v>
      </c>
      <c r="Y4" s="148" t="str">
        <f>Translation!$A$49</f>
        <v>Vorsorge-kapital</v>
      </c>
      <c r="Z4" s="29" t="str">
        <f>Translation!$A$52</f>
        <v>Anteil Vorsorge-kapital</v>
      </c>
      <c r="AA4" s="28" t="str">
        <f>Translation!$A$46</f>
        <v>Anzahl VE</v>
      </c>
      <c r="AB4" s="73" t="str">
        <f>Translation!$A$47</f>
        <v>Anzahl aktive Versicherte</v>
      </c>
      <c r="AC4" s="73" t="str">
        <f>Translation!$A$48</f>
        <v>Anzahl Rentner</v>
      </c>
      <c r="AD4" s="148" t="str">
        <f>Translation!$A$49</f>
        <v>Vorsorge-kapital</v>
      </c>
      <c r="AE4" s="29" t="str">
        <f>Translation!$A$52</f>
        <v>Anteil Vorsorge-kapital</v>
      </c>
    </row>
    <row r="5" spans="1:31" s="60" customFormat="1" ht="13.5" thickBot="1" x14ac:dyDescent="0.25">
      <c r="A5" s="112"/>
      <c r="B5" s="59"/>
      <c r="E5" s="61"/>
      <c r="F5" s="62"/>
      <c r="G5" s="59"/>
      <c r="J5" s="61"/>
      <c r="K5" s="62"/>
      <c r="L5" s="59"/>
      <c r="O5" s="61"/>
      <c r="P5" s="62"/>
      <c r="Q5" s="59"/>
      <c r="T5" s="61"/>
      <c r="U5" s="62"/>
      <c r="V5" s="59"/>
      <c r="Y5" s="63"/>
      <c r="Z5" s="62"/>
      <c r="AA5" s="59"/>
      <c r="AB5" s="74"/>
      <c r="AC5" s="74"/>
      <c r="AD5" s="63"/>
      <c r="AE5" s="62"/>
    </row>
    <row r="6" spans="1:31" s="1" customFormat="1" ht="12.75" x14ac:dyDescent="0.2">
      <c r="A6" s="110"/>
      <c r="B6" s="25"/>
      <c r="C6" s="18"/>
      <c r="D6" s="18"/>
      <c r="E6" s="26"/>
      <c r="F6" s="27"/>
      <c r="G6" s="25"/>
      <c r="H6" s="18"/>
      <c r="I6" s="18"/>
      <c r="J6" s="26"/>
      <c r="K6" s="27"/>
      <c r="L6" s="25"/>
      <c r="M6" s="18"/>
      <c r="N6" s="18"/>
      <c r="O6" s="26"/>
      <c r="P6" s="27"/>
      <c r="Q6" s="25"/>
      <c r="R6" s="18"/>
      <c r="S6" s="18"/>
      <c r="T6" s="26"/>
      <c r="U6" s="27"/>
      <c r="V6" s="25"/>
      <c r="W6" s="18"/>
      <c r="X6" s="18"/>
      <c r="Y6" s="40"/>
      <c r="Z6" s="27"/>
      <c r="AA6" s="25"/>
      <c r="AB6" s="75"/>
      <c r="AC6" s="75"/>
      <c r="AD6" s="40"/>
      <c r="AE6" s="27"/>
    </row>
    <row r="7" spans="1:31" s="1" customFormat="1" ht="12.75" hidden="1" customHeight="1" x14ac:dyDescent="0.2">
      <c r="A7" s="110"/>
      <c r="B7" s="25"/>
      <c r="C7" s="18"/>
      <c r="D7" s="18"/>
      <c r="E7" s="26"/>
      <c r="F7" s="27"/>
      <c r="G7" s="25"/>
      <c r="H7" s="18"/>
      <c r="I7" s="18"/>
      <c r="J7" s="26"/>
      <c r="K7" s="27"/>
      <c r="L7" s="25"/>
      <c r="M7" s="18"/>
      <c r="N7" s="18"/>
      <c r="O7" s="26"/>
      <c r="P7" s="27"/>
      <c r="Q7" s="25"/>
      <c r="R7" s="18"/>
      <c r="S7" s="18"/>
      <c r="T7" s="26"/>
      <c r="U7" s="27"/>
      <c r="V7" s="25"/>
      <c r="W7" s="18"/>
      <c r="X7" s="18"/>
      <c r="Y7" s="40"/>
      <c r="Z7" s="27"/>
      <c r="AA7" s="25"/>
      <c r="AB7" s="75"/>
      <c r="AC7" s="75"/>
      <c r="AD7" s="40"/>
      <c r="AE7" s="27"/>
    </row>
    <row r="8" spans="1:31" s="1" customFormat="1" ht="12.75" hidden="1" customHeight="1" x14ac:dyDescent="0.2">
      <c r="A8" s="110"/>
      <c r="B8" s="25"/>
      <c r="C8" s="18"/>
      <c r="D8" s="18"/>
      <c r="E8" s="26"/>
      <c r="F8" s="27"/>
      <c r="G8" s="25"/>
      <c r="H8" s="18"/>
      <c r="I8" s="18"/>
      <c r="J8" s="26"/>
      <c r="K8" s="27"/>
      <c r="L8" s="25"/>
      <c r="M8" s="18"/>
      <c r="N8" s="18"/>
      <c r="O8" s="26"/>
      <c r="P8" s="27"/>
      <c r="Q8" s="25"/>
      <c r="R8" s="18"/>
      <c r="S8" s="18"/>
      <c r="T8" s="26"/>
      <c r="U8" s="27"/>
      <c r="V8" s="25"/>
      <c r="W8" s="18"/>
      <c r="X8" s="18"/>
      <c r="Y8" s="40"/>
      <c r="Z8" s="27"/>
      <c r="AA8" s="25"/>
      <c r="AB8" s="75"/>
      <c r="AC8" s="75"/>
      <c r="AD8" s="40"/>
      <c r="AE8" s="27"/>
    </row>
    <row r="9" spans="1:31" s="1" customFormat="1" ht="12.75" hidden="1" customHeight="1" x14ac:dyDescent="0.2">
      <c r="A9" s="110"/>
      <c r="B9" s="25"/>
      <c r="C9" s="18"/>
      <c r="D9" s="18"/>
      <c r="E9" s="26"/>
      <c r="F9" s="27"/>
      <c r="G9" s="25"/>
      <c r="H9" s="18"/>
      <c r="I9" s="18"/>
      <c r="J9" s="26"/>
      <c r="K9" s="27"/>
      <c r="L9" s="25"/>
      <c r="M9" s="18"/>
      <c r="N9" s="18"/>
      <c r="O9" s="26"/>
      <c r="P9" s="27"/>
      <c r="Q9" s="25"/>
      <c r="R9" s="18"/>
      <c r="S9" s="18"/>
      <c r="T9" s="26"/>
      <c r="U9" s="27"/>
      <c r="V9" s="25"/>
      <c r="W9" s="18"/>
      <c r="X9" s="18"/>
      <c r="Y9" s="40"/>
      <c r="Z9" s="27"/>
      <c r="AA9" s="25"/>
      <c r="AB9" s="75"/>
      <c r="AC9" s="75"/>
      <c r="AD9" s="40"/>
      <c r="AE9" s="27"/>
    </row>
    <row r="10" spans="1:31" s="1" customFormat="1" ht="12.75" x14ac:dyDescent="0.2">
      <c r="A10" s="110"/>
      <c r="B10" s="25"/>
      <c r="C10" s="18"/>
      <c r="D10" s="18"/>
      <c r="E10" s="26"/>
      <c r="F10" s="27"/>
      <c r="G10" s="25"/>
      <c r="H10" s="18"/>
      <c r="I10" s="18"/>
      <c r="J10" s="26"/>
      <c r="K10" s="27"/>
      <c r="L10" s="25"/>
      <c r="M10" s="18"/>
      <c r="N10" s="18"/>
      <c r="O10" s="26"/>
      <c r="P10" s="27"/>
      <c r="Q10" s="25"/>
      <c r="R10" s="18"/>
      <c r="S10" s="18"/>
      <c r="T10" s="26"/>
      <c r="U10" s="27"/>
      <c r="V10" s="25"/>
      <c r="W10" s="18"/>
      <c r="X10" s="18"/>
      <c r="Y10" s="40"/>
      <c r="Z10" s="27"/>
      <c r="AA10" s="25"/>
      <c r="AB10" s="75"/>
      <c r="AC10" s="75"/>
      <c r="AD10" s="40"/>
      <c r="AE10" s="27"/>
    </row>
    <row r="11" spans="1:31" x14ac:dyDescent="0.2">
      <c r="A11" s="113" t="str">
        <f>Translation!$A$29</f>
        <v>alle Vorsorgeeinrichtungen</v>
      </c>
    </row>
    <row r="12" spans="1:31" x14ac:dyDescent="0.2">
      <c r="A12" s="191" t="str">
        <f>'0'!B12</f>
        <v>Abbildung 20</v>
      </c>
      <c r="B12" s="188">
        <f>'20'!B$36</f>
        <v>1587</v>
      </c>
      <c r="C12" s="192">
        <f>'20'!C$36</f>
        <v>4241897</v>
      </c>
      <c r="D12" s="192">
        <f>'20'!D$36</f>
        <v>937295</v>
      </c>
      <c r="E12" s="189">
        <f>'20'!E$36</f>
        <v>922141.1590000001</v>
      </c>
      <c r="F12" s="190">
        <f>'20'!F$36</f>
        <v>1.0000000000000002</v>
      </c>
      <c r="G12" s="188">
        <f>'20'!G$36</f>
        <v>1654</v>
      </c>
      <c r="H12" s="192">
        <f>'20'!H$36</f>
        <v>4175912</v>
      </c>
      <c r="I12" s="192">
        <f>'20'!I$36</f>
        <v>917491</v>
      </c>
      <c r="J12" s="189">
        <f>'20'!J$36</f>
        <v>903287.78299999994</v>
      </c>
      <c r="K12" s="190">
        <f>'20'!K$36</f>
        <v>1.0000000000000002</v>
      </c>
      <c r="L12" s="188">
        <f>'20'!L$36</f>
        <v>1682</v>
      </c>
      <c r="M12" s="192">
        <f>'20'!M$36</f>
        <v>4050094</v>
      </c>
      <c r="N12" s="192">
        <f>'20'!N$36</f>
        <v>888825</v>
      </c>
      <c r="O12" s="189">
        <f>'20'!O$36</f>
        <v>860065.13899999997</v>
      </c>
      <c r="P12" s="190">
        <f>'20'!P$36</f>
        <v>1</v>
      </c>
      <c r="Q12" s="188">
        <f>'20'!Q$36</f>
        <v>1743</v>
      </c>
      <c r="R12" s="192">
        <f>'20'!R$36</f>
        <v>4038155</v>
      </c>
      <c r="S12" s="192">
        <f>'20'!S$36</f>
        <v>878601</v>
      </c>
      <c r="T12" s="189">
        <f>'20'!T$36</f>
        <v>823229.95399999991</v>
      </c>
      <c r="U12" s="190">
        <f>'20'!U$36</f>
        <v>1</v>
      </c>
      <c r="V12" s="188">
        <f>'20'!V$36</f>
        <v>1845</v>
      </c>
      <c r="W12" s="192">
        <f>'20'!W$36</f>
        <v>4004037</v>
      </c>
      <c r="X12" s="192">
        <f>'20'!X$36</f>
        <v>868818</v>
      </c>
      <c r="Y12" s="189">
        <f>'20'!Y$36</f>
        <v>804031.0149999999</v>
      </c>
      <c r="Z12" s="190">
        <f>'20'!Z$36</f>
        <v>1</v>
      </c>
      <c r="AA12" s="188">
        <f>'20'!AA$36</f>
        <v>1905</v>
      </c>
      <c r="AB12" s="192">
        <f>'20'!AB$36</f>
        <v>3932748</v>
      </c>
      <c r="AC12" s="192">
        <f>'20'!AC$36</f>
        <v>943332</v>
      </c>
      <c r="AD12" s="189">
        <f>'20'!AD$36</f>
        <v>745454.83499999996</v>
      </c>
      <c r="AE12" s="190">
        <f>'20'!AE$36</f>
        <v>1.0000000000000002</v>
      </c>
    </row>
    <row r="13" spans="1:31" x14ac:dyDescent="0.2">
      <c r="A13" s="191" t="str">
        <f>'0'!B13</f>
        <v>Abbildung 21</v>
      </c>
      <c r="B13" s="188">
        <f>'21'!B$36</f>
        <v>1587</v>
      </c>
      <c r="C13" s="192">
        <f>'21'!C$36</f>
        <v>4241897</v>
      </c>
      <c r="D13" s="192">
        <f>'21'!D$36</f>
        <v>937295</v>
      </c>
      <c r="E13" s="189">
        <f>'21'!E$36</f>
        <v>922141.15899999999</v>
      </c>
      <c r="F13" s="190">
        <f>'21'!F$36</f>
        <v>1</v>
      </c>
      <c r="G13" s="188">
        <f>'21'!G$36</f>
        <v>1654</v>
      </c>
      <c r="H13" s="192">
        <f>'21'!H$36</f>
        <v>4175912</v>
      </c>
      <c r="I13" s="192">
        <f>'21'!I$36</f>
        <v>917491</v>
      </c>
      <c r="J13" s="189">
        <f>'21'!J$36</f>
        <v>903287.78299999994</v>
      </c>
      <c r="K13" s="190">
        <f>'21'!K$36</f>
        <v>1</v>
      </c>
      <c r="L13" s="188">
        <f>'21'!L$36</f>
        <v>1682</v>
      </c>
      <c r="M13" s="192">
        <f>'21'!M$36</f>
        <v>4050094</v>
      </c>
      <c r="N13" s="192">
        <f>'21'!N$36</f>
        <v>888825</v>
      </c>
      <c r="O13" s="189">
        <f>'21'!O$36</f>
        <v>860065.13900000008</v>
      </c>
      <c r="P13" s="190">
        <f>'21'!P$36</f>
        <v>1</v>
      </c>
      <c r="Q13" s="188">
        <f>'21'!Q$36</f>
        <v>1743</v>
      </c>
      <c r="R13" s="192">
        <f>'21'!R$36</f>
        <v>4038155</v>
      </c>
      <c r="S13" s="192">
        <f>'21'!S$36</f>
        <v>878601</v>
      </c>
      <c r="T13" s="189">
        <f>'21'!T$36</f>
        <v>823229.95400000003</v>
      </c>
      <c r="U13" s="190">
        <f>'21'!U$36</f>
        <v>0.99999999999999989</v>
      </c>
      <c r="V13" s="188">
        <f>'21'!V$36</f>
        <v>1845</v>
      </c>
      <c r="W13" s="192">
        <f>'21'!W$36</f>
        <v>4004037</v>
      </c>
      <c r="X13" s="192">
        <f>'21'!X$36</f>
        <v>868818</v>
      </c>
      <c r="Y13" s="189">
        <f>'21'!Y$36</f>
        <v>804031.01500000001</v>
      </c>
      <c r="Z13" s="190">
        <f>'21'!Z$36</f>
        <v>1</v>
      </c>
      <c r="AA13" s="188">
        <f>'21'!AA$36</f>
        <v>1905</v>
      </c>
      <c r="AB13" s="192">
        <f>'21'!AB$36</f>
        <v>3932748</v>
      </c>
      <c r="AC13" s="192">
        <f>'21'!AC$36</f>
        <v>943332</v>
      </c>
      <c r="AD13" s="189">
        <f>'21'!AD$36</f>
        <v>745454.83499999996</v>
      </c>
      <c r="AE13" s="190">
        <f>'21'!AE$36</f>
        <v>1</v>
      </c>
    </row>
    <row r="14" spans="1:31" x14ac:dyDescent="0.2">
      <c r="A14" s="191" t="str">
        <f>'0'!B14</f>
        <v>Abbildung 22</v>
      </c>
      <c r="B14" s="188">
        <f>'22'!B$36</f>
        <v>1587</v>
      </c>
      <c r="C14" s="192">
        <f>'22'!C$36</f>
        <v>4241897</v>
      </c>
      <c r="D14" s="192">
        <f>'22'!D$36</f>
        <v>937295</v>
      </c>
      <c r="E14" s="189">
        <f>'22'!E$36</f>
        <v>922141.15899999999</v>
      </c>
      <c r="F14" s="190">
        <f>'22'!F$36</f>
        <v>1</v>
      </c>
      <c r="G14" s="188">
        <f>'22'!G$36</f>
        <v>1654</v>
      </c>
      <c r="H14" s="192">
        <f>'22'!H$36</f>
        <v>4175912</v>
      </c>
      <c r="I14" s="192">
        <f>'22'!I$36</f>
        <v>917491</v>
      </c>
      <c r="J14" s="189">
        <f>'22'!J$36</f>
        <v>903287.78300000005</v>
      </c>
      <c r="K14" s="190">
        <f>'22'!K$36</f>
        <v>0.99999999999999989</v>
      </c>
      <c r="L14" s="188">
        <f>'22'!L$36</f>
        <v>1682</v>
      </c>
      <c r="M14" s="192">
        <f>'22'!M$36</f>
        <v>4050094</v>
      </c>
      <c r="N14" s="192">
        <f>'22'!N$36</f>
        <v>888825</v>
      </c>
      <c r="O14" s="189">
        <f>'22'!O$36</f>
        <v>860065.13900000008</v>
      </c>
      <c r="P14" s="190">
        <f>'22'!P$36</f>
        <v>0.99999999999999989</v>
      </c>
      <c r="Q14" s="188">
        <f>'22'!Q$36</f>
        <v>1743</v>
      </c>
      <c r="R14" s="192">
        <f>'22'!R$36</f>
        <v>4038155</v>
      </c>
      <c r="S14" s="192">
        <f>'22'!S$36</f>
        <v>878601</v>
      </c>
      <c r="T14" s="189">
        <f>'22'!T$36</f>
        <v>823229.95400000003</v>
      </c>
      <c r="U14" s="190">
        <f>'22'!U$36</f>
        <v>1</v>
      </c>
      <c r="V14" s="188">
        <f>'22'!V$36</f>
        <v>1845</v>
      </c>
      <c r="W14" s="192">
        <f>'22'!W$36</f>
        <v>4004037</v>
      </c>
      <c r="X14" s="192">
        <f>'22'!X$36</f>
        <v>868818</v>
      </c>
      <c r="Y14" s="189">
        <f>'22'!Y$36</f>
        <v>804031.01500000001</v>
      </c>
      <c r="Z14" s="190">
        <f>'22'!Z$36</f>
        <v>1</v>
      </c>
      <c r="AA14" s="188">
        <f>'22'!AA$36</f>
        <v>1905</v>
      </c>
      <c r="AB14" s="192">
        <f>'22'!AB$36</f>
        <v>3932748</v>
      </c>
      <c r="AC14" s="192">
        <f>'22'!AC$36</f>
        <v>943332</v>
      </c>
      <c r="AD14" s="189">
        <f>'22'!AD$36</f>
        <v>745454.83500000008</v>
      </c>
      <c r="AE14" s="190">
        <f>'22'!AE$36</f>
        <v>0.99999999999999989</v>
      </c>
    </row>
    <row r="15" spans="1:31" x14ac:dyDescent="0.2">
      <c r="A15" s="191" t="str">
        <f>'0'!B15</f>
        <v>Abbildung 23</v>
      </c>
      <c r="B15" s="188">
        <f>'23'!B$36</f>
        <v>1587</v>
      </c>
      <c r="C15" s="192">
        <f>'23'!C$36</f>
        <v>4241897</v>
      </c>
      <c r="D15" s="192">
        <f>'23'!D$36</f>
        <v>937295</v>
      </c>
      <c r="E15" s="189">
        <f>'23'!E$36</f>
        <v>922141.15899999999</v>
      </c>
      <c r="F15" s="190">
        <f>'23'!F$36</f>
        <v>1</v>
      </c>
      <c r="G15" s="188">
        <f>'23'!G$36</f>
        <v>1654</v>
      </c>
      <c r="H15" s="192">
        <f>'23'!H$36</f>
        <v>4175912</v>
      </c>
      <c r="I15" s="192">
        <f>'23'!I$36</f>
        <v>917491</v>
      </c>
      <c r="J15" s="189">
        <f>'23'!J$36</f>
        <v>903287.78299999994</v>
      </c>
      <c r="K15" s="190">
        <f>'23'!K$36</f>
        <v>0.99999999999999989</v>
      </c>
      <c r="L15" s="188">
        <f>'23'!L$36</f>
        <v>1682</v>
      </c>
      <c r="M15" s="192">
        <f>'23'!M$36</f>
        <v>4050094</v>
      </c>
      <c r="N15" s="192">
        <f>'23'!N$36</f>
        <v>888825</v>
      </c>
      <c r="O15" s="189">
        <f>'23'!O$36</f>
        <v>860065.13899999997</v>
      </c>
      <c r="P15" s="190">
        <f>'23'!P$36</f>
        <v>1</v>
      </c>
      <c r="Q15" s="188">
        <f>'23'!Q$36</f>
        <v>1743</v>
      </c>
      <c r="R15" s="192">
        <f>'23'!R$36</f>
        <v>4038155</v>
      </c>
      <c r="S15" s="192">
        <f>'23'!S$36</f>
        <v>878601</v>
      </c>
      <c r="T15" s="189">
        <f>'23'!T$36</f>
        <v>823229.95400000003</v>
      </c>
      <c r="U15" s="190">
        <f>'23'!U$36</f>
        <v>1</v>
      </c>
      <c r="V15" s="188">
        <f>'23'!V$36</f>
        <v>1845</v>
      </c>
      <c r="W15" s="192">
        <f>'23'!W$36</f>
        <v>4004037</v>
      </c>
      <c r="X15" s="192">
        <f>'23'!X$36</f>
        <v>868818</v>
      </c>
      <c r="Y15" s="189">
        <f>'23'!Y$36</f>
        <v>804031.01500000001</v>
      </c>
      <c r="Z15" s="190">
        <f>'23'!Z$36</f>
        <v>1</v>
      </c>
      <c r="AA15" s="188">
        <f>'23'!AA$36</f>
        <v>1905</v>
      </c>
      <c r="AB15" s="192">
        <f>'23'!AB$36</f>
        <v>3932748</v>
      </c>
      <c r="AC15" s="192">
        <f>'23'!AC$36</f>
        <v>943332</v>
      </c>
      <c r="AD15" s="189">
        <f>'23'!AD$36</f>
        <v>745454.83500000008</v>
      </c>
      <c r="AE15" s="190">
        <f>'23'!AE$36</f>
        <v>1</v>
      </c>
    </row>
    <row r="16" spans="1:31" x14ac:dyDescent="0.2">
      <c r="A16" s="191" t="str">
        <f>'0'!B16</f>
        <v>Abbildung 24</v>
      </c>
      <c r="B16" s="188">
        <f>'24'!B$36</f>
        <v>1586</v>
      </c>
      <c r="C16" s="192">
        <f>'24'!C$36</f>
        <v>4241726</v>
      </c>
      <c r="D16" s="192">
        <f>'24'!D$36</f>
        <v>937210</v>
      </c>
      <c r="E16" s="189">
        <f>'24'!E$36</f>
        <v>922078.76699999988</v>
      </c>
      <c r="F16" s="190">
        <f>'24'!F$36</f>
        <v>1.0000000000000002</v>
      </c>
      <c r="G16" s="188">
        <f>'24'!G$36</f>
        <v>1654</v>
      </c>
      <c r="H16" s="192">
        <f>'24'!H$36</f>
        <v>4175912</v>
      </c>
      <c r="I16" s="192">
        <f>'24'!I$36</f>
        <v>917491</v>
      </c>
      <c r="J16" s="189">
        <f>'24'!J$36</f>
        <v>903287.78299999994</v>
      </c>
      <c r="K16" s="190">
        <f>'24'!K$36</f>
        <v>1</v>
      </c>
      <c r="L16" s="188">
        <f>'24'!L$36</f>
        <v>1682</v>
      </c>
      <c r="M16" s="192">
        <f>'24'!M$36</f>
        <v>4050094</v>
      </c>
      <c r="N16" s="192">
        <f>'24'!N$36</f>
        <v>888825</v>
      </c>
      <c r="O16" s="189">
        <f>'24'!O$36</f>
        <v>860065.13899999997</v>
      </c>
      <c r="P16" s="190">
        <f>'24'!P$36</f>
        <v>1</v>
      </c>
      <c r="Q16" s="188">
        <f>'24'!Q$36</f>
        <v>1743</v>
      </c>
      <c r="R16" s="192">
        <f>'24'!R$36</f>
        <v>4038155</v>
      </c>
      <c r="S16" s="192">
        <f>'24'!S$36</f>
        <v>878601</v>
      </c>
      <c r="T16" s="189">
        <f>'24'!T$36</f>
        <v>823229.95399999991</v>
      </c>
      <c r="U16" s="190">
        <f>'24'!U$36</f>
        <v>1</v>
      </c>
      <c r="V16" s="188">
        <f>'24'!V$36</f>
        <v>1845</v>
      </c>
      <c r="W16" s="192">
        <f>'24'!W$36</f>
        <v>4004037</v>
      </c>
      <c r="X16" s="192">
        <f>'24'!X$36</f>
        <v>868818</v>
      </c>
      <c r="Y16" s="189">
        <f>'24'!Y$36</f>
        <v>804031.0149999999</v>
      </c>
      <c r="Z16" s="190">
        <f>'24'!Z$36</f>
        <v>1.0000000000000002</v>
      </c>
      <c r="AA16" s="188">
        <f>'24'!AA$36</f>
        <v>1905</v>
      </c>
      <c r="AB16" s="192">
        <f>'24'!AB$36</f>
        <v>3932748</v>
      </c>
      <c r="AC16" s="192">
        <f>'24'!AC$36</f>
        <v>943332</v>
      </c>
      <c r="AD16" s="189">
        <f>'24'!AD$36</f>
        <v>745454.83499999996</v>
      </c>
      <c r="AE16" s="190">
        <f>'24'!AE$36</f>
        <v>1.0000000000000002</v>
      </c>
    </row>
    <row r="17" spans="1:31" x14ac:dyDescent="0.2">
      <c r="A17" s="191" t="str">
        <f>'0'!B17</f>
        <v>Abbildung 25</v>
      </c>
      <c r="B17" s="188">
        <f>'25'!B$36</f>
        <v>1587</v>
      </c>
      <c r="C17" s="192">
        <f>'25'!C$36</f>
        <v>4241897</v>
      </c>
      <c r="D17" s="192">
        <f>'25'!D$36</f>
        <v>937295</v>
      </c>
      <c r="E17" s="189">
        <f>'25'!E$36</f>
        <v>922141.15899999999</v>
      </c>
      <c r="F17" s="190">
        <f>'25'!F$36</f>
        <v>1</v>
      </c>
      <c r="G17" s="188">
        <f>'25'!G$36</f>
        <v>1654</v>
      </c>
      <c r="H17" s="192">
        <f>'25'!H$36</f>
        <v>4175912</v>
      </c>
      <c r="I17" s="192">
        <f>'25'!I$36</f>
        <v>917491</v>
      </c>
      <c r="J17" s="189">
        <f>'25'!J$36</f>
        <v>903287.78300000005</v>
      </c>
      <c r="K17" s="190">
        <f>'25'!K$36</f>
        <v>1</v>
      </c>
      <c r="L17" s="188">
        <f>'25'!L$36</f>
        <v>1682</v>
      </c>
      <c r="M17" s="192">
        <f>'25'!M$36</f>
        <v>4050094</v>
      </c>
      <c r="N17" s="192">
        <f>'25'!N$36</f>
        <v>888825</v>
      </c>
      <c r="O17" s="189">
        <f>'25'!O$36</f>
        <v>860065.13900000008</v>
      </c>
      <c r="P17" s="190">
        <f>'25'!P$36</f>
        <v>0.99999999999999978</v>
      </c>
      <c r="Q17" s="188">
        <f>'25'!Q$36</f>
        <v>1743</v>
      </c>
      <c r="R17" s="192">
        <f>'25'!R$36</f>
        <v>4038155</v>
      </c>
      <c r="S17" s="192">
        <f>'25'!S$36</f>
        <v>878601</v>
      </c>
      <c r="T17" s="189">
        <f>'25'!T$36</f>
        <v>823229.95399999979</v>
      </c>
      <c r="U17" s="190">
        <f>'25'!U$36</f>
        <v>1.0000000000000002</v>
      </c>
      <c r="V17" s="188">
        <f>'25'!V$36</f>
        <v>1845</v>
      </c>
      <c r="W17" s="192">
        <f>'25'!W$36</f>
        <v>4004037</v>
      </c>
      <c r="X17" s="192">
        <f>'25'!X$36</f>
        <v>868818</v>
      </c>
      <c r="Y17" s="189">
        <f>'25'!Y$36</f>
        <v>804031.01500000013</v>
      </c>
      <c r="Z17" s="190">
        <f>'25'!Z$36</f>
        <v>0.99999999999999989</v>
      </c>
      <c r="AA17" s="188">
        <f>'25'!AA$36</f>
        <v>1905</v>
      </c>
      <c r="AB17" s="192">
        <f>'25'!AB$36</f>
        <v>3932748</v>
      </c>
      <c r="AC17" s="192">
        <f>'25'!AC$36</f>
        <v>943332</v>
      </c>
      <c r="AD17" s="189">
        <f>'25'!AD$36</f>
        <v>745454.83499999985</v>
      </c>
      <c r="AE17" s="190">
        <f>'25'!AE$36</f>
        <v>1</v>
      </c>
    </row>
    <row r="18" spans="1:31" x14ac:dyDescent="0.2">
      <c r="A18" s="191" t="str">
        <f>'0'!B18</f>
        <v>Abbildung 26</v>
      </c>
      <c r="B18" s="188">
        <f>'26'!B$36</f>
        <v>1587</v>
      </c>
      <c r="C18" s="192">
        <f>'26'!C$36</f>
        <v>4241897</v>
      </c>
      <c r="D18" s="192">
        <f>'26'!D$36</f>
        <v>937295</v>
      </c>
      <c r="E18" s="189">
        <f>'26'!E$36</f>
        <v>922141.15899999999</v>
      </c>
      <c r="F18" s="190">
        <f>'26'!F$36</f>
        <v>1</v>
      </c>
      <c r="G18" s="188">
        <f>'26'!G$36</f>
        <v>1654</v>
      </c>
      <c r="H18" s="192">
        <f>'26'!H$36</f>
        <v>4175912</v>
      </c>
      <c r="I18" s="192">
        <f>'26'!I$36</f>
        <v>917491</v>
      </c>
      <c r="J18" s="189">
        <f>'26'!J$36</f>
        <v>903287.78300000005</v>
      </c>
      <c r="K18" s="190">
        <f>'26'!K$36</f>
        <v>0.99999999999999989</v>
      </c>
      <c r="L18" s="188">
        <f>'26'!L$36</f>
        <v>1682</v>
      </c>
      <c r="M18" s="192">
        <f>'26'!M$36</f>
        <v>4050094</v>
      </c>
      <c r="N18" s="192">
        <f>'26'!N$36</f>
        <v>888825</v>
      </c>
      <c r="O18" s="189">
        <f>'26'!O$36</f>
        <v>860065.13899999997</v>
      </c>
      <c r="P18" s="190">
        <f>'26'!P$36</f>
        <v>1</v>
      </c>
      <c r="Q18" s="188">
        <f>'26'!Q$36</f>
        <v>1743</v>
      </c>
      <c r="R18" s="192">
        <f>'26'!R$36</f>
        <v>4038155</v>
      </c>
      <c r="S18" s="192">
        <f>'26'!S$36</f>
        <v>878601</v>
      </c>
      <c r="T18" s="189">
        <f>'26'!T$36</f>
        <v>823229.95400000003</v>
      </c>
      <c r="U18" s="190">
        <f>'26'!U$36</f>
        <v>1</v>
      </c>
      <c r="V18" s="188">
        <f>'26'!V$36</f>
        <v>1845</v>
      </c>
      <c r="W18" s="192">
        <f>'26'!W$36</f>
        <v>4004037</v>
      </c>
      <c r="X18" s="192">
        <f>'26'!X$36</f>
        <v>868818</v>
      </c>
      <c r="Y18" s="189">
        <f>'26'!Y$36</f>
        <v>804031.01500000001</v>
      </c>
      <c r="Z18" s="190">
        <f>'26'!Z$36</f>
        <v>1</v>
      </c>
      <c r="AA18" s="188">
        <f>'26'!AA$36</f>
        <v>1905</v>
      </c>
      <c r="AB18" s="192">
        <f>'26'!AB$36</f>
        <v>3932748</v>
      </c>
      <c r="AC18" s="192">
        <f>'26'!AC$36</f>
        <v>943332</v>
      </c>
      <c r="AD18" s="189">
        <f>'26'!AD$36</f>
        <v>745454.83499999996</v>
      </c>
      <c r="AE18" s="190">
        <f>'26'!AE$36</f>
        <v>1</v>
      </c>
    </row>
    <row r="19" spans="1:31" x14ac:dyDescent="0.2">
      <c r="A19" s="191" t="str">
        <f>'0'!B19</f>
        <v>Abbildung 28</v>
      </c>
      <c r="B19" s="188">
        <f>'28'!B$36</f>
        <v>1587</v>
      </c>
      <c r="C19" s="192">
        <f>'28'!C$36</f>
        <v>4241897</v>
      </c>
      <c r="D19" s="192">
        <f>'28'!D$36</f>
        <v>937295</v>
      </c>
      <c r="E19" s="189">
        <f>'28'!E$36</f>
        <v>922141.15899999999</v>
      </c>
      <c r="F19" s="190">
        <f>'28'!F$36</f>
        <v>1.0000000000000002</v>
      </c>
      <c r="G19" s="188">
        <f>'28'!G$36</f>
        <v>1654</v>
      </c>
      <c r="H19" s="192">
        <f>'28'!H$36</f>
        <v>4175912</v>
      </c>
      <c r="I19" s="192">
        <f>'28'!I$36</f>
        <v>917491</v>
      </c>
      <c r="J19" s="189">
        <f>'28'!J$36</f>
        <v>903287.78300000005</v>
      </c>
      <c r="K19" s="190">
        <f>'28'!K$36</f>
        <v>1</v>
      </c>
      <c r="L19" s="188">
        <f>'28'!L$36</f>
        <v>1682</v>
      </c>
      <c r="M19" s="192">
        <f>'28'!M$36</f>
        <v>4050094</v>
      </c>
      <c r="N19" s="192">
        <f>'28'!N$36</f>
        <v>888825</v>
      </c>
      <c r="O19" s="189">
        <f>'28'!O$36</f>
        <v>860065.13900000008</v>
      </c>
      <c r="P19" s="190">
        <f>'28'!P$36</f>
        <v>1</v>
      </c>
      <c r="Q19" s="188">
        <f>'28'!Q$36</f>
        <v>1743</v>
      </c>
      <c r="R19" s="192">
        <f>'28'!R$36</f>
        <v>4038155</v>
      </c>
      <c r="S19" s="192">
        <f>'28'!S$36</f>
        <v>878601</v>
      </c>
      <c r="T19" s="189">
        <f>'28'!T$36</f>
        <v>823229.95400000014</v>
      </c>
      <c r="U19" s="190">
        <f>'28'!U$36</f>
        <v>0.99999999999999989</v>
      </c>
      <c r="V19" s="188">
        <f>'28'!V$36</f>
        <v>1845</v>
      </c>
      <c r="W19" s="192">
        <f>'28'!W$36</f>
        <v>4004037</v>
      </c>
      <c r="X19" s="192">
        <f>'28'!X$36</f>
        <v>868818</v>
      </c>
      <c r="Y19" s="189">
        <f>'28'!Y$36</f>
        <v>804031.01500000013</v>
      </c>
      <c r="Z19" s="190">
        <f>'28'!Z$36</f>
        <v>0.99999999999999989</v>
      </c>
      <c r="AA19" s="188">
        <f>'28'!AA$36</f>
        <v>1905</v>
      </c>
      <c r="AB19" s="192">
        <f>'28'!AB$36</f>
        <v>3932748</v>
      </c>
      <c r="AC19" s="192">
        <f>'28'!AC$36</f>
        <v>943332</v>
      </c>
      <c r="AD19" s="189">
        <f>'28'!AD$36</f>
        <v>745454.83499999996</v>
      </c>
      <c r="AE19" s="190">
        <f>'28'!AE$36</f>
        <v>1</v>
      </c>
    </row>
    <row r="20" spans="1:31" x14ac:dyDescent="0.2">
      <c r="A20" s="191" t="str">
        <f>'0'!B20</f>
        <v>Abbildung 29</v>
      </c>
      <c r="B20" s="188">
        <f>'29'!B$36</f>
        <v>1587</v>
      </c>
      <c r="C20" s="192">
        <f>'29'!C$36</f>
        <v>4241897</v>
      </c>
      <c r="D20" s="192">
        <f>'29'!D$36</f>
        <v>937295</v>
      </c>
      <c r="E20" s="189">
        <f>'29'!E$36</f>
        <v>922141.15899999999</v>
      </c>
      <c r="F20" s="190">
        <f>'29'!F$36</f>
        <v>1</v>
      </c>
      <c r="G20" s="188">
        <f>'29'!G$36</f>
        <v>1654</v>
      </c>
      <c r="H20" s="192">
        <f>'29'!H$36</f>
        <v>4175912</v>
      </c>
      <c r="I20" s="192">
        <f>'29'!I$36</f>
        <v>917491</v>
      </c>
      <c r="J20" s="189">
        <f>'29'!J$36</f>
        <v>903287.78300000005</v>
      </c>
      <c r="K20" s="190">
        <f>'29'!K$36</f>
        <v>1</v>
      </c>
      <c r="L20" s="188">
        <f>'29'!L$36</f>
        <v>1682</v>
      </c>
      <c r="M20" s="192">
        <f>'29'!M$36</f>
        <v>4050094</v>
      </c>
      <c r="N20" s="192">
        <f>'29'!N$36</f>
        <v>888825</v>
      </c>
      <c r="O20" s="189">
        <f>'29'!O$36</f>
        <v>860065.13900000008</v>
      </c>
      <c r="P20" s="190">
        <f>'29'!P$36</f>
        <v>1</v>
      </c>
      <c r="Q20" s="188">
        <f>'29'!Q$36</f>
        <v>1743</v>
      </c>
      <c r="R20" s="192">
        <f>'29'!R$36</f>
        <v>4038155</v>
      </c>
      <c r="S20" s="192">
        <f>'29'!S$36</f>
        <v>878601</v>
      </c>
      <c r="T20" s="189">
        <f>'29'!T$36</f>
        <v>823229.95400000014</v>
      </c>
      <c r="U20" s="190">
        <f>'29'!U$36</f>
        <v>1</v>
      </c>
      <c r="V20" s="188">
        <f>'29'!V$36</f>
        <v>1845</v>
      </c>
      <c r="W20" s="192">
        <f>'29'!W$36</f>
        <v>4004037</v>
      </c>
      <c r="X20" s="192">
        <f>'29'!X$36</f>
        <v>868818</v>
      </c>
      <c r="Y20" s="189">
        <f>'29'!Y$36</f>
        <v>804031.0149999999</v>
      </c>
      <c r="Z20" s="190">
        <f>'29'!Z$36</f>
        <v>1.0000000000000002</v>
      </c>
      <c r="AA20" s="188" t="e">
        <f>'29'!#REF!</f>
        <v>#REF!</v>
      </c>
      <c r="AB20" s="192" t="e">
        <f>'29'!#REF!</f>
        <v>#REF!</v>
      </c>
      <c r="AC20" s="192" t="e">
        <f>'29'!#REF!</f>
        <v>#REF!</v>
      </c>
      <c r="AD20" s="189" t="e">
        <f>'29'!#REF!</f>
        <v>#REF!</v>
      </c>
      <c r="AE20" s="190" t="e">
        <f>'29'!#REF!</f>
        <v>#REF!</v>
      </c>
    </row>
    <row r="21" spans="1:31" x14ac:dyDescent="0.2">
      <c r="A21" s="191" t="str">
        <f>'0'!B21</f>
        <v>Abbildung 30</v>
      </c>
      <c r="B21" s="188">
        <f>'29'!B$36</f>
        <v>1587</v>
      </c>
      <c r="C21" s="192">
        <f>'29'!C$36</f>
        <v>4241897</v>
      </c>
      <c r="D21" s="192">
        <f>'29'!D$36</f>
        <v>937295</v>
      </c>
      <c r="E21" s="189">
        <f>'29'!E$36</f>
        <v>922141.15899999999</v>
      </c>
      <c r="F21" s="190">
        <f>'29'!F$36</f>
        <v>1</v>
      </c>
      <c r="G21" s="188">
        <f>'29'!G$36</f>
        <v>1654</v>
      </c>
      <c r="H21" s="192">
        <f>'29'!H$36</f>
        <v>4175912</v>
      </c>
      <c r="I21" s="192">
        <f>'29'!I$36</f>
        <v>917491</v>
      </c>
      <c r="J21" s="189">
        <f>'29'!J$36</f>
        <v>903287.78300000005</v>
      </c>
      <c r="K21" s="190">
        <f>'29'!K$36</f>
        <v>1</v>
      </c>
      <c r="L21" s="188">
        <f>'29'!L$36</f>
        <v>1682</v>
      </c>
      <c r="M21" s="192">
        <f>'29'!M$36</f>
        <v>4050094</v>
      </c>
      <c r="N21" s="192">
        <f>'29'!N$36</f>
        <v>888825</v>
      </c>
      <c r="O21" s="189">
        <f>'29'!O$36</f>
        <v>860065.13900000008</v>
      </c>
      <c r="P21" s="190">
        <f>'29'!P$36</f>
        <v>1</v>
      </c>
      <c r="Q21" s="188">
        <f>'29'!Q$36</f>
        <v>1743</v>
      </c>
      <c r="R21" s="192">
        <f>'29'!R$36</f>
        <v>4038155</v>
      </c>
      <c r="S21" s="192">
        <f>'29'!S$36</f>
        <v>878601</v>
      </c>
      <c r="T21" s="189">
        <f>'29'!T$36</f>
        <v>823229.95400000014</v>
      </c>
      <c r="U21" s="190">
        <f>'29'!U$36</f>
        <v>1</v>
      </c>
      <c r="V21" s="188">
        <f>'29'!V$36</f>
        <v>1845</v>
      </c>
      <c r="W21" s="192">
        <f>'29'!W$36</f>
        <v>4004037</v>
      </c>
      <c r="X21" s="192">
        <f>'29'!X$36</f>
        <v>868818</v>
      </c>
      <c r="Y21" s="189">
        <f>'29'!Y$36</f>
        <v>804031.0149999999</v>
      </c>
      <c r="Z21" s="190">
        <f>'29'!Z$36</f>
        <v>1.0000000000000002</v>
      </c>
      <c r="AA21" s="188" t="e">
        <f>'29'!#REF!</f>
        <v>#REF!</v>
      </c>
      <c r="AB21" s="192" t="e">
        <f>'29'!#REF!</f>
        <v>#REF!</v>
      </c>
      <c r="AC21" s="192" t="e">
        <f>'29'!#REF!</f>
        <v>#REF!</v>
      </c>
      <c r="AD21" s="189" t="e">
        <f>'29'!#REF!</f>
        <v>#REF!</v>
      </c>
      <c r="AE21" s="190" t="e">
        <f>'29'!#REF!</f>
        <v>#REF!</v>
      </c>
    </row>
    <row r="22" spans="1:31" x14ac:dyDescent="0.2">
      <c r="A22" s="191" t="str">
        <f>'0'!B22</f>
        <v>Abbildung 31</v>
      </c>
      <c r="B22" s="188">
        <f>'31'!B$36</f>
        <v>1587</v>
      </c>
      <c r="C22" s="192">
        <f>'31'!C$36</f>
        <v>4241897</v>
      </c>
      <c r="D22" s="192">
        <f>'31'!D$36</f>
        <v>937295</v>
      </c>
      <c r="E22" s="189">
        <f>'31'!E$36</f>
        <v>922141.15899999999</v>
      </c>
      <c r="F22" s="190">
        <f>'31'!F$36</f>
        <v>1</v>
      </c>
      <c r="G22" s="188">
        <f>'31'!G$36</f>
        <v>1654</v>
      </c>
      <c r="H22" s="192">
        <f>'31'!H$36</f>
        <v>4175912</v>
      </c>
      <c r="I22" s="192">
        <f>'31'!I$36</f>
        <v>917491</v>
      </c>
      <c r="J22" s="189">
        <f>'31'!J$36</f>
        <v>903287.78300000005</v>
      </c>
      <c r="K22" s="190">
        <f>'31'!K$36</f>
        <v>1</v>
      </c>
      <c r="L22" s="188">
        <f>'31'!L$36</f>
        <v>1682</v>
      </c>
      <c r="M22" s="192">
        <f>'31'!M$36</f>
        <v>4050094</v>
      </c>
      <c r="N22" s="192">
        <f>'31'!N$36</f>
        <v>888825</v>
      </c>
      <c r="O22" s="189">
        <f>'31'!O$36</f>
        <v>860065.13899999985</v>
      </c>
      <c r="P22" s="190">
        <f>'31'!P$36</f>
        <v>1.0000000000000002</v>
      </c>
      <c r="Q22" s="188">
        <f>'31'!Q$36</f>
        <v>1743</v>
      </c>
      <c r="R22" s="192">
        <f>'31'!R$36</f>
        <v>4038155</v>
      </c>
      <c r="S22" s="192">
        <f>'31'!S$36</f>
        <v>878601</v>
      </c>
      <c r="T22" s="189">
        <f>'31'!T$36</f>
        <v>823229.95400000003</v>
      </c>
      <c r="U22" s="190">
        <f>'31'!U$36</f>
        <v>1</v>
      </c>
      <c r="V22" s="188">
        <f>'31'!V$36</f>
        <v>1845</v>
      </c>
      <c r="W22" s="192">
        <f>'31'!W$36</f>
        <v>4004037</v>
      </c>
      <c r="X22" s="192">
        <f>'31'!X$36</f>
        <v>868818</v>
      </c>
      <c r="Y22" s="189">
        <f>'31'!Y$36</f>
        <v>804031.0149999999</v>
      </c>
      <c r="Z22" s="190">
        <f>'31'!Z$36</f>
        <v>1</v>
      </c>
      <c r="AA22" s="188">
        <f>'31'!AA$36</f>
        <v>1905</v>
      </c>
      <c r="AB22" s="192">
        <f>'31'!AB$36</f>
        <v>3932748</v>
      </c>
      <c r="AC22" s="192">
        <f>'31'!AC$36</f>
        <v>943332</v>
      </c>
      <c r="AD22" s="189">
        <f>'31'!AD$36</f>
        <v>745454.83500000008</v>
      </c>
      <c r="AE22" s="190">
        <f>'31'!AE$36</f>
        <v>0.99999999999999989</v>
      </c>
    </row>
    <row r="23" spans="1:31" x14ac:dyDescent="0.2">
      <c r="A23" s="191" t="str">
        <f>'0'!B23</f>
        <v>Abbildung 32</v>
      </c>
      <c r="B23" s="188">
        <f>'32'!B$36</f>
        <v>0</v>
      </c>
      <c r="C23" s="192">
        <f>'32'!C$36</f>
        <v>0</v>
      </c>
      <c r="D23" s="192">
        <f>'32'!D$36</f>
        <v>0</v>
      </c>
      <c r="E23" s="189">
        <f>'32'!E$36</f>
        <v>0</v>
      </c>
      <c r="F23" s="190">
        <f>'32'!F$36</f>
        <v>0.99998999999999993</v>
      </c>
      <c r="G23" s="188">
        <f>'32'!G$36</f>
        <v>0</v>
      </c>
      <c r="H23" s="192">
        <f>'32'!H$36</f>
        <v>0</v>
      </c>
      <c r="I23" s="192">
        <f>'32'!I$36</f>
        <v>0</v>
      </c>
      <c r="J23" s="189">
        <f>'32'!J$36</f>
        <v>0</v>
      </c>
      <c r="K23" s="190">
        <f>'32'!K$36</f>
        <v>1</v>
      </c>
      <c r="L23" s="188">
        <f>'32'!L$36</f>
        <v>0</v>
      </c>
      <c r="M23" s="192">
        <f>'32'!M$36</f>
        <v>0</v>
      </c>
      <c r="N23" s="192">
        <f>'32'!N$36</f>
        <v>0</v>
      </c>
      <c r="O23" s="189">
        <f>'32'!O$36</f>
        <v>0</v>
      </c>
      <c r="P23" s="190">
        <f>'32'!P$36</f>
        <v>1</v>
      </c>
      <c r="Q23" s="188">
        <f>'32'!Q$36</f>
        <v>0</v>
      </c>
      <c r="R23" s="192">
        <f>'32'!R$36</f>
        <v>0</v>
      </c>
      <c r="S23" s="192">
        <f>'32'!S$36</f>
        <v>0</v>
      </c>
      <c r="T23" s="189">
        <f>'32'!T$36</f>
        <v>0</v>
      </c>
      <c r="U23" s="190">
        <f>'32'!U$36</f>
        <v>0.99999999999999989</v>
      </c>
      <c r="V23" s="188">
        <f>'32'!V$36</f>
        <v>0</v>
      </c>
      <c r="W23" s="192">
        <f>'32'!W$36</f>
        <v>0</v>
      </c>
      <c r="X23" s="192">
        <f>'32'!X$36</f>
        <v>0</v>
      </c>
      <c r="Y23" s="189">
        <f>'32'!Y$36</f>
        <v>0</v>
      </c>
      <c r="Z23" s="190">
        <f>'32'!Z$36</f>
        <v>0.99999999999300015</v>
      </c>
      <c r="AA23" s="188">
        <f>'32'!AA$36</f>
        <v>0</v>
      </c>
      <c r="AB23" s="192">
        <f>'32'!AB$36</f>
        <v>0</v>
      </c>
      <c r="AC23" s="192">
        <f>'32'!AC$36</f>
        <v>0</v>
      </c>
      <c r="AD23" s="189">
        <f>'32'!AD$36</f>
        <v>0</v>
      </c>
      <c r="AE23" s="190">
        <f>'32'!AE$36</f>
        <v>1.0000100000000001</v>
      </c>
    </row>
    <row r="24" spans="1:31" x14ac:dyDescent="0.2">
      <c r="A24" s="191" t="str">
        <f>'0'!B24</f>
        <v>Abbildung 33</v>
      </c>
      <c r="B24" s="188">
        <f>'33'!B$36</f>
        <v>1587</v>
      </c>
      <c r="C24" s="192">
        <f>'33'!C$36</f>
        <v>4241897</v>
      </c>
      <c r="D24" s="192">
        <f>'33'!D$36</f>
        <v>937295</v>
      </c>
      <c r="E24" s="189">
        <f>'33'!E$36</f>
        <v>922141.15899999999</v>
      </c>
      <c r="F24" s="190">
        <f>'33'!F$36</f>
        <v>1.0000000000000002</v>
      </c>
      <c r="G24" s="188">
        <f>'33'!G$36</f>
        <v>1654</v>
      </c>
      <c r="H24" s="192">
        <f>'33'!H$36</f>
        <v>4175912</v>
      </c>
      <c r="I24" s="192">
        <f>'33'!I$36</f>
        <v>917491</v>
      </c>
      <c r="J24" s="189">
        <f>'33'!J$36</f>
        <v>903287.78300000005</v>
      </c>
      <c r="K24" s="190">
        <f>'33'!K$36</f>
        <v>1</v>
      </c>
      <c r="L24" s="188">
        <f>'33'!L$36</f>
        <v>1682</v>
      </c>
      <c r="M24" s="192">
        <f>'33'!M$36</f>
        <v>4050094</v>
      </c>
      <c r="N24" s="192">
        <f>'33'!N$36</f>
        <v>888825</v>
      </c>
      <c r="O24" s="189">
        <f>'33'!O$36</f>
        <v>860065.13900000008</v>
      </c>
      <c r="P24" s="190">
        <f>'33'!P$36</f>
        <v>0.99999999999999989</v>
      </c>
      <c r="Q24" s="188">
        <f>'33'!Q$36</f>
        <v>1743</v>
      </c>
      <c r="R24" s="192">
        <f>'33'!R$36</f>
        <v>4038155</v>
      </c>
      <c r="S24" s="192">
        <f>'33'!S$36</f>
        <v>878601</v>
      </c>
      <c r="T24" s="189">
        <f>'33'!T$36</f>
        <v>823229.95400000003</v>
      </c>
      <c r="U24" s="190">
        <f>'33'!U$36</f>
        <v>0.99999999999999989</v>
      </c>
      <c r="V24" s="188">
        <f>'33'!V$36</f>
        <v>1845</v>
      </c>
      <c r="W24" s="192">
        <f>'33'!W$36</f>
        <v>4004037</v>
      </c>
      <c r="X24" s="192">
        <f>'33'!X$36</f>
        <v>868818</v>
      </c>
      <c r="Y24" s="189">
        <f>'33'!Y$36</f>
        <v>804031.01500000001</v>
      </c>
      <c r="Z24" s="190">
        <f>'33'!Z$36</f>
        <v>1</v>
      </c>
      <c r="AA24" s="188">
        <f>'33'!AA$36</f>
        <v>1905</v>
      </c>
      <c r="AB24" s="192">
        <f>'33'!AB$36</f>
        <v>3932748</v>
      </c>
      <c r="AC24" s="192">
        <f>'33'!AC$36</f>
        <v>943332</v>
      </c>
      <c r="AD24" s="189">
        <f>'33'!AD$36</f>
        <v>745454.83499999985</v>
      </c>
      <c r="AE24" s="190">
        <f>'33'!AE$36</f>
        <v>1.0000000000000002</v>
      </c>
    </row>
    <row r="25" spans="1:31" x14ac:dyDescent="0.2">
      <c r="A25" s="191" t="str">
        <f>'0'!B25</f>
        <v>Abbildung 35</v>
      </c>
      <c r="B25" s="188">
        <f>'35'!B$36</f>
        <v>1587</v>
      </c>
      <c r="C25" s="192">
        <f>'35'!C$36</f>
        <v>4241897</v>
      </c>
      <c r="D25" s="192">
        <f>'35'!D$36</f>
        <v>937295</v>
      </c>
      <c r="E25" s="189">
        <f>'35'!E$36</f>
        <v>922141.15899999999</v>
      </c>
      <c r="F25" s="190">
        <f>'35'!F$36</f>
        <v>0.99999999999999989</v>
      </c>
      <c r="G25" s="188">
        <f>'35'!G$36</f>
        <v>1654</v>
      </c>
      <c r="H25" s="192">
        <f>'35'!H$36</f>
        <v>4175912</v>
      </c>
      <c r="I25" s="192">
        <f>'35'!I$36</f>
        <v>917491</v>
      </c>
      <c r="J25" s="189">
        <f>'35'!J$36</f>
        <v>903287.78300000005</v>
      </c>
      <c r="K25" s="190">
        <f>'35'!K$36</f>
        <v>1</v>
      </c>
      <c r="L25" s="188">
        <f>'35'!L$36</f>
        <v>1682</v>
      </c>
      <c r="M25" s="192">
        <f>'35'!M$36</f>
        <v>4050094</v>
      </c>
      <c r="N25" s="192">
        <f>'35'!N$36</f>
        <v>888825</v>
      </c>
      <c r="O25" s="189">
        <f>'35'!O$36</f>
        <v>860065.13899999997</v>
      </c>
      <c r="P25" s="190">
        <f>'35'!P$36</f>
        <v>1</v>
      </c>
      <c r="Q25" s="188">
        <f>'35'!Q$36</f>
        <v>1743</v>
      </c>
      <c r="R25" s="192">
        <f>'35'!R$36</f>
        <v>4038155</v>
      </c>
      <c r="S25" s="192">
        <f>'35'!S$36</f>
        <v>878601</v>
      </c>
      <c r="T25" s="189">
        <f>'35'!T$36</f>
        <v>823229.95399999991</v>
      </c>
      <c r="U25" s="190">
        <f>'35'!U$36</f>
        <v>1</v>
      </c>
      <c r="V25" s="188">
        <f>'35'!V$36</f>
        <v>1845</v>
      </c>
      <c r="W25" s="192">
        <f>'35'!W$36</f>
        <v>4004037</v>
      </c>
      <c r="X25" s="192">
        <f>'35'!X$36</f>
        <v>868818</v>
      </c>
      <c r="Y25" s="189">
        <f>'35'!Y$36</f>
        <v>804031.01500000001</v>
      </c>
      <c r="Z25" s="190">
        <f>'35'!Z$36</f>
        <v>1</v>
      </c>
      <c r="AA25" s="188">
        <f>'35'!AA$36</f>
        <v>1905</v>
      </c>
      <c r="AB25" s="192">
        <f>'35'!AB$36</f>
        <v>3932748</v>
      </c>
      <c r="AC25" s="192">
        <f>'35'!AC$36</f>
        <v>943332</v>
      </c>
      <c r="AD25" s="189">
        <f>'35'!AD$36</f>
        <v>745454.83499999996</v>
      </c>
      <c r="AE25" s="190">
        <f>'35'!AE$36</f>
        <v>1</v>
      </c>
    </row>
    <row r="26" spans="1:31" x14ac:dyDescent="0.2">
      <c r="A26" s="191" t="str">
        <f>'0'!B26</f>
        <v>Abbildung 36</v>
      </c>
      <c r="B26" s="188">
        <f>'36'!B$36</f>
        <v>1587</v>
      </c>
      <c r="C26" s="192">
        <f>'36'!C$36</f>
        <v>4241897</v>
      </c>
      <c r="D26" s="192">
        <f>'36'!D$36</f>
        <v>937295</v>
      </c>
      <c r="E26" s="189">
        <f>'36'!E$36</f>
        <v>922141.15899999999</v>
      </c>
      <c r="F26" s="190">
        <f>'36'!F$36</f>
        <v>1</v>
      </c>
      <c r="G26" s="188">
        <f>'36'!G$36</f>
        <v>1654</v>
      </c>
      <c r="H26" s="192">
        <f>'36'!H$36</f>
        <v>4175912</v>
      </c>
      <c r="I26" s="192">
        <f>'36'!I$36</f>
        <v>917491</v>
      </c>
      <c r="J26" s="189">
        <f>'36'!J$36</f>
        <v>903287.78300000005</v>
      </c>
      <c r="K26" s="190">
        <f>'36'!K$36</f>
        <v>0.99999999999999989</v>
      </c>
      <c r="L26" s="188">
        <f>'36'!L$36</f>
        <v>1682</v>
      </c>
      <c r="M26" s="192">
        <f>'36'!M$36</f>
        <v>4050094</v>
      </c>
      <c r="N26" s="192">
        <f>'36'!N$36</f>
        <v>888825</v>
      </c>
      <c r="O26" s="189">
        <f>'36'!O$36</f>
        <v>860065.13899999997</v>
      </c>
      <c r="P26" s="190">
        <f>'36'!P$36</f>
        <v>1</v>
      </c>
      <c r="Q26" s="188">
        <f>'36'!Q$36</f>
        <v>1743</v>
      </c>
      <c r="R26" s="192">
        <f>'36'!R$36</f>
        <v>4038155</v>
      </c>
      <c r="S26" s="192">
        <f>'36'!S$36</f>
        <v>878601</v>
      </c>
      <c r="T26" s="189">
        <f>'36'!T$36</f>
        <v>823229.95400000003</v>
      </c>
      <c r="U26" s="190">
        <f>'36'!U$36</f>
        <v>0.99999999999999989</v>
      </c>
      <c r="V26" s="188">
        <f>'36'!V$36</f>
        <v>1845</v>
      </c>
      <c r="W26" s="192">
        <f>'36'!W$36</f>
        <v>4004037</v>
      </c>
      <c r="X26" s="192">
        <f>'36'!X$36</f>
        <v>868818</v>
      </c>
      <c r="Y26" s="189">
        <f>'36'!Y$36</f>
        <v>804031.0149999999</v>
      </c>
      <c r="Z26" s="190">
        <f>'36'!Z$36</f>
        <v>1</v>
      </c>
      <c r="AA26" s="188" t="e">
        <f>'36'!#REF!</f>
        <v>#REF!</v>
      </c>
      <c r="AB26" s="192" t="e">
        <f>'36'!#REF!</f>
        <v>#REF!</v>
      </c>
      <c r="AC26" s="192" t="e">
        <f>'36'!#REF!</f>
        <v>#REF!</v>
      </c>
      <c r="AD26" s="189" t="e">
        <f>'36'!#REF!</f>
        <v>#REF!</v>
      </c>
      <c r="AE26" s="190" t="e">
        <f>'36'!#REF!</f>
        <v>#REF!</v>
      </c>
    </row>
    <row r="27" spans="1:31" x14ac:dyDescent="0.2">
      <c r="A27" s="191" t="str">
        <f>'0'!B27</f>
        <v>Abbildung 37</v>
      </c>
      <c r="B27" s="188">
        <f>'37'!B$36</f>
        <v>1587</v>
      </c>
      <c r="C27" s="192">
        <f>'37'!C$36</f>
        <v>4241897</v>
      </c>
      <c r="D27" s="192">
        <f>'37'!D$36</f>
        <v>937295</v>
      </c>
      <c r="E27" s="189">
        <f>'37'!E$36</f>
        <v>922141.15899999999</v>
      </c>
      <c r="F27" s="190">
        <f>'37'!F$36</f>
        <v>1</v>
      </c>
      <c r="G27" s="188">
        <f>'37'!G$36</f>
        <v>1654</v>
      </c>
      <c r="H27" s="192">
        <f>'37'!H$36</f>
        <v>4175912</v>
      </c>
      <c r="I27" s="192">
        <f>'37'!I$36</f>
        <v>917491</v>
      </c>
      <c r="J27" s="189">
        <f>'37'!J$36</f>
        <v>903287.78300000005</v>
      </c>
      <c r="K27" s="190">
        <f>'37'!K$36</f>
        <v>1</v>
      </c>
      <c r="L27" s="188">
        <f>'37'!L$36</f>
        <v>1682</v>
      </c>
      <c r="M27" s="192">
        <f>'37'!M$36</f>
        <v>4050094</v>
      </c>
      <c r="N27" s="192">
        <f>'37'!N$36</f>
        <v>888825</v>
      </c>
      <c r="O27" s="189">
        <f>'37'!O$36</f>
        <v>860065.13900000008</v>
      </c>
      <c r="P27" s="190">
        <f>'37'!P$36</f>
        <v>0.99999999999999989</v>
      </c>
      <c r="Q27" s="188">
        <f>'37'!Q$36</f>
        <v>1743</v>
      </c>
      <c r="R27" s="192">
        <f>'37'!R$36</f>
        <v>4038155</v>
      </c>
      <c r="S27" s="192">
        <f>'37'!S$36</f>
        <v>878601</v>
      </c>
      <c r="T27" s="189">
        <f>'37'!T$36</f>
        <v>823229.95400000014</v>
      </c>
      <c r="U27" s="190">
        <f>'37'!U$36</f>
        <v>0.99999999999999978</v>
      </c>
      <c r="V27" s="188">
        <f>'37'!V$36</f>
        <v>1845</v>
      </c>
      <c r="W27" s="192">
        <f>'37'!W$36</f>
        <v>4004037</v>
      </c>
      <c r="X27" s="192">
        <f>'37'!X$36</f>
        <v>868818</v>
      </c>
      <c r="Y27" s="189">
        <f>'37'!Y$36</f>
        <v>804031.01500000001</v>
      </c>
      <c r="Z27" s="190">
        <f>'37'!Z$36</f>
        <v>1</v>
      </c>
      <c r="AA27" s="188">
        <f>'37'!AA$36</f>
        <v>1905</v>
      </c>
      <c r="AB27" s="192">
        <f>'37'!AB$36</f>
        <v>3932748</v>
      </c>
      <c r="AC27" s="192">
        <f>'37'!AC$36</f>
        <v>943332</v>
      </c>
      <c r="AD27" s="189">
        <f>'37'!AD$36</f>
        <v>745454.83499999996</v>
      </c>
      <c r="AE27" s="190">
        <f>'37'!AE$36</f>
        <v>1.0000000000000002</v>
      </c>
    </row>
    <row r="28" spans="1:31" x14ac:dyDescent="0.2">
      <c r="A28" s="191" t="str">
        <f>'0'!B28</f>
        <v>Abbildung 38</v>
      </c>
      <c r="B28" s="188">
        <f>'38'!B$36</f>
        <v>1587</v>
      </c>
      <c r="C28" s="192">
        <f>'38'!C$36</f>
        <v>4241897</v>
      </c>
      <c r="D28" s="192">
        <f>'38'!D$36</f>
        <v>937295</v>
      </c>
      <c r="E28" s="189">
        <f>'38'!E$36</f>
        <v>922141.15899999987</v>
      </c>
      <c r="F28" s="190">
        <f>'38'!F$36</f>
        <v>1</v>
      </c>
      <c r="G28" s="188">
        <f>'38'!G$36</f>
        <v>1654</v>
      </c>
      <c r="H28" s="192">
        <f>'38'!H$36</f>
        <v>4175912</v>
      </c>
      <c r="I28" s="192">
        <f>'38'!I$36</f>
        <v>917491</v>
      </c>
      <c r="J28" s="189">
        <f>'38'!J$36</f>
        <v>903287.78299999994</v>
      </c>
      <c r="K28" s="190">
        <f>'38'!K$36</f>
        <v>1</v>
      </c>
      <c r="L28" s="188">
        <f>'38'!L$36</f>
        <v>1682</v>
      </c>
      <c r="M28" s="192">
        <f>'38'!M$36</f>
        <v>4050094</v>
      </c>
      <c r="N28" s="192">
        <f>'38'!N$36</f>
        <v>888825</v>
      </c>
      <c r="O28" s="189">
        <f>'38'!O$36</f>
        <v>860065.13899999997</v>
      </c>
      <c r="P28" s="190">
        <f>'38'!P$36</f>
        <v>1</v>
      </c>
      <c r="Q28" s="188">
        <f>'38'!Q$36</f>
        <v>1743</v>
      </c>
      <c r="R28" s="192">
        <f>'38'!R$36</f>
        <v>4038155</v>
      </c>
      <c r="S28" s="192">
        <f>'38'!S$36</f>
        <v>878601</v>
      </c>
      <c r="T28" s="189">
        <f>'38'!T$36</f>
        <v>823229.95400000003</v>
      </c>
      <c r="U28" s="190">
        <f>'38'!U$36</f>
        <v>1</v>
      </c>
      <c r="V28" s="188">
        <f>'38'!V$36</f>
        <v>1845</v>
      </c>
      <c r="W28" s="192">
        <f>'38'!W$36</f>
        <v>4004037</v>
      </c>
      <c r="X28" s="192">
        <f>'38'!X$36</f>
        <v>868818</v>
      </c>
      <c r="Y28" s="189">
        <f>'38'!Y$36</f>
        <v>804031.0149999999</v>
      </c>
      <c r="Z28" s="190">
        <f>'38'!Z$36</f>
        <v>1.0000000000000002</v>
      </c>
      <c r="AA28" s="188">
        <f>'38'!AA$36</f>
        <v>1905</v>
      </c>
      <c r="AB28" s="192">
        <f>'38'!AB$36</f>
        <v>3932748</v>
      </c>
      <c r="AC28" s="192">
        <f>'38'!AC$36</f>
        <v>943332</v>
      </c>
      <c r="AD28" s="189">
        <f>'38'!AD$36</f>
        <v>745454.83499999996</v>
      </c>
      <c r="AE28" s="190">
        <f>'38'!AE$36</f>
        <v>1</v>
      </c>
    </row>
    <row r="29" spans="1:31" x14ac:dyDescent="0.2">
      <c r="A29" s="191" t="str">
        <f>'0'!B29</f>
        <v>Abbildung 39</v>
      </c>
      <c r="B29" s="188">
        <f>'39'!B$36</f>
        <v>1587</v>
      </c>
      <c r="C29" s="192">
        <f>'39'!C$36</f>
        <v>4241897</v>
      </c>
      <c r="D29" s="192">
        <f>'39'!D$36</f>
        <v>937295</v>
      </c>
      <c r="E29" s="189">
        <f>'39'!E$36</f>
        <v>922141.15899999999</v>
      </c>
      <c r="F29" s="190">
        <f>'39'!F$36</f>
        <v>1</v>
      </c>
      <c r="G29" s="188">
        <f>'39'!G$36</f>
        <v>1654</v>
      </c>
      <c r="H29" s="192">
        <f>'39'!H$36</f>
        <v>4175912</v>
      </c>
      <c r="I29" s="192">
        <f>'39'!I$36</f>
        <v>917491</v>
      </c>
      <c r="J29" s="189">
        <f>'39'!J$36</f>
        <v>903287.78300000005</v>
      </c>
      <c r="K29" s="190">
        <f>'39'!K$36</f>
        <v>0.99999999999999989</v>
      </c>
      <c r="L29" s="188">
        <f>'39'!L$36</f>
        <v>1682</v>
      </c>
      <c r="M29" s="192">
        <f>'39'!M$36</f>
        <v>4050094</v>
      </c>
      <c r="N29" s="192">
        <f>'39'!N$36</f>
        <v>888825</v>
      </c>
      <c r="O29" s="189">
        <f>'39'!O$36</f>
        <v>860065.13899999997</v>
      </c>
      <c r="P29" s="190">
        <f>'39'!P$36</f>
        <v>0.99999999999999989</v>
      </c>
      <c r="Q29" s="188">
        <f>'39'!Q$36</f>
        <v>1743</v>
      </c>
      <c r="R29" s="192">
        <f>'39'!R$36</f>
        <v>4038155</v>
      </c>
      <c r="S29" s="192">
        <f>'39'!S$36</f>
        <v>878601</v>
      </c>
      <c r="T29" s="189">
        <f>'39'!T$36</f>
        <v>823229.95399999991</v>
      </c>
      <c r="U29" s="190">
        <f>'39'!U$36</f>
        <v>1.0000000000000002</v>
      </c>
      <c r="V29" s="188">
        <f>'39'!V$36</f>
        <v>1845</v>
      </c>
      <c r="W29" s="192">
        <f>'39'!W$36</f>
        <v>4004037</v>
      </c>
      <c r="X29" s="192">
        <f>'39'!X$36</f>
        <v>868818</v>
      </c>
      <c r="Y29" s="189">
        <f>'39'!Y$36</f>
        <v>804031.0149999999</v>
      </c>
      <c r="Z29" s="190">
        <f>'39'!Z$36</f>
        <v>1</v>
      </c>
      <c r="AA29" s="188" t="e">
        <f>'39'!#REF!</f>
        <v>#REF!</v>
      </c>
      <c r="AB29" s="192" t="e">
        <f>'39'!#REF!</f>
        <v>#REF!</v>
      </c>
      <c r="AC29" s="192" t="e">
        <f>'39'!#REF!</f>
        <v>#REF!</v>
      </c>
      <c r="AD29" s="189" t="e">
        <f>'39'!#REF!</f>
        <v>#REF!</v>
      </c>
      <c r="AE29" s="190" t="e">
        <f>'39'!#REF!</f>
        <v>#REF!</v>
      </c>
    </row>
    <row r="30" spans="1:31" x14ac:dyDescent="0.2">
      <c r="A30" s="191" t="str">
        <f>'0'!B30</f>
        <v>Abbildung 40</v>
      </c>
      <c r="B30" s="188">
        <f>'40'!B$36</f>
        <v>1587</v>
      </c>
      <c r="C30" s="192">
        <f>'40'!C$36</f>
        <v>4241897</v>
      </c>
      <c r="D30" s="192">
        <f>'40'!D$36</f>
        <v>937295</v>
      </c>
      <c r="E30" s="189">
        <f>'40'!E$36</f>
        <v>922141.1590000001</v>
      </c>
      <c r="F30" s="190">
        <f>'40'!F$36</f>
        <v>0.99999999999999978</v>
      </c>
      <c r="G30" s="188">
        <f>'40'!G$36</f>
        <v>1654</v>
      </c>
      <c r="H30" s="192">
        <f>'40'!H$36</f>
        <v>4175912</v>
      </c>
      <c r="I30" s="192">
        <f>'40'!I$36</f>
        <v>917491</v>
      </c>
      <c r="J30" s="189">
        <f>'40'!J$36</f>
        <v>903287.78299999994</v>
      </c>
      <c r="K30" s="190">
        <f>'40'!K$36</f>
        <v>1</v>
      </c>
      <c r="L30" s="188">
        <f>'40'!L$36</f>
        <v>1682</v>
      </c>
      <c r="M30" s="192">
        <f>'40'!M$36</f>
        <v>4050094</v>
      </c>
      <c r="N30" s="192">
        <f>'40'!N$36</f>
        <v>888825</v>
      </c>
      <c r="O30" s="189">
        <f>'40'!O$36</f>
        <v>860065.13900000008</v>
      </c>
      <c r="P30" s="190">
        <f>'40'!P$36</f>
        <v>0.99999999999999989</v>
      </c>
      <c r="Q30" s="188">
        <f>'40'!Q$36</f>
        <v>1743</v>
      </c>
      <c r="R30" s="192">
        <f>'40'!R$36</f>
        <v>4038155</v>
      </c>
      <c r="S30" s="192">
        <f>'40'!S$36</f>
        <v>878601</v>
      </c>
      <c r="T30" s="189">
        <f>'40'!T$36</f>
        <v>823229.95400000003</v>
      </c>
      <c r="U30" s="190">
        <f>'40'!U$36</f>
        <v>1</v>
      </c>
      <c r="V30" s="188">
        <f>'40'!V$36</f>
        <v>1845</v>
      </c>
      <c r="W30" s="192">
        <f>'40'!W$36</f>
        <v>4004037</v>
      </c>
      <c r="X30" s="192">
        <f>'40'!X$36</f>
        <v>868818</v>
      </c>
      <c r="Y30" s="189">
        <f>'40'!Y$36</f>
        <v>804031.01500000001</v>
      </c>
      <c r="Z30" s="190">
        <f>'40'!Z$36</f>
        <v>1</v>
      </c>
      <c r="AA30" s="188">
        <f>'40'!AA$36</f>
        <v>1905</v>
      </c>
      <c r="AB30" s="192">
        <f>'40'!AB$36</f>
        <v>3932748</v>
      </c>
      <c r="AC30" s="192">
        <f>'40'!AC$36</f>
        <v>943332</v>
      </c>
      <c r="AD30" s="189">
        <f>'40'!AD$36</f>
        <v>745454.83499999996</v>
      </c>
      <c r="AE30" s="190">
        <f>'40'!AE$36</f>
        <v>1</v>
      </c>
    </row>
    <row r="31" spans="1:31" x14ac:dyDescent="0.2">
      <c r="A31" s="191" t="str">
        <f>'0'!B31</f>
        <v>Abbildung 41</v>
      </c>
      <c r="B31" s="188">
        <f>'41'!B$36</f>
        <v>1518</v>
      </c>
      <c r="C31" s="192">
        <f>'41'!C$36</f>
        <v>4239680</v>
      </c>
      <c r="D31" s="192">
        <f>'41'!D$36</f>
        <v>926857</v>
      </c>
      <c r="E31" s="189">
        <f>'41'!E$36</f>
        <v>918065.86899999995</v>
      </c>
      <c r="F31" s="190">
        <f>'41'!F$36</f>
        <v>1</v>
      </c>
      <c r="G31" s="188">
        <f>'41'!G$36</f>
        <v>1579</v>
      </c>
      <c r="H31" s="192">
        <f>'41'!H$36</f>
        <v>4173513</v>
      </c>
      <c r="I31" s="192">
        <f>'41'!I$36</f>
        <v>906681</v>
      </c>
      <c r="J31" s="189">
        <f>'41'!J$36</f>
        <v>899042.97200000007</v>
      </c>
      <c r="K31" s="190">
        <f>'41'!K$36</f>
        <v>1</v>
      </c>
      <c r="L31" s="188">
        <f>'41'!L$36</f>
        <v>1608</v>
      </c>
      <c r="M31" s="192">
        <f>'41'!M$36</f>
        <v>4047944</v>
      </c>
      <c r="N31" s="192">
        <f>'41'!N$36</f>
        <v>878673</v>
      </c>
      <c r="O31" s="189">
        <f>'41'!O$36</f>
        <v>856135.1939999999</v>
      </c>
      <c r="P31" s="190">
        <f>'41'!P$36</f>
        <v>1</v>
      </c>
      <c r="Q31" s="188">
        <f>'41'!Q$36</f>
        <v>1666</v>
      </c>
      <c r="R31" s="192">
        <f>'41'!R$36</f>
        <v>4029272</v>
      </c>
      <c r="S31" s="192">
        <f>'41'!S$36</f>
        <v>866104</v>
      </c>
      <c r="T31" s="189">
        <f>'41'!T$36</f>
        <v>816572.42999999993</v>
      </c>
      <c r="U31" s="190">
        <f>'41'!U$36</f>
        <v>1</v>
      </c>
      <c r="V31" s="188">
        <f>'41'!V$36</f>
        <v>1760</v>
      </c>
      <c r="W31" s="192">
        <f>'41'!W$36</f>
        <v>3993771</v>
      </c>
      <c r="X31" s="192">
        <f>'41'!X$36</f>
        <v>860912</v>
      </c>
      <c r="Y31" s="189">
        <f>'41'!Y$36</f>
        <v>798790.81199999992</v>
      </c>
      <c r="Z31" s="190">
        <f>'41'!Z$36</f>
        <v>1</v>
      </c>
      <c r="AA31" s="188">
        <f>'41'!AA$36</f>
        <v>1805</v>
      </c>
      <c r="AB31" s="192">
        <f>'41'!AB$36</f>
        <v>3922069</v>
      </c>
      <c r="AC31" s="192">
        <f>'41'!AC$36</f>
        <v>936699</v>
      </c>
      <c r="AD31" s="189">
        <f>'41'!AD$36</f>
        <v>741764.87199999997</v>
      </c>
      <c r="AE31" s="190">
        <f>'41'!AE$36</f>
        <v>1</v>
      </c>
    </row>
    <row r="32" spans="1:31" x14ac:dyDescent="0.2">
      <c r="A32" s="191" t="str">
        <f>'0'!B32</f>
        <v>Abbildung 42</v>
      </c>
      <c r="B32" s="188">
        <f>'42'!B$36</f>
        <v>1587</v>
      </c>
      <c r="C32" s="192">
        <f>'42'!C$36</f>
        <v>4241897</v>
      </c>
      <c r="D32" s="192">
        <f>'42'!D$36</f>
        <v>937295</v>
      </c>
      <c r="E32" s="189">
        <f>'42'!E$36</f>
        <v>922141.15899999999</v>
      </c>
      <c r="F32" s="190">
        <f>'42'!F$36</f>
        <v>0.99999999999999989</v>
      </c>
      <c r="G32" s="188">
        <f>'42'!G$36</f>
        <v>1654</v>
      </c>
      <c r="H32" s="192">
        <f>'42'!H$36</f>
        <v>4175912</v>
      </c>
      <c r="I32" s="192">
        <f>'42'!I$36</f>
        <v>917491</v>
      </c>
      <c r="J32" s="189">
        <f>'42'!J$36</f>
        <v>903287.78300000005</v>
      </c>
      <c r="K32" s="190">
        <f>'42'!K$36</f>
        <v>0.99999999999999989</v>
      </c>
      <c r="L32" s="188">
        <f>'42'!L$36</f>
        <v>1682</v>
      </c>
      <c r="M32" s="192">
        <f>'42'!M$36</f>
        <v>4050094</v>
      </c>
      <c r="N32" s="192">
        <f>'42'!N$36</f>
        <v>888825</v>
      </c>
      <c r="O32" s="189">
        <f>'42'!O$36</f>
        <v>860065.13899999997</v>
      </c>
      <c r="P32" s="190">
        <f>'42'!P$36</f>
        <v>1</v>
      </c>
      <c r="Q32" s="188">
        <f>'42'!Q$36</f>
        <v>1743</v>
      </c>
      <c r="R32" s="192">
        <f>'42'!R$36</f>
        <v>4038155</v>
      </c>
      <c r="S32" s="192">
        <f>'42'!S$36</f>
        <v>878601</v>
      </c>
      <c r="T32" s="189">
        <f>'42'!T$36</f>
        <v>823229.95399999991</v>
      </c>
      <c r="U32" s="190">
        <f>'42'!U$36</f>
        <v>1</v>
      </c>
      <c r="V32" s="188">
        <f>'42'!V$36</f>
        <v>1845</v>
      </c>
      <c r="W32" s="192">
        <f>'42'!W$36</f>
        <v>4004037</v>
      </c>
      <c r="X32" s="192">
        <f>'42'!X$36</f>
        <v>868818</v>
      </c>
      <c r="Y32" s="189">
        <f>'42'!Y$36</f>
        <v>804031.0149999999</v>
      </c>
      <c r="Z32" s="190">
        <f>'42'!Z$36</f>
        <v>1</v>
      </c>
      <c r="AA32" s="188">
        <f>'42'!AA$36</f>
        <v>1905</v>
      </c>
      <c r="AB32" s="192">
        <f>'42'!AB$36</f>
        <v>3932748</v>
      </c>
      <c r="AC32" s="192">
        <f>'42'!AC$36</f>
        <v>943332</v>
      </c>
      <c r="AD32" s="189">
        <f>'42'!AD$36</f>
        <v>745454.83499999996</v>
      </c>
      <c r="AE32" s="190">
        <f>'42'!AE$36</f>
        <v>1.0000000000000002</v>
      </c>
    </row>
    <row r="33" spans="1:31" x14ac:dyDescent="0.2">
      <c r="A33" s="191" t="str">
        <f>'0'!B33</f>
        <v>Abbildung 43</v>
      </c>
      <c r="B33" s="188">
        <f>'43'!B$36</f>
        <v>1587</v>
      </c>
      <c r="C33" s="192">
        <f>'43'!C$36</f>
        <v>4241897</v>
      </c>
      <c r="D33" s="192">
        <f>'43'!D$36</f>
        <v>937295</v>
      </c>
      <c r="E33" s="189">
        <f>'43'!E$36</f>
        <v>922141.1590000001</v>
      </c>
      <c r="F33" s="190">
        <f>'43'!F$36</f>
        <v>1</v>
      </c>
      <c r="G33" s="188">
        <f>'43'!G$36</f>
        <v>1654</v>
      </c>
      <c r="H33" s="192">
        <f>'43'!H$36</f>
        <v>4175912</v>
      </c>
      <c r="I33" s="192">
        <f>'43'!I$36</f>
        <v>917491</v>
      </c>
      <c r="J33" s="189">
        <f>'43'!J$36</f>
        <v>903287.78299999994</v>
      </c>
      <c r="K33" s="190">
        <f>'43'!K$36</f>
        <v>1.0000000000000002</v>
      </c>
      <c r="L33" s="188">
        <f>'43'!L$36</f>
        <v>1682</v>
      </c>
      <c r="M33" s="192">
        <f>'43'!M$36</f>
        <v>4050094</v>
      </c>
      <c r="N33" s="192">
        <f>'43'!N$36</f>
        <v>888825</v>
      </c>
      <c r="O33" s="189">
        <f>'43'!O$36</f>
        <v>860065.13900000008</v>
      </c>
      <c r="P33" s="190">
        <f>'43'!P$36</f>
        <v>1</v>
      </c>
      <c r="Q33" s="188">
        <f>'43'!Q$36</f>
        <v>1743</v>
      </c>
      <c r="R33" s="192">
        <f>'43'!R$36</f>
        <v>4038155</v>
      </c>
      <c r="S33" s="192">
        <f>'43'!S$36</f>
        <v>878601</v>
      </c>
      <c r="T33" s="189">
        <f>'43'!T$36</f>
        <v>823229.95400000003</v>
      </c>
      <c r="U33" s="190">
        <f>'43'!U$36</f>
        <v>0.99999999999999989</v>
      </c>
      <c r="V33" s="188">
        <f>'43'!V$36</f>
        <v>1845</v>
      </c>
      <c r="W33" s="192">
        <f>'43'!W$36</f>
        <v>4004037</v>
      </c>
      <c r="X33" s="192">
        <f>'43'!X$36</f>
        <v>868818</v>
      </c>
      <c r="Y33" s="189">
        <f>'43'!Y$36</f>
        <v>804031.01500000013</v>
      </c>
      <c r="Z33" s="190">
        <f>'43'!Z$36</f>
        <v>0.99999999999999978</v>
      </c>
      <c r="AA33" s="188">
        <f>'43'!AA$36</f>
        <v>1905</v>
      </c>
      <c r="AB33" s="192">
        <f>'43'!AB$36</f>
        <v>3932748</v>
      </c>
      <c r="AC33" s="192">
        <f>'43'!AC$36</f>
        <v>943332</v>
      </c>
      <c r="AD33" s="189">
        <f>'43'!AD$36</f>
        <v>745454.83499999996</v>
      </c>
      <c r="AE33" s="190">
        <f>'43'!AE$36</f>
        <v>1.0000000000000002</v>
      </c>
    </row>
    <row r="34" spans="1:31" x14ac:dyDescent="0.2">
      <c r="A34" s="191" t="str">
        <f>'0'!B34</f>
        <v>Abbildung 44</v>
      </c>
      <c r="B34" s="188">
        <f>'44'!B$36</f>
        <v>1587</v>
      </c>
      <c r="C34" s="192">
        <f>'44'!C$36</f>
        <v>4241897</v>
      </c>
      <c r="D34" s="192">
        <f>'44'!D$36</f>
        <v>937295</v>
      </c>
      <c r="E34" s="189">
        <f>'44'!E$36</f>
        <v>922141.15899999999</v>
      </c>
      <c r="F34" s="190">
        <f>'44'!F$36</f>
        <v>1</v>
      </c>
      <c r="G34" s="188">
        <f>'44'!G$36</f>
        <v>1654</v>
      </c>
      <c r="H34" s="192">
        <f>'44'!H$36</f>
        <v>4175912</v>
      </c>
      <c r="I34" s="192">
        <f>'44'!I$36</f>
        <v>917491</v>
      </c>
      <c r="J34" s="189">
        <f>'44'!J$36</f>
        <v>903287.78299999994</v>
      </c>
      <c r="K34" s="190">
        <f>'44'!K$36</f>
        <v>1</v>
      </c>
      <c r="L34" s="188">
        <f>'44'!L$36</f>
        <v>1682</v>
      </c>
      <c r="M34" s="192">
        <f>'44'!M$36</f>
        <v>4050094</v>
      </c>
      <c r="N34" s="192">
        <f>'44'!N$36</f>
        <v>888825</v>
      </c>
      <c r="O34" s="189">
        <f>'44'!O$36</f>
        <v>860065.13899999997</v>
      </c>
      <c r="P34" s="190">
        <f>'44'!P$36</f>
        <v>0.99999999999999989</v>
      </c>
      <c r="Q34" s="188">
        <f>'44'!Q$36</f>
        <v>1743</v>
      </c>
      <c r="R34" s="192">
        <f>'44'!R$36</f>
        <v>4038155</v>
      </c>
      <c r="S34" s="192">
        <f>'44'!S$36</f>
        <v>878601</v>
      </c>
      <c r="T34" s="189">
        <f>'44'!T$36</f>
        <v>823229.95400000003</v>
      </c>
      <c r="U34" s="190">
        <f>'44'!U$36</f>
        <v>0.99999999999999989</v>
      </c>
      <c r="V34" s="188">
        <f>'44'!V$36</f>
        <v>1845</v>
      </c>
      <c r="W34" s="192">
        <f>'44'!W$36</f>
        <v>4004037</v>
      </c>
      <c r="X34" s="192">
        <f>'44'!X$36</f>
        <v>868818</v>
      </c>
      <c r="Y34" s="189">
        <f>'44'!Y$36</f>
        <v>804031.01500000001</v>
      </c>
      <c r="Z34" s="190">
        <f>'44'!Z$36</f>
        <v>1</v>
      </c>
      <c r="AA34" s="188">
        <f>'44'!AA$36</f>
        <v>1905</v>
      </c>
      <c r="AB34" s="192">
        <f>'44'!AB$36</f>
        <v>3932748</v>
      </c>
      <c r="AC34" s="192">
        <f>'44'!AC$36</f>
        <v>943332</v>
      </c>
      <c r="AD34" s="189">
        <f>'44'!AD$36</f>
        <v>745454.83500000008</v>
      </c>
      <c r="AE34" s="190">
        <f>'44'!AE$36</f>
        <v>1</v>
      </c>
    </row>
    <row r="35" spans="1:31" x14ac:dyDescent="0.2">
      <c r="A35" s="191" t="str">
        <f>'0'!B35</f>
        <v>Abbildung 46</v>
      </c>
      <c r="B35" s="188">
        <f>'22'!B$36</f>
        <v>1587</v>
      </c>
      <c r="C35" s="192">
        <f>'22'!C$36</f>
        <v>4241897</v>
      </c>
      <c r="D35" s="192">
        <f>'22'!D$36</f>
        <v>937295</v>
      </c>
      <c r="E35" s="189">
        <f>'22'!E$36</f>
        <v>922141.15899999999</v>
      </c>
      <c r="F35" s="190">
        <f>'22'!F$36</f>
        <v>1</v>
      </c>
      <c r="G35" s="188">
        <f>'22'!G$36</f>
        <v>1654</v>
      </c>
      <c r="H35" s="192">
        <f>'22'!H$36</f>
        <v>4175912</v>
      </c>
      <c r="I35" s="192">
        <f>'22'!I$36</f>
        <v>917491</v>
      </c>
      <c r="J35" s="189">
        <f>'22'!J$36</f>
        <v>903287.78300000005</v>
      </c>
      <c r="K35" s="190">
        <f>'22'!K$36</f>
        <v>0.99999999999999989</v>
      </c>
      <c r="L35" s="188">
        <f>'22'!L$36</f>
        <v>1682</v>
      </c>
      <c r="M35" s="192">
        <f>'22'!M$36</f>
        <v>4050094</v>
      </c>
      <c r="N35" s="192">
        <f>'22'!N$36</f>
        <v>888825</v>
      </c>
      <c r="O35" s="189">
        <f>'22'!O$36</f>
        <v>860065.13900000008</v>
      </c>
      <c r="P35" s="190">
        <f>'22'!P$36</f>
        <v>0.99999999999999989</v>
      </c>
      <c r="Q35" s="188">
        <f>'22'!Q$36</f>
        <v>1743</v>
      </c>
      <c r="R35" s="192">
        <f>'22'!R$36</f>
        <v>4038155</v>
      </c>
      <c r="S35" s="192">
        <f>'22'!S$36</f>
        <v>878601</v>
      </c>
      <c r="T35" s="189">
        <f>'22'!T$36</f>
        <v>823229.95400000003</v>
      </c>
      <c r="U35" s="190">
        <f>'22'!U$36</f>
        <v>1</v>
      </c>
      <c r="V35" s="188">
        <f>'22'!V$36</f>
        <v>1845</v>
      </c>
      <c r="W35" s="192">
        <f>'22'!W$36</f>
        <v>4004037</v>
      </c>
      <c r="X35" s="192">
        <f>'22'!X$36</f>
        <v>868818</v>
      </c>
      <c r="Y35" s="189">
        <f>'22'!Y$36</f>
        <v>804031.01500000001</v>
      </c>
      <c r="Z35" s="190">
        <f>'22'!Z$36</f>
        <v>1</v>
      </c>
      <c r="AA35" s="188">
        <f>'22'!AA$36</f>
        <v>1905</v>
      </c>
      <c r="AB35" s="192">
        <f>'22'!AB$36</f>
        <v>3932748</v>
      </c>
      <c r="AC35" s="192">
        <f>'22'!AC$36</f>
        <v>943332</v>
      </c>
      <c r="AD35" s="189">
        <f>'22'!AD$36</f>
        <v>745454.83500000008</v>
      </c>
      <c r="AE35" s="190">
        <f>'22'!AE$36</f>
        <v>0.99999999999999989</v>
      </c>
    </row>
    <row r="36" spans="1:31" x14ac:dyDescent="0.2">
      <c r="A36" s="191" t="str">
        <f>'0'!B36</f>
        <v>Abbildung 47</v>
      </c>
      <c r="B36" s="188">
        <f>'47'!B$36</f>
        <v>28</v>
      </c>
      <c r="C36" s="192">
        <f>'47'!C$36</f>
        <v>285583</v>
      </c>
      <c r="D36" s="192">
        <f>'47'!D$36</f>
        <v>141133</v>
      </c>
      <c r="E36" s="189">
        <f>'47'!E$36</f>
        <v>118733.36900000001</v>
      </c>
      <c r="F36" s="190">
        <f>'47'!F$36</f>
        <v>1</v>
      </c>
      <c r="G36" s="188">
        <f>'47'!G$36</f>
        <v>28</v>
      </c>
      <c r="H36" s="192">
        <f>'47'!H$36</f>
        <v>281571</v>
      </c>
      <c r="I36" s="192">
        <f>'47'!I$36</f>
        <v>136921</v>
      </c>
      <c r="J36" s="189">
        <f>'47'!J$36</f>
        <v>115939.117</v>
      </c>
      <c r="K36" s="190">
        <f>'47'!K$36</f>
        <v>1</v>
      </c>
      <c r="L36" s="188">
        <f>'47'!L$36</f>
        <v>28</v>
      </c>
      <c r="M36" s="192">
        <f>'47'!M$36</f>
        <v>277031</v>
      </c>
      <c r="N36" s="192">
        <f>'47'!N$36</f>
        <v>132239</v>
      </c>
      <c r="O36" s="189">
        <f>'47'!O$36</f>
        <v>110188.113</v>
      </c>
      <c r="P36" s="190">
        <f>'47'!P$36</f>
        <v>1</v>
      </c>
      <c r="Q36" s="188">
        <f>'47'!Q$36</f>
        <v>26</v>
      </c>
      <c r="R36" s="192">
        <f>'47'!R$36</f>
        <v>242060</v>
      </c>
      <c r="S36" s="192">
        <f>'47'!S$36</f>
        <v>110234</v>
      </c>
      <c r="T36" s="189">
        <f>'47'!T$36</f>
        <v>91913.683999999994</v>
      </c>
      <c r="U36" s="190">
        <f>'47'!U$36</f>
        <v>1</v>
      </c>
      <c r="V36" s="188">
        <f>'47'!V$36</f>
        <v>26</v>
      </c>
      <c r="W36" s="192">
        <f>'47'!W$36</f>
        <v>244130</v>
      </c>
      <c r="X36" s="192">
        <f>'47'!X$36</f>
        <v>109859</v>
      </c>
      <c r="Y36" s="189">
        <f>'47'!Y$36</f>
        <v>90668.198999999993</v>
      </c>
      <c r="Z36" s="190">
        <f>'47'!Z$36</f>
        <v>1.0000000000000002</v>
      </c>
      <c r="AA36" s="188">
        <f>'47'!AA$36</f>
        <v>0</v>
      </c>
      <c r="AB36" s="192">
        <f>'47'!AB$36</f>
        <v>0</v>
      </c>
      <c r="AC36" s="192">
        <f>'47'!AC$36</f>
        <v>0</v>
      </c>
      <c r="AD36" s="189">
        <f>'47'!AD$36</f>
        <v>0</v>
      </c>
      <c r="AE36" s="190">
        <f>'47'!AE$36</f>
        <v>0</v>
      </c>
    </row>
    <row r="37" spans="1:31" x14ac:dyDescent="0.2">
      <c r="A37" s="191" t="str">
        <f>'0'!B37</f>
        <v>Abbildung 48</v>
      </c>
      <c r="B37" s="188">
        <f>'24'!B$36</f>
        <v>1586</v>
      </c>
      <c r="C37" s="192">
        <f>'24'!C$36</f>
        <v>4241726</v>
      </c>
      <c r="D37" s="192">
        <f>'24'!D$36</f>
        <v>937210</v>
      </c>
      <c r="E37" s="189">
        <f>'24'!E$36</f>
        <v>922078.76699999988</v>
      </c>
      <c r="F37" s="190">
        <f>'24'!F$36</f>
        <v>1.0000000000000002</v>
      </c>
      <c r="G37" s="188">
        <f>'24'!G$36</f>
        <v>1654</v>
      </c>
      <c r="H37" s="192">
        <f>'24'!H$36</f>
        <v>4175912</v>
      </c>
      <c r="I37" s="192">
        <f>'24'!I$36</f>
        <v>917491</v>
      </c>
      <c r="J37" s="189">
        <f>'24'!J$36</f>
        <v>903287.78299999994</v>
      </c>
      <c r="K37" s="190">
        <f>'24'!K$36</f>
        <v>1</v>
      </c>
      <c r="L37" s="188">
        <f>'24'!L$36</f>
        <v>1682</v>
      </c>
      <c r="M37" s="192">
        <f>'24'!M$36</f>
        <v>4050094</v>
      </c>
      <c r="N37" s="192">
        <f>'24'!N$36</f>
        <v>888825</v>
      </c>
      <c r="O37" s="189">
        <f>'24'!O$36</f>
        <v>860065.13899999997</v>
      </c>
      <c r="P37" s="190">
        <f>'24'!P$36</f>
        <v>1</v>
      </c>
      <c r="Q37" s="188">
        <f>'24'!Q$36</f>
        <v>1743</v>
      </c>
      <c r="R37" s="192">
        <f>'24'!R$36</f>
        <v>4038155</v>
      </c>
      <c r="S37" s="192">
        <f>'24'!S$36</f>
        <v>878601</v>
      </c>
      <c r="T37" s="189">
        <f>'24'!T$36</f>
        <v>823229.95399999991</v>
      </c>
      <c r="U37" s="190">
        <f>'24'!U$36</f>
        <v>1</v>
      </c>
      <c r="V37" s="188">
        <f>'24'!V$36</f>
        <v>1845</v>
      </c>
      <c r="W37" s="192">
        <f>'24'!W$36</f>
        <v>4004037</v>
      </c>
      <c r="X37" s="192">
        <f>'24'!X$36</f>
        <v>868818</v>
      </c>
      <c r="Y37" s="189">
        <f>'24'!Y$36</f>
        <v>804031.0149999999</v>
      </c>
      <c r="Z37" s="190">
        <f>'24'!Z$36</f>
        <v>1.0000000000000002</v>
      </c>
      <c r="AA37" s="188">
        <f>'24'!AA$36</f>
        <v>1905</v>
      </c>
      <c r="AB37" s="192">
        <f>'24'!AB$36</f>
        <v>3932748</v>
      </c>
      <c r="AC37" s="192">
        <f>'24'!AC$36</f>
        <v>943332</v>
      </c>
      <c r="AD37" s="189">
        <f>'24'!AD$36</f>
        <v>745454.83499999996</v>
      </c>
      <c r="AE37" s="190">
        <f>'24'!AE$36</f>
        <v>1.0000000000000002</v>
      </c>
    </row>
    <row r="38" spans="1:31" x14ac:dyDescent="0.2">
      <c r="A38" s="191" t="str">
        <f>'0'!B38</f>
        <v>Abbildung 49</v>
      </c>
      <c r="B38" s="188">
        <f>'26'!B$36</f>
        <v>1587</v>
      </c>
      <c r="C38" s="192">
        <f>'26'!C$36</f>
        <v>4241897</v>
      </c>
      <c r="D38" s="192">
        <f>'26'!D$36</f>
        <v>937295</v>
      </c>
      <c r="E38" s="189">
        <f>'26'!E$36</f>
        <v>922141.15899999999</v>
      </c>
      <c r="F38" s="190">
        <f>'26'!F$36</f>
        <v>1</v>
      </c>
      <c r="G38" s="188">
        <f>'26'!G$36</f>
        <v>1654</v>
      </c>
      <c r="H38" s="192">
        <f>'26'!H$36</f>
        <v>4175912</v>
      </c>
      <c r="I38" s="192">
        <f>'26'!I$36</f>
        <v>917491</v>
      </c>
      <c r="J38" s="189">
        <f>'26'!J$36</f>
        <v>903287.78300000005</v>
      </c>
      <c r="K38" s="190">
        <f>'26'!K$36</f>
        <v>0.99999999999999989</v>
      </c>
      <c r="L38" s="188">
        <f>'26'!L$36</f>
        <v>1682</v>
      </c>
      <c r="M38" s="192">
        <f>'26'!M$36</f>
        <v>4050094</v>
      </c>
      <c r="N38" s="192">
        <f>'26'!N$36</f>
        <v>888825</v>
      </c>
      <c r="O38" s="189">
        <f>'26'!O$36</f>
        <v>860065.13899999997</v>
      </c>
      <c r="P38" s="190">
        <f>'26'!P$36</f>
        <v>1</v>
      </c>
      <c r="Q38" s="188">
        <f>'26'!Q$36</f>
        <v>1743</v>
      </c>
      <c r="R38" s="192">
        <f>'26'!R$36</f>
        <v>4038155</v>
      </c>
      <c r="S38" s="192">
        <f>'26'!S$36</f>
        <v>878601</v>
      </c>
      <c r="T38" s="189">
        <f>'26'!T$36</f>
        <v>823229.95400000003</v>
      </c>
      <c r="U38" s="190">
        <f>'26'!U$36</f>
        <v>1</v>
      </c>
      <c r="V38" s="188">
        <f>'26'!V$36</f>
        <v>1845</v>
      </c>
      <c r="W38" s="192">
        <f>'26'!W$36</f>
        <v>4004037</v>
      </c>
      <c r="X38" s="192">
        <f>'26'!X$36</f>
        <v>868818</v>
      </c>
      <c r="Y38" s="189">
        <f>'26'!Y$36</f>
        <v>804031.01500000001</v>
      </c>
      <c r="Z38" s="190">
        <f>'26'!Z$36</f>
        <v>1</v>
      </c>
      <c r="AA38" s="188">
        <f>'26'!AA$36</f>
        <v>1905</v>
      </c>
      <c r="AB38" s="192">
        <f>'26'!AB$36</f>
        <v>3932748</v>
      </c>
      <c r="AC38" s="192">
        <f>'26'!AC$36</f>
        <v>943332</v>
      </c>
      <c r="AD38" s="189">
        <f>'26'!AD$36</f>
        <v>745454.83499999996</v>
      </c>
      <c r="AE38" s="190">
        <f>'26'!AE$36</f>
        <v>1</v>
      </c>
    </row>
    <row r="39" spans="1:31" x14ac:dyDescent="0.2">
      <c r="A39" s="191" t="str">
        <f>'0'!B39</f>
        <v>Abbildung 50</v>
      </c>
      <c r="B39" s="188">
        <f>'37'!B$36</f>
        <v>1587</v>
      </c>
      <c r="C39" s="192">
        <f>'37'!C$36</f>
        <v>4241897</v>
      </c>
      <c r="D39" s="192">
        <f>'37'!D$36</f>
        <v>937295</v>
      </c>
      <c r="E39" s="189">
        <f>'37'!E$36</f>
        <v>922141.15899999999</v>
      </c>
      <c r="F39" s="190">
        <f>'37'!F$36</f>
        <v>1</v>
      </c>
      <c r="G39" s="188">
        <f>'37'!G$36</f>
        <v>1654</v>
      </c>
      <c r="H39" s="192">
        <f>'37'!H$36</f>
        <v>4175912</v>
      </c>
      <c r="I39" s="192">
        <f>'37'!I$36</f>
        <v>917491</v>
      </c>
      <c r="J39" s="189">
        <f>'37'!J$36</f>
        <v>903287.78300000005</v>
      </c>
      <c r="K39" s="190">
        <f>'37'!K$36</f>
        <v>1</v>
      </c>
      <c r="L39" s="188">
        <f>'37'!L$36</f>
        <v>1682</v>
      </c>
      <c r="M39" s="192">
        <f>'37'!M$36</f>
        <v>4050094</v>
      </c>
      <c r="N39" s="192">
        <f>'37'!N$36</f>
        <v>888825</v>
      </c>
      <c r="O39" s="189">
        <f>'37'!O$36</f>
        <v>860065.13900000008</v>
      </c>
      <c r="P39" s="190">
        <f>'37'!P$36</f>
        <v>0.99999999999999989</v>
      </c>
      <c r="Q39" s="188">
        <f>'37'!Q$36</f>
        <v>1743</v>
      </c>
      <c r="R39" s="192">
        <f>'37'!R$36</f>
        <v>4038155</v>
      </c>
      <c r="S39" s="192">
        <f>'37'!S$36</f>
        <v>878601</v>
      </c>
      <c r="T39" s="189">
        <f>'37'!T$36</f>
        <v>823229.95400000014</v>
      </c>
      <c r="U39" s="190">
        <f>'37'!U$36</f>
        <v>0.99999999999999978</v>
      </c>
      <c r="V39" s="188">
        <f>'37'!V$36</f>
        <v>1845</v>
      </c>
      <c r="W39" s="192">
        <f>'37'!W$36</f>
        <v>4004037</v>
      </c>
      <c r="X39" s="192">
        <f>'37'!X$36</f>
        <v>868818</v>
      </c>
      <c r="Y39" s="189">
        <f>'37'!Y$36</f>
        <v>804031.01500000001</v>
      </c>
      <c r="Z39" s="190">
        <f>'37'!Z$36</f>
        <v>1</v>
      </c>
      <c r="AA39" s="188">
        <f>'37'!AA$36</f>
        <v>1905</v>
      </c>
      <c r="AB39" s="192">
        <f>'37'!AB$36</f>
        <v>3932748</v>
      </c>
      <c r="AC39" s="192">
        <f>'37'!AC$36</f>
        <v>943332</v>
      </c>
      <c r="AD39" s="189">
        <f>'37'!AD$36</f>
        <v>745454.83499999996</v>
      </c>
      <c r="AE39" s="190">
        <f>'37'!AE$36</f>
        <v>1.0000000000000002</v>
      </c>
    </row>
    <row r="40" spans="1:31" x14ac:dyDescent="0.2">
      <c r="A40" s="191" t="str">
        <f>'0'!B40</f>
        <v>Abbildung 51</v>
      </c>
      <c r="B40" s="188">
        <f>'44'!B$36</f>
        <v>1587</v>
      </c>
      <c r="C40" s="192">
        <f>'44'!C$36</f>
        <v>4241897</v>
      </c>
      <c r="D40" s="192">
        <f>'44'!D$36</f>
        <v>937295</v>
      </c>
      <c r="E40" s="189">
        <f>'44'!E$36</f>
        <v>922141.15899999999</v>
      </c>
      <c r="F40" s="190">
        <f>'44'!F$36</f>
        <v>1</v>
      </c>
      <c r="G40" s="188">
        <f>'44'!G$36</f>
        <v>1654</v>
      </c>
      <c r="H40" s="192">
        <f>'44'!H$36</f>
        <v>4175912</v>
      </c>
      <c r="I40" s="192">
        <f>'44'!I$36</f>
        <v>917491</v>
      </c>
      <c r="J40" s="189">
        <f>'44'!J$36</f>
        <v>903287.78299999994</v>
      </c>
      <c r="K40" s="190">
        <f>'44'!K$36</f>
        <v>1</v>
      </c>
      <c r="L40" s="188">
        <f>'44'!L$36</f>
        <v>1682</v>
      </c>
      <c r="M40" s="192">
        <f>'44'!M$36</f>
        <v>4050094</v>
      </c>
      <c r="N40" s="192">
        <f>'44'!N$36</f>
        <v>888825</v>
      </c>
      <c r="O40" s="189">
        <f>'44'!O$36</f>
        <v>860065.13899999997</v>
      </c>
      <c r="P40" s="190">
        <f>'44'!P$36</f>
        <v>0.99999999999999989</v>
      </c>
      <c r="Q40" s="188">
        <f>'44'!Q$36</f>
        <v>1743</v>
      </c>
      <c r="R40" s="192">
        <f>'44'!R$36</f>
        <v>4038155</v>
      </c>
      <c r="S40" s="192">
        <f>'44'!S$36</f>
        <v>878601</v>
      </c>
      <c r="T40" s="189">
        <f>'44'!T$36</f>
        <v>823229.95400000003</v>
      </c>
      <c r="U40" s="190">
        <f>'44'!U$36</f>
        <v>0.99999999999999989</v>
      </c>
      <c r="V40" s="188">
        <f>'44'!V$36</f>
        <v>1845</v>
      </c>
      <c r="W40" s="192">
        <f>'44'!W$36</f>
        <v>4004037</v>
      </c>
      <c r="X40" s="192">
        <f>'44'!X$36</f>
        <v>868818</v>
      </c>
      <c r="Y40" s="189">
        <f>'44'!Y$36</f>
        <v>804031.01500000001</v>
      </c>
      <c r="Z40" s="190">
        <f>'44'!Z$36</f>
        <v>1</v>
      </c>
      <c r="AA40" s="188">
        <f>'44'!AA$36</f>
        <v>1905</v>
      </c>
      <c r="AB40" s="192">
        <f>'44'!AB$36</f>
        <v>3932748</v>
      </c>
      <c r="AC40" s="192">
        <f>'44'!AC$36</f>
        <v>943332</v>
      </c>
      <c r="AD40" s="189">
        <f>'44'!AD$36</f>
        <v>745454.83500000008</v>
      </c>
      <c r="AE40" s="190">
        <f>'44'!AE$36</f>
        <v>1</v>
      </c>
    </row>
    <row r="41" spans="1:31" x14ac:dyDescent="0.2">
      <c r="A41" s="191" t="str">
        <f>'0'!B41</f>
        <v>Abbildung 52</v>
      </c>
      <c r="B41" s="188">
        <f>'52'!B$36</f>
        <v>1587</v>
      </c>
      <c r="C41" s="192">
        <f>'52'!C$36</f>
        <v>4241897</v>
      </c>
      <c r="D41" s="192">
        <f>'52'!D$36</f>
        <v>937295</v>
      </c>
      <c r="E41" s="189">
        <f>'52'!E$36</f>
        <v>922141.15899999999</v>
      </c>
      <c r="F41" s="190">
        <f>'52'!F$36</f>
        <v>1</v>
      </c>
      <c r="G41" s="188">
        <f>'52'!G$36</f>
        <v>1654</v>
      </c>
      <c r="H41" s="192">
        <f>'52'!H$36</f>
        <v>4175912</v>
      </c>
      <c r="I41" s="192">
        <f>'52'!I$36</f>
        <v>917491</v>
      </c>
      <c r="J41" s="189">
        <f>'52'!J$36</f>
        <v>903287.78299999994</v>
      </c>
      <c r="K41" s="190">
        <f>'52'!K$36</f>
        <v>1</v>
      </c>
      <c r="L41" s="188">
        <f>'52'!L$36</f>
        <v>1682</v>
      </c>
      <c r="M41" s="192">
        <f>'52'!M$36</f>
        <v>4050094</v>
      </c>
      <c r="N41" s="192">
        <f>'52'!N$36</f>
        <v>888825</v>
      </c>
      <c r="O41" s="189">
        <f>'52'!O$36</f>
        <v>860065.13900000008</v>
      </c>
      <c r="P41" s="190">
        <f>'52'!P$36</f>
        <v>0.99999999999999978</v>
      </c>
      <c r="Q41" s="188">
        <f>'52'!Q$36</f>
        <v>1743</v>
      </c>
      <c r="R41" s="192">
        <f>'52'!R$36</f>
        <v>4038155</v>
      </c>
      <c r="S41" s="192">
        <f>'52'!S$36</f>
        <v>878601</v>
      </c>
      <c r="T41" s="189">
        <f>'52'!T$36</f>
        <v>823229.95399999991</v>
      </c>
      <c r="U41" s="190">
        <f>'52'!U$36</f>
        <v>1</v>
      </c>
      <c r="V41" s="188">
        <f>'52'!V$36</f>
        <v>1845</v>
      </c>
      <c r="W41" s="192">
        <f>'52'!W$36</f>
        <v>4004037</v>
      </c>
      <c r="X41" s="192">
        <f>'52'!X$36</f>
        <v>868818</v>
      </c>
      <c r="Y41" s="189">
        <f>'52'!Y$36</f>
        <v>804031.0149999999</v>
      </c>
      <c r="Z41" s="190">
        <f>'52'!Z$36</f>
        <v>1</v>
      </c>
      <c r="AA41" s="188">
        <f>'52'!AA$36</f>
        <v>1905</v>
      </c>
      <c r="AB41" s="192">
        <f>'52'!AB$36</f>
        <v>3932748</v>
      </c>
      <c r="AC41" s="192">
        <f>'52'!AC$36</f>
        <v>943332</v>
      </c>
      <c r="AD41" s="189">
        <f>'52'!AD$36</f>
        <v>745454.83499999996</v>
      </c>
      <c r="AE41" s="190">
        <f>'52'!AE$36</f>
        <v>1</v>
      </c>
    </row>
    <row r="42" spans="1:31" x14ac:dyDescent="0.2">
      <c r="A42" s="191" t="str">
        <f>'0'!B42</f>
        <v>Abbildung 53</v>
      </c>
      <c r="B42" s="188">
        <f>'53'!B$36</f>
        <v>1587</v>
      </c>
      <c r="C42" s="192">
        <f>'53'!C$36</f>
        <v>4241897</v>
      </c>
      <c r="D42" s="192">
        <f>'53'!D$36</f>
        <v>937295</v>
      </c>
      <c r="E42" s="189">
        <f>'53'!E$36</f>
        <v>922141.15899999999</v>
      </c>
      <c r="F42" s="190">
        <f>'53'!F$36</f>
        <v>1</v>
      </c>
      <c r="G42" s="188">
        <f>'53'!G$36</f>
        <v>1654</v>
      </c>
      <c r="H42" s="192">
        <f>'53'!H$36</f>
        <v>4175912</v>
      </c>
      <c r="I42" s="192">
        <f>'53'!I$36</f>
        <v>917491</v>
      </c>
      <c r="J42" s="189">
        <f>'53'!J$36</f>
        <v>903287.78300000005</v>
      </c>
      <c r="K42" s="190">
        <f>'53'!K$36</f>
        <v>1</v>
      </c>
      <c r="L42" s="188">
        <f>'53'!L$36</f>
        <v>1682</v>
      </c>
      <c r="M42" s="192">
        <f>'53'!M$36</f>
        <v>4050094</v>
      </c>
      <c r="N42" s="192">
        <f>'53'!N$36</f>
        <v>888825</v>
      </c>
      <c r="O42" s="189">
        <f>'53'!O$36</f>
        <v>860065.13899999997</v>
      </c>
      <c r="P42" s="190">
        <f>'53'!P$36</f>
        <v>1</v>
      </c>
      <c r="Q42" s="188">
        <f>'53'!Q$36</f>
        <v>1743</v>
      </c>
      <c r="R42" s="192">
        <f>'53'!R$36</f>
        <v>4038155</v>
      </c>
      <c r="S42" s="192">
        <f>'53'!S$36</f>
        <v>878601</v>
      </c>
      <c r="T42" s="189">
        <f>'53'!T$36</f>
        <v>823229.95399999991</v>
      </c>
      <c r="U42" s="190">
        <f>'53'!U$36</f>
        <v>1</v>
      </c>
      <c r="V42" s="188">
        <f>'53'!V$36</f>
        <v>1845</v>
      </c>
      <c r="W42" s="192">
        <f>'53'!W$36</f>
        <v>4004037</v>
      </c>
      <c r="X42" s="192">
        <f>'53'!X$36</f>
        <v>868818</v>
      </c>
      <c r="Y42" s="189">
        <f>'53'!Y$36</f>
        <v>804031.0149999999</v>
      </c>
      <c r="Z42" s="190">
        <f>'53'!Z$36</f>
        <v>1</v>
      </c>
      <c r="AA42" s="188">
        <f>'53'!AA$36</f>
        <v>1905</v>
      </c>
      <c r="AB42" s="192">
        <f>'53'!AB$36</f>
        <v>3932748</v>
      </c>
      <c r="AC42" s="192">
        <f>'53'!AC$36</f>
        <v>943332</v>
      </c>
      <c r="AD42" s="189">
        <f>'53'!AD$36</f>
        <v>745454.83499999985</v>
      </c>
      <c r="AE42" s="190">
        <f>'53'!AE$36</f>
        <v>1.0000000000000002</v>
      </c>
    </row>
    <row r="43" spans="1:31" x14ac:dyDescent="0.2">
      <c r="A43" s="191" t="str">
        <f>'0'!B43</f>
        <v>Abbildung 54</v>
      </c>
      <c r="B43" s="188">
        <f>'54'!B$36</f>
        <v>1587</v>
      </c>
      <c r="C43" s="192">
        <f>'54'!C$36</f>
        <v>4241897</v>
      </c>
      <c r="D43" s="192">
        <f>'54'!D$36</f>
        <v>937295</v>
      </c>
      <c r="E43" s="189">
        <f>'54'!E$36</f>
        <v>922141.15899999999</v>
      </c>
      <c r="F43" s="190">
        <f>'54'!F$36</f>
        <v>1</v>
      </c>
      <c r="G43" s="188">
        <f>'54'!G$36</f>
        <v>1654</v>
      </c>
      <c r="H43" s="192">
        <f>'54'!H$36</f>
        <v>4175912</v>
      </c>
      <c r="I43" s="192">
        <f>'54'!I$36</f>
        <v>917491</v>
      </c>
      <c r="J43" s="189">
        <f>'54'!J$36</f>
        <v>903287.78299999994</v>
      </c>
      <c r="K43" s="190">
        <f>'54'!K$36</f>
        <v>1</v>
      </c>
      <c r="L43" s="188">
        <f>'54'!L$36</f>
        <v>1682</v>
      </c>
      <c r="M43" s="192">
        <f>'54'!M$36</f>
        <v>4050094</v>
      </c>
      <c r="N43" s="192">
        <f>'54'!N$36</f>
        <v>888825</v>
      </c>
      <c r="O43" s="189">
        <f>'54'!O$36</f>
        <v>860065.13900000008</v>
      </c>
      <c r="P43" s="190">
        <f>'54'!P$36</f>
        <v>0.99999999999999989</v>
      </c>
      <c r="Q43" s="188">
        <f>'54'!Q$36</f>
        <v>1743</v>
      </c>
      <c r="R43" s="192">
        <f>'54'!R$36</f>
        <v>4038155</v>
      </c>
      <c r="S43" s="192">
        <f>'54'!S$36</f>
        <v>878601</v>
      </c>
      <c r="T43" s="189">
        <f>'54'!T$36</f>
        <v>823229.95400000003</v>
      </c>
      <c r="U43" s="190">
        <f>'54'!U$36</f>
        <v>1</v>
      </c>
      <c r="V43" s="188">
        <f>'54'!V$36</f>
        <v>1845</v>
      </c>
      <c r="W43" s="192">
        <f>'54'!W$36</f>
        <v>4004037</v>
      </c>
      <c r="X43" s="192">
        <f>'54'!X$36</f>
        <v>868818</v>
      </c>
      <c r="Y43" s="189">
        <f>'54'!Y$36</f>
        <v>804031.01500000001</v>
      </c>
      <c r="Z43" s="190">
        <f>'54'!Z$36</f>
        <v>1.0000000000000002</v>
      </c>
      <c r="AA43" s="188">
        <f>'54'!AA$36</f>
        <v>1905</v>
      </c>
      <c r="AB43" s="192">
        <f>'54'!AB$36</f>
        <v>3932748</v>
      </c>
      <c r="AC43" s="192">
        <f>'54'!AC$36</f>
        <v>943332</v>
      </c>
      <c r="AD43" s="189">
        <f>'54'!AD$36</f>
        <v>745454.83499999996</v>
      </c>
      <c r="AE43" s="190">
        <f>'54'!AE$36</f>
        <v>1</v>
      </c>
    </row>
    <row r="44" spans="1:31" x14ac:dyDescent="0.2">
      <c r="A44" s="191" t="str">
        <f>'0'!B44</f>
        <v>Abbildung 55</v>
      </c>
      <c r="B44" s="188">
        <f>'55'!B$36</f>
        <v>1587</v>
      </c>
      <c r="C44" s="192">
        <f>'55'!C$36</f>
        <v>4241897</v>
      </c>
      <c r="D44" s="192">
        <f>'55'!D$36</f>
        <v>937295</v>
      </c>
      <c r="E44" s="189">
        <f>'55'!E$36</f>
        <v>922141.15899999987</v>
      </c>
      <c r="F44" s="190">
        <f>'55'!F$36</f>
        <v>1.0000000000000002</v>
      </c>
      <c r="G44" s="188">
        <f>'55'!G$36</f>
        <v>1654</v>
      </c>
      <c r="H44" s="192">
        <f>'55'!H$36</f>
        <v>4175912</v>
      </c>
      <c r="I44" s="192">
        <f>'55'!I$36</f>
        <v>917491</v>
      </c>
      <c r="J44" s="189">
        <f>'55'!J$36</f>
        <v>903287.78300000005</v>
      </c>
      <c r="K44" s="190">
        <f>'55'!K$36</f>
        <v>1</v>
      </c>
      <c r="L44" s="188">
        <f>'55'!L$36</f>
        <v>1682</v>
      </c>
      <c r="M44" s="192">
        <f>'55'!M$36</f>
        <v>4050094</v>
      </c>
      <c r="N44" s="192">
        <f>'55'!N$36</f>
        <v>888825</v>
      </c>
      <c r="O44" s="189">
        <f>'55'!O$36</f>
        <v>860065.13899999997</v>
      </c>
      <c r="P44" s="190">
        <f>'55'!P$36</f>
        <v>1</v>
      </c>
      <c r="Q44" s="188">
        <f>'55'!Q$36</f>
        <v>1743</v>
      </c>
      <c r="R44" s="192">
        <f>'55'!R$36</f>
        <v>4038155</v>
      </c>
      <c r="S44" s="192">
        <f>'55'!S$36</f>
        <v>878601</v>
      </c>
      <c r="T44" s="189">
        <f>'55'!T$36</f>
        <v>823229.95399999991</v>
      </c>
      <c r="U44" s="190">
        <f>'55'!U$36</f>
        <v>1.0000000000000002</v>
      </c>
      <c r="V44" s="188">
        <f>'55'!V$36</f>
        <v>1845</v>
      </c>
      <c r="W44" s="192">
        <f>'55'!W$36</f>
        <v>4004037</v>
      </c>
      <c r="X44" s="192">
        <f>'55'!X$36</f>
        <v>868818</v>
      </c>
      <c r="Y44" s="189">
        <f>'55'!Y$36</f>
        <v>804031.01500000001</v>
      </c>
      <c r="Z44" s="190">
        <f>'55'!Z$36</f>
        <v>1</v>
      </c>
      <c r="AA44" s="188">
        <f>'55'!AA$36</f>
        <v>1905</v>
      </c>
      <c r="AB44" s="192">
        <f>'55'!AB$36</f>
        <v>3932748</v>
      </c>
      <c r="AC44" s="192">
        <f>'55'!AC$36</f>
        <v>943332</v>
      </c>
      <c r="AD44" s="189">
        <f>'55'!AD$36</f>
        <v>745454.83499999996</v>
      </c>
      <c r="AE44" s="190">
        <f>'55'!AE$36</f>
        <v>1</v>
      </c>
    </row>
    <row r="45" spans="1:31" x14ac:dyDescent="0.2">
      <c r="A45" s="191" t="str">
        <f>'0'!B45</f>
        <v>Bonus 1</v>
      </c>
      <c r="B45" s="188">
        <f>'B 1'!B$36</f>
        <v>1587</v>
      </c>
      <c r="C45" s="192">
        <f>'B 1'!C$36</f>
        <v>4241897</v>
      </c>
      <c r="D45" s="192">
        <f>'B 1'!D$36</f>
        <v>937295</v>
      </c>
      <c r="E45" s="189">
        <f>'B 1'!E$36</f>
        <v>922141.15899999999</v>
      </c>
      <c r="F45" s="190">
        <f>'B 1'!F$36</f>
        <v>1</v>
      </c>
      <c r="G45" s="188">
        <f>'B 1'!G$36</f>
        <v>1654</v>
      </c>
      <c r="H45" s="192">
        <f>'B 1'!H$36</f>
        <v>4175912</v>
      </c>
      <c r="I45" s="192">
        <f>'B 1'!I$36</f>
        <v>917491</v>
      </c>
      <c r="J45" s="189">
        <f>'B 1'!J$36</f>
        <v>903287.78300000005</v>
      </c>
      <c r="K45" s="190">
        <f>'B 1'!K$36</f>
        <v>1</v>
      </c>
      <c r="L45" s="188">
        <f>'B 1'!L$36</f>
        <v>1682</v>
      </c>
      <c r="M45" s="192">
        <f>'B 1'!M$36</f>
        <v>4050094</v>
      </c>
      <c r="N45" s="192">
        <f>'B 1'!N$36</f>
        <v>888825</v>
      </c>
      <c r="O45" s="189">
        <f>'B 1'!O$36</f>
        <v>860065.13899999997</v>
      </c>
      <c r="P45" s="190">
        <f>'B 1'!P$36</f>
        <v>1</v>
      </c>
      <c r="Q45" s="188">
        <f>'B 1'!Q$36</f>
        <v>1743</v>
      </c>
      <c r="R45" s="192">
        <f>'B 1'!R$36</f>
        <v>4038155</v>
      </c>
      <c r="S45" s="192">
        <f>'B 1'!S$36</f>
        <v>878601</v>
      </c>
      <c r="T45" s="189">
        <f>'B 1'!T$36</f>
        <v>823229.95400000003</v>
      </c>
      <c r="U45" s="190">
        <f>'B 1'!U$36</f>
        <v>1</v>
      </c>
      <c r="V45" s="188">
        <f>'B 1'!V$36</f>
        <v>1845</v>
      </c>
      <c r="W45" s="192">
        <f>'B 1'!W$36</f>
        <v>4004037</v>
      </c>
      <c r="X45" s="192">
        <f>'B 1'!X$36</f>
        <v>868818</v>
      </c>
      <c r="Y45" s="189">
        <f>'B 1'!Y$36</f>
        <v>804031.01500000001</v>
      </c>
      <c r="Z45" s="190">
        <f>'B 1'!Z$36</f>
        <v>1</v>
      </c>
      <c r="AA45" s="188">
        <f>'B 1'!AA$36</f>
        <v>1905</v>
      </c>
      <c r="AB45" s="192">
        <f>'B 1'!AB$36</f>
        <v>3932748</v>
      </c>
      <c r="AC45" s="192">
        <f>'B 1'!AC$36</f>
        <v>943332</v>
      </c>
      <c r="AD45" s="189">
        <f>'B 1'!AD$36</f>
        <v>745454.83499999996</v>
      </c>
      <c r="AE45" s="190">
        <f>'B 1'!AE$36</f>
        <v>1</v>
      </c>
    </row>
    <row r="51" spans="1:31" x14ac:dyDescent="0.2">
      <c r="A51" s="116" t="str">
        <f>Translation!$A$30</f>
        <v>Vorsorgeeinrichtungen ohne Staatsgarantie</v>
      </c>
    </row>
    <row r="52" spans="1:31" x14ac:dyDescent="0.2">
      <c r="A52" s="191" t="str">
        <f>A12</f>
        <v>Abbildung 20</v>
      </c>
      <c r="B52" s="188">
        <f>'20'!B$76</f>
        <v>1549</v>
      </c>
      <c r="C52" s="192">
        <f>'20'!C$76</f>
        <v>3936527</v>
      </c>
      <c r="D52" s="192">
        <f>'20'!D$76</f>
        <v>785835</v>
      </c>
      <c r="E52" s="189">
        <f>'20'!E$76</f>
        <v>794295.32700000016</v>
      </c>
      <c r="F52" s="190">
        <f>'20'!F$76</f>
        <v>0.99999999999999978</v>
      </c>
      <c r="G52" s="188">
        <f>'20'!G$76</f>
        <v>1616</v>
      </c>
      <c r="H52" s="192">
        <f>'20'!H$76</f>
        <v>3850189</v>
      </c>
      <c r="I52" s="192">
        <f>'20'!I$76</f>
        <v>761307</v>
      </c>
      <c r="J52" s="189">
        <f>'20'!J$76</f>
        <v>769277.66599999985</v>
      </c>
      <c r="K52" s="190">
        <f>'20'!K$76</f>
        <v>1.0000000000000002</v>
      </c>
      <c r="L52" s="188">
        <f>'20'!L$76</f>
        <v>1643</v>
      </c>
      <c r="M52" s="192">
        <f>'20'!M$76</f>
        <v>3728054</v>
      </c>
      <c r="N52" s="192">
        <f>'20'!N$76</f>
        <v>738727</v>
      </c>
      <c r="O52" s="189">
        <f>'20'!O$76</f>
        <v>732787.76</v>
      </c>
      <c r="P52" s="190">
        <f>'20'!P$76</f>
        <v>1</v>
      </c>
      <c r="Q52" s="188">
        <f>'20'!Q$76</f>
        <v>1705</v>
      </c>
      <c r="R52" s="192">
        <f>'20'!R$76</f>
        <v>3729812</v>
      </c>
      <c r="S52" s="192">
        <f>'20'!S$76</f>
        <v>734767</v>
      </c>
      <c r="T52" s="189">
        <f>'20'!T$76</f>
        <v>703981.94500000007</v>
      </c>
      <c r="U52" s="190">
        <f>'20'!U$76</f>
        <v>0.99999999999999989</v>
      </c>
      <c r="V52" s="188">
        <f>'20'!V$76</f>
        <v>1802</v>
      </c>
      <c r="W52" s="192">
        <f>'20'!W$76</f>
        <v>3664657</v>
      </c>
      <c r="X52" s="192">
        <f>'20'!X$76</f>
        <v>714906</v>
      </c>
      <c r="Y52" s="189">
        <f>'20'!Y$76</f>
        <v>678729.89899999998</v>
      </c>
      <c r="Z52" s="190">
        <f>'20'!Z$76</f>
        <v>1</v>
      </c>
      <c r="AA52" s="188">
        <f>'20'!AA$76</f>
        <v>1847</v>
      </c>
      <c r="AB52" s="192">
        <f>'20'!AB$76</f>
        <v>3574632</v>
      </c>
      <c r="AC52" s="192">
        <f>'20'!AC$76</f>
        <v>783627</v>
      </c>
      <c r="AD52" s="189">
        <f>'20'!AD$76</f>
        <v>616658.64399999997</v>
      </c>
      <c r="AE52" s="190">
        <f>'20'!AE$76</f>
        <v>1.0000000000000002</v>
      </c>
    </row>
    <row r="53" spans="1:31" x14ac:dyDescent="0.2">
      <c r="A53" s="191" t="str">
        <f t="shared" ref="A53:A85" si="0">A13</f>
        <v>Abbildung 21</v>
      </c>
      <c r="B53" s="188">
        <f>'21'!B$76</f>
        <v>1549</v>
      </c>
      <c r="C53" s="192">
        <f>'21'!C$76</f>
        <v>3936527</v>
      </c>
      <c r="D53" s="192">
        <f>'21'!D$76</f>
        <v>785835</v>
      </c>
      <c r="E53" s="189">
        <f>'21'!E$76</f>
        <v>794295.32700000005</v>
      </c>
      <c r="F53" s="190">
        <f>'21'!F$76</f>
        <v>1</v>
      </c>
      <c r="G53" s="188">
        <f>'21'!G$76</f>
        <v>1616</v>
      </c>
      <c r="H53" s="192">
        <f>'21'!H$76</f>
        <v>3850189</v>
      </c>
      <c r="I53" s="192">
        <f>'21'!I$76</f>
        <v>761307</v>
      </c>
      <c r="J53" s="189">
        <f>'21'!J$76</f>
        <v>769277.66599999997</v>
      </c>
      <c r="K53" s="190">
        <f>'21'!K$76</f>
        <v>1.0000000000000002</v>
      </c>
      <c r="L53" s="188">
        <f>'21'!L$76</f>
        <v>1643</v>
      </c>
      <c r="M53" s="192">
        <f>'21'!M$76</f>
        <v>3728054</v>
      </c>
      <c r="N53" s="192">
        <f>'21'!N$76</f>
        <v>738727</v>
      </c>
      <c r="O53" s="189">
        <f>'21'!O$76</f>
        <v>732787.76</v>
      </c>
      <c r="P53" s="190">
        <f>'21'!P$76</f>
        <v>1</v>
      </c>
      <c r="Q53" s="188">
        <f>'21'!Q$76</f>
        <v>1705</v>
      </c>
      <c r="R53" s="192">
        <f>'21'!R$76</f>
        <v>3729812</v>
      </c>
      <c r="S53" s="192">
        <f>'21'!S$76</f>
        <v>734767</v>
      </c>
      <c r="T53" s="189">
        <f>'21'!T$76</f>
        <v>703981.94500000007</v>
      </c>
      <c r="U53" s="190">
        <f>'21'!U$76</f>
        <v>0.99999999999999978</v>
      </c>
      <c r="V53" s="188">
        <f>'21'!V$76</f>
        <v>1802</v>
      </c>
      <c r="W53" s="192">
        <f>'21'!W$76</f>
        <v>3664657</v>
      </c>
      <c r="X53" s="192">
        <f>'21'!X$76</f>
        <v>714906</v>
      </c>
      <c r="Y53" s="189">
        <f>'21'!Y$76</f>
        <v>678729.89899999998</v>
      </c>
      <c r="Z53" s="190">
        <f>'21'!Z$76</f>
        <v>1</v>
      </c>
      <c r="AA53" s="188">
        <f>'21'!AA$76</f>
        <v>1847</v>
      </c>
      <c r="AB53" s="192">
        <f>'21'!AB$76</f>
        <v>3574632</v>
      </c>
      <c r="AC53" s="192">
        <f>'21'!AC$76</f>
        <v>783627</v>
      </c>
      <c r="AD53" s="189">
        <f>'21'!AD$76</f>
        <v>616658.64399999997</v>
      </c>
      <c r="AE53" s="190">
        <f>'21'!AE$76</f>
        <v>1</v>
      </c>
    </row>
    <row r="54" spans="1:31" x14ac:dyDescent="0.2">
      <c r="A54" s="191" t="str">
        <f t="shared" si="0"/>
        <v>Abbildung 22</v>
      </c>
      <c r="B54" s="188">
        <f>'22'!B$76</f>
        <v>1549</v>
      </c>
      <c r="C54" s="192">
        <f>'22'!C$76</f>
        <v>3936527</v>
      </c>
      <c r="D54" s="192">
        <f>'22'!D$76</f>
        <v>785835</v>
      </c>
      <c r="E54" s="189">
        <f>'22'!E$76</f>
        <v>794295.32699999993</v>
      </c>
      <c r="F54" s="190">
        <f>'22'!F$76</f>
        <v>1.0000000000000002</v>
      </c>
      <c r="G54" s="188">
        <f>'22'!G$76</f>
        <v>1616</v>
      </c>
      <c r="H54" s="192">
        <f>'22'!H$76</f>
        <v>3850189</v>
      </c>
      <c r="I54" s="192">
        <f>'22'!I$76</f>
        <v>761307</v>
      </c>
      <c r="J54" s="189">
        <f>'22'!J$76</f>
        <v>769277.66599999997</v>
      </c>
      <c r="K54" s="190">
        <f>'22'!K$76</f>
        <v>1</v>
      </c>
      <c r="L54" s="188">
        <f>'22'!L$76</f>
        <v>1643</v>
      </c>
      <c r="M54" s="192">
        <f>'22'!M$76</f>
        <v>3728054</v>
      </c>
      <c r="N54" s="192">
        <f>'22'!N$76</f>
        <v>738727</v>
      </c>
      <c r="O54" s="189">
        <f>'22'!O$76</f>
        <v>732787.76</v>
      </c>
      <c r="P54" s="190">
        <f>'22'!P$76</f>
        <v>1</v>
      </c>
      <c r="Q54" s="188">
        <f>'22'!Q$76</f>
        <v>1705</v>
      </c>
      <c r="R54" s="192">
        <f>'22'!R$76</f>
        <v>3729812</v>
      </c>
      <c r="S54" s="192">
        <f>'22'!S$76</f>
        <v>734767</v>
      </c>
      <c r="T54" s="189">
        <f>'22'!T$76</f>
        <v>703981.94499999995</v>
      </c>
      <c r="U54" s="190">
        <f>'22'!U$76</f>
        <v>1.0000000000000002</v>
      </c>
      <c r="V54" s="188">
        <f>'22'!V$76</f>
        <v>1802</v>
      </c>
      <c r="W54" s="192">
        <f>'22'!W$76</f>
        <v>3664657</v>
      </c>
      <c r="X54" s="192">
        <f>'22'!X$76</f>
        <v>714906</v>
      </c>
      <c r="Y54" s="189">
        <f>'22'!Y$76</f>
        <v>678729.89900000009</v>
      </c>
      <c r="Z54" s="190">
        <f>'22'!Z$76</f>
        <v>0.99999999999999978</v>
      </c>
      <c r="AA54" s="188">
        <f>'22'!AA$76</f>
        <v>1847</v>
      </c>
      <c r="AB54" s="192">
        <f>'22'!AB$76</f>
        <v>3574632</v>
      </c>
      <c r="AC54" s="192">
        <f>'22'!AC$76</f>
        <v>783627</v>
      </c>
      <c r="AD54" s="189">
        <f>'22'!AD$76</f>
        <v>616658.64400000009</v>
      </c>
      <c r="AE54" s="190">
        <f>'22'!AE$76</f>
        <v>0.99999999999999989</v>
      </c>
    </row>
    <row r="55" spans="1:31" x14ac:dyDescent="0.2">
      <c r="A55" s="191" t="str">
        <f t="shared" si="0"/>
        <v>Abbildung 23</v>
      </c>
      <c r="B55" s="188">
        <f>'23'!B$76</f>
        <v>1549</v>
      </c>
      <c r="C55" s="192">
        <f>'23'!C$76</f>
        <v>3936527</v>
      </c>
      <c r="D55" s="192">
        <f>'23'!D$76</f>
        <v>785835</v>
      </c>
      <c r="E55" s="189">
        <f>'23'!E$76</f>
        <v>794295.32700000005</v>
      </c>
      <c r="F55" s="190">
        <f>'23'!F$76</f>
        <v>0.99999999999999989</v>
      </c>
      <c r="G55" s="188">
        <f>'23'!G$76</f>
        <v>1616</v>
      </c>
      <c r="H55" s="192">
        <f>'23'!H$76</f>
        <v>3850189</v>
      </c>
      <c r="I55" s="192">
        <f>'23'!I$76</f>
        <v>761307</v>
      </c>
      <c r="J55" s="189">
        <f>'23'!J$76</f>
        <v>769277.66599999997</v>
      </c>
      <c r="K55" s="190">
        <f>'23'!K$76</f>
        <v>1</v>
      </c>
      <c r="L55" s="188">
        <f>'23'!L$76</f>
        <v>1643</v>
      </c>
      <c r="M55" s="192">
        <f>'23'!M$76</f>
        <v>3728054</v>
      </c>
      <c r="N55" s="192">
        <f>'23'!N$76</f>
        <v>738727</v>
      </c>
      <c r="O55" s="189">
        <f>'23'!O$76</f>
        <v>732787.76</v>
      </c>
      <c r="P55" s="190">
        <f>'23'!P$76</f>
        <v>1</v>
      </c>
      <c r="Q55" s="188">
        <f>'23'!Q$76</f>
        <v>1705</v>
      </c>
      <c r="R55" s="192">
        <f>'23'!R$76</f>
        <v>3729812</v>
      </c>
      <c r="S55" s="192">
        <f>'23'!S$76</f>
        <v>734767</v>
      </c>
      <c r="T55" s="189">
        <f>'23'!T$76</f>
        <v>703981.94500000007</v>
      </c>
      <c r="U55" s="190">
        <f>'23'!U$76</f>
        <v>0.99999999999999989</v>
      </c>
      <c r="V55" s="188">
        <f>'23'!V$76</f>
        <v>1802</v>
      </c>
      <c r="W55" s="192">
        <f>'23'!W$76</f>
        <v>3664657</v>
      </c>
      <c r="X55" s="192">
        <f>'23'!X$76</f>
        <v>714906</v>
      </c>
      <c r="Y55" s="189">
        <f>'23'!Y$76</f>
        <v>678729.89900000009</v>
      </c>
      <c r="Z55" s="190">
        <f>'23'!Z$76</f>
        <v>0.99999999999999989</v>
      </c>
      <c r="AA55" s="188">
        <f>'23'!AA$76</f>
        <v>1847</v>
      </c>
      <c r="AB55" s="192">
        <f>'23'!AB$76</f>
        <v>3574632</v>
      </c>
      <c r="AC55" s="192">
        <f>'23'!AC$76</f>
        <v>783627</v>
      </c>
      <c r="AD55" s="189">
        <f>'23'!AD$76</f>
        <v>616658.64400000009</v>
      </c>
      <c r="AE55" s="190">
        <f>'23'!AE$76</f>
        <v>1</v>
      </c>
    </row>
    <row r="56" spans="1:31" x14ac:dyDescent="0.2">
      <c r="A56" s="191" t="str">
        <f t="shared" si="0"/>
        <v>Abbildung 24</v>
      </c>
      <c r="B56" s="188">
        <f>'24'!B$76</f>
        <v>1548</v>
      </c>
      <c r="C56" s="192">
        <f>'24'!C$76</f>
        <v>3936356</v>
      </c>
      <c r="D56" s="192">
        <f>'24'!D$76</f>
        <v>785750</v>
      </c>
      <c r="E56" s="189">
        <f>'24'!E$76</f>
        <v>794232.93500000006</v>
      </c>
      <c r="F56" s="190">
        <f>'24'!F$76</f>
        <v>0.99999999999999978</v>
      </c>
      <c r="G56" s="188">
        <f>'24'!G$76</f>
        <v>1616</v>
      </c>
      <c r="H56" s="192">
        <f>'24'!H$76</f>
        <v>3850189</v>
      </c>
      <c r="I56" s="192">
        <f>'24'!I$76</f>
        <v>761307</v>
      </c>
      <c r="J56" s="189">
        <f>'24'!J$76</f>
        <v>769277.66599999997</v>
      </c>
      <c r="K56" s="190">
        <f>'24'!K$76</f>
        <v>1</v>
      </c>
      <c r="L56" s="188">
        <f>'24'!L$76</f>
        <v>1643</v>
      </c>
      <c r="M56" s="192">
        <f>'24'!M$76</f>
        <v>3728054</v>
      </c>
      <c r="N56" s="192">
        <f>'24'!N$76</f>
        <v>738727</v>
      </c>
      <c r="O56" s="189">
        <f>'24'!O$76</f>
        <v>732787.75999999989</v>
      </c>
      <c r="P56" s="190">
        <f>'24'!P$76</f>
        <v>1</v>
      </c>
      <c r="Q56" s="188">
        <f>'24'!Q$76</f>
        <v>1705</v>
      </c>
      <c r="R56" s="192">
        <f>'24'!R$76</f>
        <v>3729812</v>
      </c>
      <c r="S56" s="192">
        <f>'24'!S$76</f>
        <v>734767</v>
      </c>
      <c r="T56" s="189">
        <f>'24'!T$76</f>
        <v>703981.94499999995</v>
      </c>
      <c r="U56" s="190">
        <f>'24'!U$76</f>
        <v>1</v>
      </c>
      <c r="V56" s="188">
        <f>'24'!V$76</f>
        <v>1802</v>
      </c>
      <c r="W56" s="192">
        <f>'24'!W$76</f>
        <v>3664657</v>
      </c>
      <c r="X56" s="192">
        <f>'24'!X$76</f>
        <v>714906</v>
      </c>
      <c r="Y56" s="189">
        <f>'24'!Y$76</f>
        <v>678729.89899999998</v>
      </c>
      <c r="Z56" s="190">
        <f>'24'!Z$76</f>
        <v>1</v>
      </c>
      <c r="AA56" s="188">
        <f>'24'!AA$76</f>
        <v>1847</v>
      </c>
      <c r="AB56" s="192">
        <f>'24'!AB$76</f>
        <v>3574632</v>
      </c>
      <c r="AC56" s="192">
        <f>'24'!AC$76</f>
        <v>783627</v>
      </c>
      <c r="AD56" s="189">
        <f>'24'!AD$76</f>
        <v>616658.64399999997</v>
      </c>
      <c r="AE56" s="190">
        <f>'24'!AE$76</f>
        <v>1</v>
      </c>
    </row>
    <row r="57" spans="1:31" x14ac:dyDescent="0.2">
      <c r="A57" s="191" t="str">
        <f t="shared" si="0"/>
        <v>Abbildung 25</v>
      </c>
      <c r="B57" s="188">
        <f>'25'!B$76</f>
        <v>1549</v>
      </c>
      <c r="C57" s="192">
        <f>'25'!C$76</f>
        <v>3936527</v>
      </c>
      <c r="D57" s="192">
        <f>'25'!D$76</f>
        <v>785835</v>
      </c>
      <c r="E57" s="189">
        <f>'25'!E$76</f>
        <v>794295.32700000016</v>
      </c>
      <c r="F57" s="190">
        <f>'25'!F$76</f>
        <v>0.99999999999999989</v>
      </c>
      <c r="G57" s="188">
        <f>'25'!G$76</f>
        <v>1616</v>
      </c>
      <c r="H57" s="192">
        <f>'25'!H$76</f>
        <v>3850189</v>
      </c>
      <c r="I57" s="192">
        <f>'25'!I$76</f>
        <v>761307</v>
      </c>
      <c r="J57" s="189">
        <f>'25'!J$76</f>
        <v>769277.66600000008</v>
      </c>
      <c r="K57" s="190">
        <f>'25'!K$76</f>
        <v>0.99999999999999989</v>
      </c>
      <c r="L57" s="188">
        <f>'25'!L$76</f>
        <v>1643</v>
      </c>
      <c r="M57" s="192">
        <f>'25'!M$76</f>
        <v>3728054</v>
      </c>
      <c r="N57" s="192">
        <f>'25'!N$76</f>
        <v>738727</v>
      </c>
      <c r="O57" s="189">
        <f>'25'!O$76</f>
        <v>732787.76000000013</v>
      </c>
      <c r="P57" s="190">
        <f>'25'!P$76</f>
        <v>0.99999999999999978</v>
      </c>
      <c r="Q57" s="188">
        <f>'25'!Q$76</f>
        <v>1705</v>
      </c>
      <c r="R57" s="192">
        <f>'25'!R$76</f>
        <v>3729812</v>
      </c>
      <c r="S57" s="192">
        <f>'25'!S$76</f>
        <v>734767</v>
      </c>
      <c r="T57" s="189">
        <f>'25'!T$76</f>
        <v>703981.94499999995</v>
      </c>
      <c r="U57" s="190">
        <f>'25'!U$76</f>
        <v>1</v>
      </c>
      <c r="V57" s="188">
        <f>'25'!V$76</f>
        <v>1802</v>
      </c>
      <c r="W57" s="192">
        <f>'25'!W$76</f>
        <v>3664657</v>
      </c>
      <c r="X57" s="192">
        <f>'25'!X$76</f>
        <v>714906</v>
      </c>
      <c r="Y57" s="189">
        <f>'25'!Y$76</f>
        <v>678729.89900000021</v>
      </c>
      <c r="Z57" s="190">
        <f>'25'!Z$76</f>
        <v>0.99999999999999978</v>
      </c>
      <c r="AA57" s="188">
        <f>'25'!AA$76</f>
        <v>1847</v>
      </c>
      <c r="AB57" s="192">
        <f>'25'!AB$76</f>
        <v>3574632</v>
      </c>
      <c r="AC57" s="192">
        <f>'25'!AC$76</f>
        <v>783627</v>
      </c>
      <c r="AD57" s="189">
        <f>'25'!AD$76</f>
        <v>616658.64399999985</v>
      </c>
      <c r="AE57" s="190">
        <f>'25'!AE$76</f>
        <v>1.0000000000000002</v>
      </c>
    </row>
    <row r="58" spans="1:31" x14ac:dyDescent="0.2">
      <c r="A58" s="191" t="str">
        <f t="shared" si="0"/>
        <v>Abbildung 26</v>
      </c>
      <c r="B58" s="188">
        <f>'26'!B$76</f>
        <v>1549</v>
      </c>
      <c r="C58" s="192">
        <f>'26'!C$76</f>
        <v>3936527</v>
      </c>
      <c r="D58" s="192">
        <f>'26'!D$76</f>
        <v>785835</v>
      </c>
      <c r="E58" s="189">
        <f>'26'!E$76</f>
        <v>794295.32699999993</v>
      </c>
      <c r="F58" s="190">
        <f>'26'!F$76</f>
        <v>1</v>
      </c>
      <c r="G58" s="188">
        <f>'26'!G$76</f>
        <v>1616</v>
      </c>
      <c r="H58" s="192">
        <f>'26'!H$76</f>
        <v>3850189</v>
      </c>
      <c r="I58" s="192">
        <f>'26'!I$76</f>
        <v>761307</v>
      </c>
      <c r="J58" s="189">
        <f>'26'!J$76</f>
        <v>769277.66599999997</v>
      </c>
      <c r="K58" s="190">
        <f>'26'!K$76</f>
        <v>0.99999999999999989</v>
      </c>
      <c r="L58" s="188">
        <f>'26'!L$76</f>
        <v>1643</v>
      </c>
      <c r="M58" s="192">
        <f>'26'!M$76</f>
        <v>3728054</v>
      </c>
      <c r="N58" s="192">
        <f>'26'!N$76</f>
        <v>738727</v>
      </c>
      <c r="O58" s="189">
        <f>'26'!O$76</f>
        <v>732787.75999999989</v>
      </c>
      <c r="P58" s="190">
        <f>'26'!P$76</f>
        <v>1</v>
      </c>
      <c r="Q58" s="188">
        <f>'26'!Q$76</f>
        <v>1705</v>
      </c>
      <c r="R58" s="192">
        <f>'26'!R$76</f>
        <v>3729812</v>
      </c>
      <c r="S58" s="192">
        <f>'26'!S$76</f>
        <v>734767</v>
      </c>
      <c r="T58" s="189">
        <f>'26'!T$76</f>
        <v>703981.94499999995</v>
      </c>
      <c r="U58" s="190">
        <f>'26'!U$76</f>
        <v>1</v>
      </c>
      <c r="V58" s="188">
        <f>'26'!V$76</f>
        <v>1802</v>
      </c>
      <c r="W58" s="192">
        <f>'26'!W$76</f>
        <v>3664657</v>
      </c>
      <c r="X58" s="192">
        <f>'26'!X$76</f>
        <v>714906</v>
      </c>
      <c r="Y58" s="189">
        <f>'26'!Y$76</f>
        <v>678729.89899999998</v>
      </c>
      <c r="Z58" s="190">
        <f>'26'!Z$76</f>
        <v>1</v>
      </c>
      <c r="AA58" s="188">
        <f>'26'!AA$76</f>
        <v>1847</v>
      </c>
      <c r="AB58" s="192">
        <f>'26'!AB$76</f>
        <v>3574632</v>
      </c>
      <c r="AC58" s="192">
        <f>'26'!AC$76</f>
        <v>783627</v>
      </c>
      <c r="AD58" s="189">
        <f>'26'!AD$76</f>
        <v>616658.64400000009</v>
      </c>
      <c r="AE58" s="190">
        <f>'26'!AE$76</f>
        <v>0.99999999999999989</v>
      </c>
    </row>
    <row r="59" spans="1:31" x14ac:dyDescent="0.2">
      <c r="A59" s="191" t="str">
        <f t="shared" si="0"/>
        <v>Abbildung 28</v>
      </c>
      <c r="B59" s="188">
        <f>'28'!B$76</f>
        <v>1549</v>
      </c>
      <c r="C59" s="192">
        <f>'28'!C$76</f>
        <v>3936527</v>
      </c>
      <c r="D59" s="192">
        <f>'28'!D$76</f>
        <v>785835</v>
      </c>
      <c r="E59" s="189">
        <f>'28'!E$76</f>
        <v>794295.32700000005</v>
      </c>
      <c r="F59" s="190">
        <f>'28'!F$76</f>
        <v>1</v>
      </c>
      <c r="G59" s="188">
        <f>'28'!G$76</f>
        <v>1616</v>
      </c>
      <c r="H59" s="192">
        <f>'28'!H$76</f>
        <v>3850189</v>
      </c>
      <c r="I59" s="192">
        <f>'28'!I$76</f>
        <v>761307</v>
      </c>
      <c r="J59" s="189">
        <f>'28'!J$76</f>
        <v>769277.6660000002</v>
      </c>
      <c r="K59" s="190">
        <f>'28'!K$76</f>
        <v>0.99999999999999978</v>
      </c>
      <c r="L59" s="188">
        <f>'28'!L$76</f>
        <v>1643</v>
      </c>
      <c r="M59" s="192">
        <f>'28'!M$76</f>
        <v>3728054</v>
      </c>
      <c r="N59" s="192">
        <f>'28'!N$76</f>
        <v>738727</v>
      </c>
      <c r="O59" s="189">
        <f>'28'!O$76</f>
        <v>732787.76000000013</v>
      </c>
      <c r="P59" s="190">
        <f>'28'!P$76</f>
        <v>0.99999999999999978</v>
      </c>
      <c r="Q59" s="188">
        <f>'28'!Q$76</f>
        <v>1705</v>
      </c>
      <c r="R59" s="192">
        <f>'28'!R$76</f>
        <v>3729812</v>
      </c>
      <c r="S59" s="192">
        <f>'28'!S$76</f>
        <v>734767</v>
      </c>
      <c r="T59" s="189">
        <f>'28'!T$76</f>
        <v>703981.94499999995</v>
      </c>
      <c r="U59" s="190">
        <f>'28'!U$76</f>
        <v>1</v>
      </c>
      <c r="V59" s="188">
        <f>'28'!V$76</f>
        <v>1802</v>
      </c>
      <c r="W59" s="192">
        <f>'28'!W$76</f>
        <v>3664657</v>
      </c>
      <c r="X59" s="192">
        <f>'28'!X$76</f>
        <v>714906</v>
      </c>
      <c r="Y59" s="189">
        <f>'28'!Y$76</f>
        <v>678729.89899999998</v>
      </c>
      <c r="Z59" s="190">
        <f>'28'!Z$76</f>
        <v>0.99999999999999989</v>
      </c>
      <c r="AA59" s="188">
        <f>'28'!AA$76</f>
        <v>1847</v>
      </c>
      <c r="AB59" s="192">
        <f>'28'!AB$76</f>
        <v>3574632</v>
      </c>
      <c r="AC59" s="192">
        <f>'28'!AC$76</f>
        <v>783627</v>
      </c>
      <c r="AD59" s="189">
        <f>'28'!AD$76</f>
        <v>616658.64399999997</v>
      </c>
      <c r="AE59" s="190">
        <f>'28'!AE$76</f>
        <v>1</v>
      </c>
    </row>
    <row r="60" spans="1:31" x14ac:dyDescent="0.2">
      <c r="A60" s="191" t="str">
        <f t="shared" si="0"/>
        <v>Abbildung 29</v>
      </c>
      <c r="B60" s="188">
        <f>'29'!B$76</f>
        <v>1549</v>
      </c>
      <c r="C60" s="192">
        <f>'29'!C$76</f>
        <v>3936527</v>
      </c>
      <c r="D60" s="192">
        <f>'29'!D$76</f>
        <v>785835</v>
      </c>
      <c r="E60" s="189">
        <f>'29'!E$76</f>
        <v>794295.32700000005</v>
      </c>
      <c r="F60" s="190">
        <f>'29'!F$76</f>
        <v>0.99999999999999989</v>
      </c>
      <c r="G60" s="188">
        <f>'29'!G$76</f>
        <v>1616</v>
      </c>
      <c r="H60" s="192">
        <f>'29'!H$76</f>
        <v>3850189</v>
      </c>
      <c r="I60" s="192">
        <f>'29'!I$76</f>
        <v>761307</v>
      </c>
      <c r="J60" s="189">
        <f>'29'!J$76</f>
        <v>769277.66599999997</v>
      </c>
      <c r="K60" s="190">
        <f>'29'!K$76</f>
        <v>1</v>
      </c>
      <c r="L60" s="188">
        <f>'29'!L$76</f>
        <v>1643</v>
      </c>
      <c r="M60" s="192">
        <f>'29'!M$76</f>
        <v>3728054</v>
      </c>
      <c r="N60" s="192">
        <f>'29'!N$76</f>
        <v>738727</v>
      </c>
      <c r="O60" s="189">
        <f>'29'!O$76</f>
        <v>732787.76</v>
      </c>
      <c r="P60" s="190">
        <f>'29'!P$76</f>
        <v>1.0000000000000002</v>
      </c>
      <c r="Q60" s="188">
        <f>'29'!Q$76</f>
        <v>1705</v>
      </c>
      <c r="R60" s="192">
        <f>'29'!R$76</f>
        <v>3729812</v>
      </c>
      <c r="S60" s="192">
        <f>'29'!S$76</f>
        <v>734767</v>
      </c>
      <c r="T60" s="189">
        <f>'29'!T$76</f>
        <v>703981.94500000007</v>
      </c>
      <c r="U60" s="190">
        <f>'29'!U$76</f>
        <v>1</v>
      </c>
      <c r="V60" s="188">
        <f>'29'!V$76</f>
        <v>1802</v>
      </c>
      <c r="W60" s="192">
        <f>'29'!W$76</f>
        <v>3664657</v>
      </c>
      <c r="X60" s="192">
        <f>'29'!X$76</f>
        <v>714906</v>
      </c>
      <c r="Y60" s="189">
        <f>'29'!Y$76</f>
        <v>678729.89899999998</v>
      </c>
      <c r="Z60" s="190">
        <f>'29'!Z$76</f>
        <v>1</v>
      </c>
      <c r="AA60" s="188" t="e">
        <f>'29'!#REF!</f>
        <v>#REF!</v>
      </c>
      <c r="AB60" s="192" t="e">
        <f>'29'!#REF!</f>
        <v>#REF!</v>
      </c>
      <c r="AC60" s="192" t="e">
        <f>'29'!#REF!</f>
        <v>#REF!</v>
      </c>
      <c r="AD60" s="189" t="e">
        <f>'29'!#REF!</f>
        <v>#REF!</v>
      </c>
      <c r="AE60" s="190" t="e">
        <f>'29'!#REF!</f>
        <v>#REF!</v>
      </c>
    </row>
    <row r="61" spans="1:31" x14ac:dyDescent="0.2">
      <c r="A61" s="191" t="str">
        <f t="shared" si="0"/>
        <v>Abbildung 30</v>
      </c>
      <c r="B61" s="188">
        <f>'29'!B$76</f>
        <v>1549</v>
      </c>
      <c r="C61" s="192">
        <f>'29'!C$76</f>
        <v>3936527</v>
      </c>
      <c r="D61" s="192">
        <f>'29'!D$76</f>
        <v>785835</v>
      </c>
      <c r="E61" s="189">
        <f>'29'!E$76</f>
        <v>794295.32700000005</v>
      </c>
      <c r="F61" s="190">
        <f>'29'!F$76</f>
        <v>0.99999999999999989</v>
      </c>
      <c r="G61" s="188">
        <f>'29'!G$76</f>
        <v>1616</v>
      </c>
      <c r="H61" s="192">
        <f>'29'!H$76</f>
        <v>3850189</v>
      </c>
      <c r="I61" s="192">
        <f>'29'!I$76</f>
        <v>761307</v>
      </c>
      <c r="J61" s="189">
        <f>'29'!J$76</f>
        <v>769277.66599999997</v>
      </c>
      <c r="K61" s="190">
        <f>'29'!K$76</f>
        <v>1</v>
      </c>
      <c r="L61" s="188">
        <f>'29'!L$76</f>
        <v>1643</v>
      </c>
      <c r="M61" s="192">
        <f>'29'!M$76</f>
        <v>3728054</v>
      </c>
      <c r="N61" s="192">
        <f>'29'!N$76</f>
        <v>738727</v>
      </c>
      <c r="O61" s="189">
        <f>'29'!O$76</f>
        <v>732787.76</v>
      </c>
      <c r="P61" s="190">
        <f>'29'!P$76</f>
        <v>1.0000000000000002</v>
      </c>
      <c r="Q61" s="188">
        <f>'29'!Q$76</f>
        <v>1705</v>
      </c>
      <c r="R61" s="192">
        <f>'29'!R$76</f>
        <v>3729812</v>
      </c>
      <c r="S61" s="192">
        <f>'29'!S$76</f>
        <v>734767</v>
      </c>
      <c r="T61" s="189">
        <f>'29'!T$76</f>
        <v>703981.94500000007</v>
      </c>
      <c r="U61" s="190">
        <f>'29'!U$76</f>
        <v>1</v>
      </c>
      <c r="V61" s="188">
        <f>'29'!V$76</f>
        <v>1802</v>
      </c>
      <c r="W61" s="192">
        <f>'29'!W$76</f>
        <v>3664657</v>
      </c>
      <c r="X61" s="192">
        <f>'29'!X$76</f>
        <v>714906</v>
      </c>
      <c r="Y61" s="189">
        <f>'29'!Y$76</f>
        <v>678729.89899999998</v>
      </c>
      <c r="Z61" s="190">
        <f>'29'!Z$76</f>
        <v>1</v>
      </c>
      <c r="AA61" s="188" t="e">
        <f>'29'!#REF!</f>
        <v>#REF!</v>
      </c>
      <c r="AB61" s="192" t="e">
        <f>'29'!#REF!</f>
        <v>#REF!</v>
      </c>
      <c r="AC61" s="192" t="e">
        <f>'29'!#REF!</f>
        <v>#REF!</v>
      </c>
      <c r="AD61" s="189" t="e">
        <f>'29'!#REF!</f>
        <v>#REF!</v>
      </c>
      <c r="AE61" s="190" t="e">
        <f>'29'!#REF!</f>
        <v>#REF!</v>
      </c>
    </row>
    <row r="62" spans="1:31" x14ac:dyDescent="0.2">
      <c r="A62" s="191" t="str">
        <f t="shared" si="0"/>
        <v>Abbildung 31</v>
      </c>
      <c r="B62" s="188">
        <f>'31'!B$76</f>
        <v>1549</v>
      </c>
      <c r="C62" s="192">
        <f>'31'!C$76</f>
        <v>3936527</v>
      </c>
      <c r="D62" s="192">
        <f>'31'!D$76</f>
        <v>785835</v>
      </c>
      <c r="E62" s="189">
        <f>'31'!E$76</f>
        <v>794295.32700000005</v>
      </c>
      <c r="F62" s="190">
        <f>'31'!F$76</f>
        <v>1</v>
      </c>
      <c r="G62" s="188">
        <f>'31'!G$76</f>
        <v>1616</v>
      </c>
      <c r="H62" s="192">
        <f>'31'!H$76</f>
        <v>3850189</v>
      </c>
      <c r="I62" s="192">
        <f>'31'!I$76</f>
        <v>761307</v>
      </c>
      <c r="J62" s="189">
        <f>'31'!J$76</f>
        <v>769277.66599999997</v>
      </c>
      <c r="K62" s="190">
        <f>'31'!K$76</f>
        <v>1</v>
      </c>
      <c r="L62" s="188">
        <f>'31'!L$76</f>
        <v>1643</v>
      </c>
      <c r="M62" s="192">
        <f>'31'!M$76</f>
        <v>3728054</v>
      </c>
      <c r="N62" s="192">
        <f>'31'!N$76</f>
        <v>738727</v>
      </c>
      <c r="O62" s="189">
        <f>'31'!O$76</f>
        <v>732787.76</v>
      </c>
      <c r="P62" s="190">
        <f>'31'!P$76</f>
        <v>0.99999999999999989</v>
      </c>
      <c r="Q62" s="188">
        <f>'31'!Q$76</f>
        <v>1705</v>
      </c>
      <c r="R62" s="192">
        <f>'31'!R$76</f>
        <v>3729812</v>
      </c>
      <c r="S62" s="192">
        <f>'31'!S$76</f>
        <v>734767</v>
      </c>
      <c r="T62" s="189">
        <f>'31'!T$76</f>
        <v>703981.94500000007</v>
      </c>
      <c r="U62" s="190">
        <f>'31'!U$76</f>
        <v>1</v>
      </c>
      <c r="V62" s="188">
        <f>'31'!V$76</f>
        <v>1802</v>
      </c>
      <c r="W62" s="192">
        <f>'31'!W$76</f>
        <v>3664657</v>
      </c>
      <c r="X62" s="192">
        <f>'31'!X$76</f>
        <v>714906</v>
      </c>
      <c r="Y62" s="189">
        <f>'31'!Y$76</f>
        <v>678729.89899999998</v>
      </c>
      <c r="Z62" s="190">
        <f>'31'!Z$76</f>
        <v>1</v>
      </c>
      <c r="AA62" s="188">
        <f>'31'!AA$76</f>
        <v>1847</v>
      </c>
      <c r="AB62" s="192">
        <f>'31'!AB$76</f>
        <v>3574632</v>
      </c>
      <c r="AC62" s="192">
        <f>'31'!AC$76</f>
        <v>783627</v>
      </c>
      <c r="AD62" s="189">
        <f>'31'!AD$76</f>
        <v>616658.64399999997</v>
      </c>
      <c r="AE62" s="190">
        <f>'31'!AE$76</f>
        <v>1</v>
      </c>
    </row>
    <row r="63" spans="1:31" x14ac:dyDescent="0.2">
      <c r="A63" s="191" t="str">
        <f t="shared" si="0"/>
        <v>Abbildung 32</v>
      </c>
      <c r="B63" s="188">
        <f>'32'!B$76</f>
        <v>0</v>
      </c>
      <c r="C63" s="192">
        <f>'32'!C$76</f>
        <v>0</v>
      </c>
      <c r="D63" s="192">
        <f>'32'!D$76</f>
        <v>0</v>
      </c>
      <c r="E63" s="189">
        <f>'32'!E$76</f>
        <v>0</v>
      </c>
      <c r="F63" s="190">
        <f>'32'!F$76</f>
        <v>1</v>
      </c>
      <c r="G63" s="188">
        <f>'32'!G$76</f>
        <v>0</v>
      </c>
      <c r="H63" s="192">
        <f>'32'!H$76</f>
        <v>0</v>
      </c>
      <c r="I63" s="192">
        <f>'32'!I$76</f>
        <v>0</v>
      </c>
      <c r="J63" s="189">
        <f>'32'!J$76</f>
        <v>0</v>
      </c>
      <c r="K63" s="190">
        <f>'32'!K$76</f>
        <v>1</v>
      </c>
      <c r="L63" s="188">
        <f>'32'!L$76</f>
        <v>0</v>
      </c>
      <c r="M63" s="192">
        <f>'32'!M$76</f>
        <v>0</v>
      </c>
      <c r="N63" s="192">
        <f>'32'!N$76</f>
        <v>0</v>
      </c>
      <c r="O63" s="189">
        <f>'32'!O$76</f>
        <v>0</v>
      </c>
      <c r="P63" s="190">
        <f>'32'!P$76</f>
        <v>1</v>
      </c>
      <c r="Q63" s="188">
        <f>'32'!Q$76</f>
        <v>0</v>
      </c>
      <c r="R63" s="192">
        <f>'32'!R$76</f>
        <v>0</v>
      </c>
      <c r="S63" s="192">
        <f>'32'!S$76</f>
        <v>0</v>
      </c>
      <c r="T63" s="189">
        <f>'32'!T$76</f>
        <v>0</v>
      </c>
      <c r="U63" s="190">
        <f>'32'!U$76</f>
        <v>0.99999999999999989</v>
      </c>
      <c r="V63" s="188">
        <f>'32'!V$76</f>
        <v>0</v>
      </c>
      <c r="W63" s="192">
        <f>'32'!W$76</f>
        <v>0</v>
      </c>
      <c r="X63" s="192">
        <f>'32'!X$76</f>
        <v>0</v>
      </c>
      <c r="Y63" s="189">
        <f>'32'!Y$76</f>
        <v>0</v>
      </c>
      <c r="Z63" s="190">
        <f>'32'!Z$76</f>
        <v>1.0000000000009999</v>
      </c>
      <c r="AA63" s="188">
        <f>'32'!AA$76</f>
        <v>0</v>
      </c>
      <c r="AB63" s="192">
        <f>'32'!AB$76</f>
        <v>0</v>
      </c>
      <c r="AC63" s="192">
        <f>'32'!AC$76</f>
        <v>0</v>
      </c>
      <c r="AD63" s="189">
        <f>'32'!AD$76</f>
        <v>0</v>
      </c>
      <c r="AE63" s="190">
        <f>'32'!AE$76</f>
        <v>1</v>
      </c>
    </row>
    <row r="64" spans="1:31" x14ac:dyDescent="0.2">
      <c r="A64" s="191" t="str">
        <f t="shared" si="0"/>
        <v>Abbildung 33</v>
      </c>
      <c r="B64" s="188">
        <f>'33'!B$76</f>
        <v>1549</v>
      </c>
      <c r="C64" s="192">
        <f>'33'!C$76</f>
        <v>3936527</v>
      </c>
      <c r="D64" s="192">
        <f>'33'!D$76</f>
        <v>785835</v>
      </c>
      <c r="E64" s="189">
        <f>'33'!E$76</f>
        <v>794295.32700000005</v>
      </c>
      <c r="F64" s="190">
        <f>'33'!F$76</f>
        <v>1</v>
      </c>
      <c r="G64" s="188">
        <f>'33'!G$76</f>
        <v>1616</v>
      </c>
      <c r="H64" s="192">
        <f>'33'!H$76</f>
        <v>3850189</v>
      </c>
      <c r="I64" s="192">
        <f>'33'!I$76</f>
        <v>761307</v>
      </c>
      <c r="J64" s="189">
        <f>'33'!J$76</f>
        <v>769277.66599999997</v>
      </c>
      <c r="K64" s="190">
        <f>'33'!K$76</f>
        <v>1</v>
      </c>
      <c r="L64" s="188">
        <f>'33'!L$76</f>
        <v>1643</v>
      </c>
      <c r="M64" s="192">
        <f>'33'!M$76</f>
        <v>3728054</v>
      </c>
      <c r="N64" s="192">
        <f>'33'!N$76</f>
        <v>738727</v>
      </c>
      <c r="O64" s="189">
        <f>'33'!O$76</f>
        <v>732787.75999999989</v>
      </c>
      <c r="P64" s="190">
        <f>'33'!P$76</f>
        <v>1.0000000000000002</v>
      </c>
      <c r="Q64" s="188">
        <f>'33'!Q$76</f>
        <v>1705</v>
      </c>
      <c r="R64" s="192">
        <f>'33'!R$76</f>
        <v>3729812</v>
      </c>
      <c r="S64" s="192">
        <f>'33'!S$76</f>
        <v>734767</v>
      </c>
      <c r="T64" s="189">
        <f>'33'!T$76</f>
        <v>703981.94499999995</v>
      </c>
      <c r="U64" s="190">
        <f>'33'!U$76</f>
        <v>1</v>
      </c>
      <c r="V64" s="188">
        <f>'33'!V$76</f>
        <v>1802</v>
      </c>
      <c r="W64" s="192">
        <f>'33'!W$76</f>
        <v>3664657</v>
      </c>
      <c r="X64" s="192">
        <f>'33'!X$76</f>
        <v>714906</v>
      </c>
      <c r="Y64" s="189">
        <f>'33'!Y$76</f>
        <v>678729.89899999998</v>
      </c>
      <c r="Z64" s="190">
        <f>'33'!Z$76</f>
        <v>1</v>
      </c>
      <c r="AA64" s="188">
        <f>'33'!AA$76</f>
        <v>1847</v>
      </c>
      <c r="AB64" s="192">
        <f>'33'!AB$76</f>
        <v>3574632</v>
      </c>
      <c r="AC64" s="192">
        <f>'33'!AC$76</f>
        <v>783627</v>
      </c>
      <c r="AD64" s="189">
        <f>'33'!AD$76</f>
        <v>616658.64399999997</v>
      </c>
      <c r="AE64" s="190">
        <f>'33'!AE$76</f>
        <v>1</v>
      </c>
    </row>
    <row r="65" spans="1:31" x14ac:dyDescent="0.2">
      <c r="A65" s="191" t="str">
        <f t="shared" si="0"/>
        <v>Abbildung 35</v>
      </c>
      <c r="B65" s="188">
        <f>'35'!B$76</f>
        <v>1549</v>
      </c>
      <c r="C65" s="192">
        <f>'35'!C$76</f>
        <v>3936527</v>
      </c>
      <c r="D65" s="192">
        <f>'35'!D$76</f>
        <v>785835</v>
      </c>
      <c r="E65" s="189">
        <f>'35'!E$76</f>
        <v>794295.32699999982</v>
      </c>
      <c r="F65" s="190">
        <f>'35'!F$76</f>
        <v>1.0000000000000002</v>
      </c>
      <c r="G65" s="188">
        <f>'35'!G$76</f>
        <v>1616</v>
      </c>
      <c r="H65" s="192">
        <f>'35'!H$76</f>
        <v>3850189</v>
      </c>
      <c r="I65" s="192">
        <f>'35'!I$76</f>
        <v>761307</v>
      </c>
      <c r="J65" s="189">
        <f>'35'!J$76</f>
        <v>769277.66599999997</v>
      </c>
      <c r="K65" s="190">
        <f>'35'!K$76</f>
        <v>1</v>
      </c>
      <c r="L65" s="188">
        <f>'35'!L$76</f>
        <v>1643</v>
      </c>
      <c r="M65" s="192">
        <f>'35'!M$76</f>
        <v>3728054</v>
      </c>
      <c r="N65" s="192">
        <f>'35'!N$76</f>
        <v>738727</v>
      </c>
      <c r="O65" s="189">
        <f>'35'!O$76</f>
        <v>732787.76</v>
      </c>
      <c r="P65" s="190">
        <f>'35'!P$76</f>
        <v>1</v>
      </c>
      <c r="Q65" s="188">
        <f>'35'!Q$76</f>
        <v>1705</v>
      </c>
      <c r="R65" s="192">
        <f>'35'!R$76</f>
        <v>3729812</v>
      </c>
      <c r="S65" s="192">
        <f>'35'!S$76</f>
        <v>734767</v>
      </c>
      <c r="T65" s="189">
        <f>'35'!T$76</f>
        <v>703981.94500000007</v>
      </c>
      <c r="U65" s="190">
        <f>'35'!U$76</f>
        <v>0.99999999999999978</v>
      </c>
      <c r="V65" s="188">
        <f>'35'!V$76</f>
        <v>1802</v>
      </c>
      <c r="W65" s="192">
        <f>'35'!W$76</f>
        <v>3664657</v>
      </c>
      <c r="X65" s="192">
        <f>'35'!X$76</f>
        <v>714906</v>
      </c>
      <c r="Y65" s="189">
        <f>'35'!Y$76</f>
        <v>678729.89899999998</v>
      </c>
      <c r="Z65" s="190">
        <f>'35'!Z$76</f>
        <v>1</v>
      </c>
      <c r="AA65" s="188">
        <f>'35'!AA$76</f>
        <v>1847</v>
      </c>
      <c r="AB65" s="192">
        <f>'35'!AB$76</f>
        <v>3574632</v>
      </c>
      <c r="AC65" s="192">
        <f>'35'!AC$76</f>
        <v>783627</v>
      </c>
      <c r="AD65" s="189">
        <f>'35'!AD$76</f>
        <v>616658.64400000009</v>
      </c>
      <c r="AE65" s="190">
        <f>'35'!AE$76</f>
        <v>0.99999999999999978</v>
      </c>
    </row>
    <row r="66" spans="1:31" x14ac:dyDescent="0.2">
      <c r="A66" s="191" t="str">
        <f t="shared" si="0"/>
        <v>Abbildung 36</v>
      </c>
      <c r="B66" s="188">
        <f>'36'!B$76</f>
        <v>1549</v>
      </c>
      <c r="C66" s="192">
        <f>'36'!C$76</f>
        <v>3936527</v>
      </c>
      <c r="D66" s="192">
        <f>'36'!D$76</f>
        <v>785835</v>
      </c>
      <c r="E66" s="189">
        <f>'36'!E$76</f>
        <v>794295.32700000005</v>
      </c>
      <c r="F66" s="190">
        <f>'36'!F$76</f>
        <v>1</v>
      </c>
      <c r="G66" s="188">
        <f>'36'!G$76</f>
        <v>1616</v>
      </c>
      <c r="H66" s="192">
        <f>'36'!H$76</f>
        <v>3850189</v>
      </c>
      <c r="I66" s="192">
        <f>'36'!I$76</f>
        <v>761307</v>
      </c>
      <c r="J66" s="189">
        <f>'36'!J$76</f>
        <v>769277.66599999997</v>
      </c>
      <c r="K66" s="190">
        <f>'36'!K$76</f>
        <v>1</v>
      </c>
      <c r="L66" s="188">
        <f>'36'!L$76</f>
        <v>1643</v>
      </c>
      <c r="M66" s="192">
        <f>'36'!M$76</f>
        <v>3728054</v>
      </c>
      <c r="N66" s="192">
        <f>'36'!N$76</f>
        <v>738727</v>
      </c>
      <c r="O66" s="189">
        <f>'36'!O$76</f>
        <v>732787.76</v>
      </c>
      <c r="P66" s="190">
        <f>'36'!P$76</f>
        <v>1</v>
      </c>
      <c r="Q66" s="188">
        <f>'36'!Q$76</f>
        <v>1705</v>
      </c>
      <c r="R66" s="192">
        <f>'36'!R$76</f>
        <v>3729812</v>
      </c>
      <c r="S66" s="192">
        <f>'36'!S$76</f>
        <v>734767</v>
      </c>
      <c r="T66" s="189">
        <f>'36'!T$76</f>
        <v>703981.94500000007</v>
      </c>
      <c r="U66" s="190">
        <f>'36'!U$76</f>
        <v>0.99999999999999978</v>
      </c>
      <c r="V66" s="188">
        <f>'36'!V$76</f>
        <v>1802</v>
      </c>
      <c r="W66" s="192">
        <f>'36'!W$76</f>
        <v>3664657</v>
      </c>
      <c r="X66" s="192">
        <f>'36'!X$76</f>
        <v>714906</v>
      </c>
      <c r="Y66" s="189">
        <f>'36'!Y$76</f>
        <v>678729.89899999998</v>
      </c>
      <c r="Z66" s="190">
        <f>'36'!Z$76</f>
        <v>1</v>
      </c>
      <c r="AA66" s="188" t="e">
        <f>'36'!#REF!</f>
        <v>#REF!</v>
      </c>
      <c r="AB66" s="192" t="e">
        <f>'36'!#REF!</f>
        <v>#REF!</v>
      </c>
      <c r="AC66" s="192" t="e">
        <f>'36'!#REF!</f>
        <v>#REF!</v>
      </c>
      <c r="AD66" s="189" t="e">
        <f>'36'!#REF!</f>
        <v>#REF!</v>
      </c>
      <c r="AE66" s="190" t="e">
        <f>'36'!#REF!</f>
        <v>#REF!</v>
      </c>
    </row>
    <row r="67" spans="1:31" x14ac:dyDescent="0.2">
      <c r="A67" s="191" t="str">
        <f t="shared" si="0"/>
        <v>Abbildung 37</v>
      </c>
      <c r="B67" s="188">
        <f>'37'!B$76</f>
        <v>1549</v>
      </c>
      <c r="C67" s="192">
        <f>'37'!C$76</f>
        <v>3936527</v>
      </c>
      <c r="D67" s="192">
        <f>'37'!D$76</f>
        <v>785835</v>
      </c>
      <c r="E67" s="189">
        <f>'37'!E$76</f>
        <v>794295.32700000005</v>
      </c>
      <c r="F67" s="190">
        <f>'37'!F$76</f>
        <v>0.99999999999999989</v>
      </c>
      <c r="G67" s="188">
        <f>'37'!G$76</f>
        <v>1616</v>
      </c>
      <c r="H67" s="192">
        <f>'37'!H$76</f>
        <v>3850189</v>
      </c>
      <c r="I67" s="192">
        <f>'37'!I$76</f>
        <v>761307</v>
      </c>
      <c r="J67" s="189">
        <f>'37'!J$76</f>
        <v>769277.66599999997</v>
      </c>
      <c r="K67" s="190">
        <f>'37'!K$76</f>
        <v>1</v>
      </c>
      <c r="L67" s="188">
        <f>'37'!L$76</f>
        <v>1643</v>
      </c>
      <c r="M67" s="192">
        <f>'37'!M$76</f>
        <v>3728054</v>
      </c>
      <c r="N67" s="192">
        <f>'37'!N$76</f>
        <v>738727</v>
      </c>
      <c r="O67" s="189">
        <f>'37'!O$76</f>
        <v>732787.76</v>
      </c>
      <c r="P67" s="190">
        <f>'37'!P$76</f>
        <v>1</v>
      </c>
      <c r="Q67" s="188">
        <f>'37'!Q$76</f>
        <v>1705</v>
      </c>
      <c r="R67" s="192">
        <f>'37'!R$76</f>
        <v>3729812</v>
      </c>
      <c r="S67" s="192">
        <f>'37'!S$76</f>
        <v>734767</v>
      </c>
      <c r="T67" s="189">
        <f>'37'!T$76</f>
        <v>703981.94500000007</v>
      </c>
      <c r="U67" s="190">
        <f>'37'!U$76</f>
        <v>0.99999999999999978</v>
      </c>
      <c r="V67" s="188">
        <f>'37'!V$76</f>
        <v>1802</v>
      </c>
      <c r="W67" s="192">
        <f>'37'!W$76</f>
        <v>3664657</v>
      </c>
      <c r="X67" s="192">
        <f>'37'!X$76</f>
        <v>714906</v>
      </c>
      <c r="Y67" s="189">
        <f>'37'!Y$76</f>
        <v>678729.89899999998</v>
      </c>
      <c r="Z67" s="190">
        <f>'37'!Z$76</f>
        <v>1</v>
      </c>
      <c r="AA67" s="188">
        <f>'37'!AA$76</f>
        <v>1847</v>
      </c>
      <c r="AB67" s="192">
        <f>'37'!AB$76</f>
        <v>3574632</v>
      </c>
      <c r="AC67" s="192">
        <f>'37'!AC$76</f>
        <v>783627</v>
      </c>
      <c r="AD67" s="189">
        <f>'37'!AD$76</f>
        <v>616658.64399999997</v>
      </c>
      <c r="AE67" s="190">
        <f>'37'!AE$76</f>
        <v>1</v>
      </c>
    </row>
    <row r="68" spans="1:31" x14ac:dyDescent="0.2">
      <c r="A68" s="191" t="str">
        <f t="shared" si="0"/>
        <v>Abbildung 38</v>
      </c>
      <c r="B68" s="188">
        <f>'38'!B$76</f>
        <v>1549</v>
      </c>
      <c r="C68" s="192">
        <f>'38'!C$76</f>
        <v>3936527</v>
      </c>
      <c r="D68" s="192">
        <f>'38'!D$76</f>
        <v>785835</v>
      </c>
      <c r="E68" s="189">
        <f>'38'!E$76</f>
        <v>794295.32699999993</v>
      </c>
      <c r="F68" s="190">
        <f>'38'!F$76</f>
        <v>1</v>
      </c>
      <c r="G68" s="188">
        <f>'38'!G$76</f>
        <v>1616</v>
      </c>
      <c r="H68" s="192">
        <f>'38'!H$76</f>
        <v>3850189</v>
      </c>
      <c r="I68" s="192">
        <f>'38'!I$76</f>
        <v>761307</v>
      </c>
      <c r="J68" s="189">
        <f>'38'!J$76</f>
        <v>769277.66599999997</v>
      </c>
      <c r="K68" s="190">
        <f>'38'!K$76</f>
        <v>1</v>
      </c>
      <c r="L68" s="188">
        <f>'38'!L$76</f>
        <v>1643</v>
      </c>
      <c r="M68" s="192">
        <f>'38'!M$76</f>
        <v>3728054</v>
      </c>
      <c r="N68" s="192">
        <f>'38'!N$76</f>
        <v>738727</v>
      </c>
      <c r="O68" s="189">
        <f>'38'!O$76</f>
        <v>732787.76</v>
      </c>
      <c r="P68" s="190">
        <f>'38'!P$76</f>
        <v>0.99999999999999989</v>
      </c>
      <c r="Q68" s="188">
        <f>'38'!Q$76</f>
        <v>1705</v>
      </c>
      <c r="R68" s="192">
        <f>'38'!R$76</f>
        <v>3729812</v>
      </c>
      <c r="S68" s="192">
        <f>'38'!S$76</f>
        <v>734767</v>
      </c>
      <c r="T68" s="189">
        <f>'38'!T$76</f>
        <v>703981.94500000007</v>
      </c>
      <c r="U68" s="190">
        <f>'38'!U$76</f>
        <v>1</v>
      </c>
      <c r="V68" s="188">
        <f>'38'!V$76</f>
        <v>1802</v>
      </c>
      <c r="W68" s="192">
        <f>'38'!W$76</f>
        <v>3664657</v>
      </c>
      <c r="X68" s="192">
        <f>'38'!X$76</f>
        <v>714906</v>
      </c>
      <c r="Y68" s="189">
        <f>'38'!Y$76</f>
        <v>678729.89899999998</v>
      </c>
      <c r="Z68" s="190">
        <f>'38'!Z$76</f>
        <v>0.99999999999999989</v>
      </c>
      <c r="AA68" s="188">
        <f>'38'!AA$76</f>
        <v>1847</v>
      </c>
      <c r="AB68" s="192">
        <f>'38'!AB$76</f>
        <v>3574632</v>
      </c>
      <c r="AC68" s="192">
        <f>'38'!AC$76</f>
        <v>783627</v>
      </c>
      <c r="AD68" s="189">
        <f>'38'!AD$76</f>
        <v>616658.64400000009</v>
      </c>
      <c r="AE68" s="190">
        <f>'38'!AE$76</f>
        <v>0.99999999999999989</v>
      </c>
    </row>
    <row r="69" spans="1:31" x14ac:dyDescent="0.2">
      <c r="A69" s="191" t="str">
        <f t="shared" si="0"/>
        <v>Abbildung 39</v>
      </c>
      <c r="B69" s="188">
        <f>'39'!B$76</f>
        <v>1549</v>
      </c>
      <c r="C69" s="192">
        <f>'39'!C$76</f>
        <v>3936527</v>
      </c>
      <c r="D69" s="192">
        <f>'39'!D$76</f>
        <v>785835</v>
      </c>
      <c r="E69" s="189">
        <f>'39'!E$76</f>
        <v>794295.32699999993</v>
      </c>
      <c r="F69" s="190">
        <f>'39'!F$76</f>
        <v>1</v>
      </c>
      <c r="G69" s="188">
        <f>'39'!G$76</f>
        <v>1616</v>
      </c>
      <c r="H69" s="192">
        <f>'39'!H$76</f>
        <v>3850189</v>
      </c>
      <c r="I69" s="192">
        <f>'39'!I$76</f>
        <v>761307</v>
      </c>
      <c r="J69" s="189">
        <f>'39'!J$76</f>
        <v>769277.66599999997</v>
      </c>
      <c r="K69" s="190">
        <f>'39'!K$76</f>
        <v>1</v>
      </c>
      <c r="L69" s="188">
        <f>'39'!L$76</f>
        <v>1643</v>
      </c>
      <c r="M69" s="192">
        <f>'39'!M$76</f>
        <v>3728054</v>
      </c>
      <c r="N69" s="192">
        <f>'39'!N$76</f>
        <v>738727</v>
      </c>
      <c r="O69" s="189">
        <f>'39'!O$76</f>
        <v>732787.76000000013</v>
      </c>
      <c r="P69" s="190">
        <f>'39'!P$76</f>
        <v>0.99999999999999989</v>
      </c>
      <c r="Q69" s="188">
        <f>'39'!Q$76</f>
        <v>1705</v>
      </c>
      <c r="R69" s="192">
        <f>'39'!R$76</f>
        <v>3729812</v>
      </c>
      <c r="S69" s="192">
        <f>'39'!S$76</f>
        <v>734767</v>
      </c>
      <c r="T69" s="189">
        <f>'39'!T$76</f>
        <v>703981.94500000007</v>
      </c>
      <c r="U69" s="190">
        <f>'39'!U$76</f>
        <v>1</v>
      </c>
      <c r="V69" s="188">
        <f>'39'!V$76</f>
        <v>1802</v>
      </c>
      <c r="W69" s="192">
        <f>'39'!W$76</f>
        <v>3664657</v>
      </c>
      <c r="X69" s="192">
        <f>'39'!X$76</f>
        <v>714906</v>
      </c>
      <c r="Y69" s="189">
        <f>'39'!Y$76</f>
        <v>678729.89900000009</v>
      </c>
      <c r="Z69" s="190">
        <f>'39'!Z$76</f>
        <v>0.99999999999999989</v>
      </c>
      <c r="AA69" s="188" t="e">
        <f>'39'!#REF!</f>
        <v>#REF!</v>
      </c>
      <c r="AB69" s="192" t="e">
        <f>'39'!#REF!</f>
        <v>#REF!</v>
      </c>
      <c r="AC69" s="192" t="e">
        <f>'39'!#REF!</f>
        <v>#REF!</v>
      </c>
      <c r="AD69" s="189" t="e">
        <f>'39'!#REF!</f>
        <v>#REF!</v>
      </c>
      <c r="AE69" s="190" t="e">
        <f>'39'!#REF!</f>
        <v>#REF!</v>
      </c>
    </row>
    <row r="70" spans="1:31" x14ac:dyDescent="0.2">
      <c r="A70" s="191" t="str">
        <f t="shared" si="0"/>
        <v>Abbildung 40</v>
      </c>
      <c r="B70" s="188">
        <f>'40'!B$76</f>
        <v>1549</v>
      </c>
      <c r="C70" s="192">
        <f>'40'!C$76</f>
        <v>3936527</v>
      </c>
      <c r="D70" s="192">
        <f>'40'!D$76</f>
        <v>785835</v>
      </c>
      <c r="E70" s="189">
        <f>'40'!E$76</f>
        <v>794295.32700000005</v>
      </c>
      <c r="F70" s="190">
        <f>'40'!F$76</f>
        <v>1</v>
      </c>
      <c r="G70" s="188">
        <f>'40'!G$76</f>
        <v>1616</v>
      </c>
      <c r="H70" s="192">
        <f>'40'!H$76</f>
        <v>3850189</v>
      </c>
      <c r="I70" s="192">
        <f>'40'!I$76</f>
        <v>761307</v>
      </c>
      <c r="J70" s="189">
        <f>'40'!J$76</f>
        <v>769277.66600000008</v>
      </c>
      <c r="K70" s="190">
        <f>'40'!K$76</f>
        <v>1</v>
      </c>
      <c r="L70" s="188">
        <f>'40'!L$76</f>
        <v>1643</v>
      </c>
      <c r="M70" s="192">
        <f>'40'!M$76</f>
        <v>3728054</v>
      </c>
      <c r="N70" s="192">
        <f>'40'!N$76</f>
        <v>738727</v>
      </c>
      <c r="O70" s="189">
        <f>'40'!O$76</f>
        <v>732787.76</v>
      </c>
      <c r="P70" s="190">
        <f>'40'!P$76</f>
        <v>1</v>
      </c>
      <c r="Q70" s="188">
        <f>'40'!Q$76</f>
        <v>1705</v>
      </c>
      <c r="R70" s="192">
        <f>'40'!R$76</f>
        <v>3729812</v>
      </c>
      <c r="S70" s="192">
        <f>'40'!S$76</f>
        <v>734767</v>
      </c>
      <c r="T70" s="189">
        <f>'40'!T$76</f>
        <v>703981.94499999995</v>
      </c>
      <c r="U70" s="190">
        <f>'40'!U$76</f>
        <v>1</v>
      </c>
      <c r="V70" s="188">
        <f>'40'!V$76</f>
        <v>1802</v>
      </c>
      <c r="W70" s="192">
        <f>'40'!W$76</f>
        <v>3664657</v>
      </c>
      <c r="X70" s="192">
        <f>'40'!X$76</f>
        <v>714906</v>
      </c>
      <c r="Y70" s="189">
        <f>'40'!Y$76</f>
        <v>678729.89899999998</v>
      </c>
      <c r="Z70" s="190">
        <f>'40'!Z$76</f>
        <v>1</v>
      </c>
      <c r="AA70" s="188">
        <f>'40'!AA$76</f>
        <v>1847</v>
      </c>
      <c r="AB70" s="192">
        <f>'40'!AB$76</f>
        <v>3574632</v>
      </c>
      <c r="AC70" s="192">
        <f>'40'!AC$76</f>
        <v>783627</v>
      </c>
      <c r="AD70" s="189">
        <f>'40'!AD$76</f>
        <v>616658.64399999997</v>
      </c>
      <c r="AE70" s="190">
        <f>'40'!AE$76</f>
        <v>1.0000000000000002</v>
      </c>
    </row>
    <row r="71" spans="1:31" x14ac:dyDescent="0.2">
      <c r="A71" s="191" t="str">
        <f t="shared" si="0"/>
        <v>Abbildung 41</v>
      </c>
      <c r="B71" s="188">
        <f>'41'!B$76</f>
        <v>1482</v>
      </c>
      <c r="C71" s="192">
        <f>'41'!C$76</f>
        <v>3934310</v>
      </c>
      <c r="D71" s="192">
        <f>'41'!D$76</f>
        <v>775548</v>
      </c>
      <c r="E71" s="189">
        <f>'41'!E$76</f>
        <v>790241.88599999994</v>
      </c>
      <c r="F71" s="190">
        <f>'41'!F$76</f>
        <v>1</v>
      </c>
      <c r="G71" s="188">
        <f>'41'!G$76</f>
        <v>1541</v>
      </c>
      <c r="H71" s="192">
        <f>'41'!H$76</f>
        <v>3847790</v>
      </c>
      <c r="I71" s="192">
        <f>'41'!I$76</f>
        <v>750497</v>
      </c>
      <c r="J71" s="189">
        <f>'41'!J$76</f>
        <v>765032.85499999998</v>
      </c>
      <c r="K71" s="190">
        <f>'41'!K$76</f>
        <v>1</v>
      </c>
      <c r="L71" s="188">
        <f>'41'!L$76</f>
        <v>1569</v>
      </c>
      <c r="M71" s="192">
        <f>'41'!M$76</f>
        <v>3725904</v>
      </c>
      <c r="N71" s="192">
        <f>'41'!N$76</f>
        <v>728575</v>
      </c>
      <c r="O71" s="189">
        <f>'41'!O$76</f>
        <v>728857.81499999994</v>
      </c>
      <c r="P71" s="190">
        <f>'41'!P$76</f>
        <v>1</v>
      </c>
      <c r="Q71" s="188">
        <f>'41'!Q$76</f>
        <v>1628</v>
      </c>
      <c r="R71" s="192">
        <f>'41'!R$76</f>
        <v>3720929</v>
      </c>
      <c r="S71" s="192">
        <f>'41'!S$76</f>
        <v>722270</v>
      </c>
      <c r="T71" s="189">
        <f>'41'!T$76</f>
        <v>697324.42099999997</v>
      </c>
      <c r="U71" s="190">
        <f>'41'!U$76</f>
        <v>1</v>
      </c>
      <c r="V71" s="188">
        <f>'41'!V$76</f>
        <v>1717</v>
      </c>
      <c r="W71" s="192">
        <f>'41'!W$76</f>
        <v>3654391</v>
      </c>
      <c r="X71" s="192">
        <f>'41'!X$76</f>
        <v>707000</v>
      </c>
      <c r="Y71" s="189">
        <f>'41'!Y$76</f>
        <v>673489.696</v>
      </c>
      <c r="Z71" s="190">
        <f>'41'!Z$76</f>
        <v>1</v>
      </c>
      <c r="AA71" s="188">
        <f>'41'!AA$76</f>
        <v>1749</v>
      </c>
      <c r="AB71" s="192">
        <f>'41'!AB$76</f>
        <v>3564545</v>
      </c>
      <c r="AC71" s="192">
        <f>'41'!AC$76</f>
        <v>777346</v>
      </c>
      <c r="AD71" s="189">
        <f>'41'!AD$76</f>
        <v>613175.91700000013</v>
      </c>
      <c r="AE71" s="190">
        <f>'41'!AE$76</f>
        <v>0.99999999999999978</v>
      </c>
    </row>
    <row r="72" spans="1:31" x14ac:dyDescent="0.2">
      <c r="A72" s="191" t="str">
        <f t="shared" si="0"/>
        <v>Abbildung 42</v>
      </c>
      <c r="B72" s="188">
        <f>'42'!B$76</f>
        <v>1549</v>
      </c>
      <c r="C72" s="192">
        <f>'42'!C$76</f>
        <v>3936527</v>
      </c>
      <c r="D72" s="192">
        <f>'42'!D$76</f>
        <v>785835</v>
      </c>
      <c r="E72" s="189">
        <f>'42'!E$76</f>
        <v>794295.32699999993</v>
      </c>
      <c r="F72" s="190">
        <f>'42'!F$76</f>
        <v>1</v>
      </c>
      <c r="G72" s="188">
        <f>'42'!G$76</f>
        <v>1616</v>
      </c>
      <c r="H72" s="192">
        <f>'42'!H$76</f>
        <v>3850189</v>
      </c>
      <c r="I72" s="192">
        <f>'42'!I$76</f>
        <v>761307</v>
      </c>
      <c r="J72" s="189">
        <f>'42'!J$76</f>
        <v>769277.66599999997</v>
      </c>
      <c r="K72" s="190">
        <f>'42'!K$76</f>
        <v>1</v>
      </c>
      <c r="L72" s="188">
        <f>'42'!L$76</f>
        <v>1643</v>
      </c>
      <c r="M72" s="192">
        <f>'42'!M$76</f>
        <v>3728054</v>
      </c>
      <c r="N72" s="192">
        <f>'42'!N$76</f>
        <v>738727</v>
      </c>
      <c r="O72" s="189">
        <f>'42'!O$76</f>
        <v>732787.76</v>
      </c>
      <c r="P72" s="190">
        <f>'42'!P$76</f>
        <v>1</v>
      </c>
      <c r="Q72" s="188">
        <f>'42'!Q$76</f>
        <v>1705</v>
      </c>
      <c r="R72" s="192">
        <f>'42'!R$76</f>
        <v>3729812</v>
      </c>
      <c r="S72" s="192">
        <f>'42'!S$76</f>
        <v>734767</v>
      </c>
      <c r="T72" s="189">
        <f>'42'!T$76</f>
        <v>703981.94499999995</v>
      </c>
      <c r="U72" s="190">
        <f>'42'!U$76</f>
        <v>1</v>
      </c>
      <c r="V72" s="188">
        <f>'42'!V$76</f>
        <v>1802</v>
      </c>
      <c r="W72" s="192">
        <f>'42'!W$76</f>
        <v>3664657</v>
      </c>
      <c r="X72" s="192">
        <f>'42'!X$76</f>
        <v>714906</v>
      </c>
      <c r="Y72" s="189">
        <f>'42'!Y$76</f>
        <v>678729.89899999998</v>
      </c>
      <c r="Z72" s="190">
        <f>'42'!Z$76</f>
        <v>1</v>
      </c>
      <c r="AA72" s="188">
        <f>'42'!AA$76</f>
        <v>1847</v>
      </c>
      <c r="AB72" s="192">
        <f>'42'!AB$76</f>
        <v>3574632</v>
      </c>
      <c r="AC72" s="192">
        <f>'42'!AC$76</f>
        <v>783627</v>
      </c>
      <c r="AD72" s="189">
        <f>'42'!AD$76</f>
        <v>616658.64399999997</v>
      </c>
      <c r="AE72" s="190">
        <f>'42'!AE$76</f>
        <v>1</v>
      </c>
    </row>
    <row r="73" spans="1:31" x14ac:dyDescent="0.2">
      <c r="A73" s="191" t="str">
        <f t="shared" si="0"/>
        <v>Abbildung 43</v>
      </c>
      <c r="B73" s="188">
        <f>'43'!B$76</f>
        <v>1549</v>
      </c>
      <c r="C73" s="192">
        <f>'43'!C$76</f>
        <v>3936527</v>
      </c>
      <c r="D73" s="192">
        <f>'43'!D$76</f>
        <v>785835</v>
      </c>
      <c r="E73" s="189">
        <f>'43'!E$76</f>
        <v>794295.32699999993</v>
      </c>
      <c r="F73" s="190">
        <f>'43'!F$76</f>
        <v>1</v>
      </c>
      <c r="G73" s="188">
        <f>'43'!G$76</f>
        <v>1616</v>
      </c>
      <c r="H73" s="192">
        <f>'43'!H$76</f>
        <v>3850189</v>
      </c>
      <c r="I73" s="192">
        <f>'43'!I$76</f>
        <v>761307</v>
      </c>
      <c r="J73" s="189">
        <f>'43'!J$76</f>
        <v>769277.66599999997</v>
      </c>
      <c r="K73" s="190">
        <f>'43'!K$76</f>
        <v>1</v>
      </c>
      <c r="L73" s="188">
        <f>'43'!L$76</f>
        <v>1643</v>
      </c>
      <c r="M73" s="192">
        <f>'43'!M$76</f>
        <v>3728054</v>
      </c>
      <c r="N73" s="192">
        <f>'43'!N$76</f>
        <v>738727</v>
      </c>
      <c r="O73" s="189">
        <f>'43'!O$76</f>
        <v>732787.76000000013</v>
      </c>
      <c r="P73" s="190">
        <f>'43'!P$76</f>
        <v>0.99999999999999978</v>
      </c>
      <c r="Q73" s="188">
        <f>'43'!Q$76</f>
        <v>1705</v>
      </c>
      <c r="R73" s="192">
        <f>'43'!R$76</f>
        <v>3729812</v>
      </c>
      <c r="S73" s="192">
        <f>'43'!S$76</f>
        <v>734767</v>
      </c>
      <c r="T73" s="189">
        <f>'43'!T$76</f>
        <v>703981.94500000007</v>
      </c>
      <c r="U73" s="190">
        <f>'43'!U$76</f>
        <v>1</v>
      </c>
      <c r="V73" s="188">
        <f>'43'!V$76</f>
        <v>1802</v>
      </c>
      <c r="W73" s="192">
        <f>'43'!W$76</f>
        <v>3664657</v>
      </c>
      <c r="X73" s="192">
        <f>'43'!X$76</f>
        <v>714906</v>
      </c>
      <c r="Y73" s="189">
        <f>'43'!Y$76</f>
        <v>678729.89899999998</v>
      </c>
      <c r="Z73" s="190">
        <f>'43'!Z$76</f>
        <v>1</v>
      </c>
      <c r="AA73" s="188">
        <f>'43'!AA$76</f>
        <v>1847</v>
      </c>
      <c r="AB73" s="192">
        <f>'43'!AB$76</f>
        <v>3574632</v>
      </c>
      <c r="AC73" s="192">
        <f>'43'!AC$76</f>
        <v>783627</v>
      </c>
      <c r="AD73" s="189">
        <f>'43'!AD$76</f>
        <v>616658.64400000009</v>
      </c>
      <c r="AE73" s="190">
        <f>'43'!AE$76</f>
        <v>0.99999999999999989</v>
      </c>
    </row>
    <row r="74" spans="1:31" x14ac:dyDescent="0.2">
      <c r="A74" s="191" t="str">
        <f t="shared" si="0"/>
        <v>Abbildung 44</v>
      </c>
      <c r="B74" s="188">
        <f>'44'!B$76</f>
        <v>1549</v>
      </c>
      <c r="C74" s="192">
        <f>'44'!C$76</f>
        <v>3936527</v>
      </c>
      <c r="D74" s="192">
        <f>'44'!D$76</f>
        <v>785835</v>
      </c>
      <c r="E74" s="189">
        <f>'44'!E$76</f>
        <v>794295.32700000005</v>
      </c>
      <c r="F74" s="190">
        <f>'44'!F$76</f>
        <v>0.99999999999999989</v>
      </c>
      <c r="G74" s="188">
        <f>'44'!G$76</f>
        <v>1616</v>
      </c>
      <c r="H74" s="192">
        <f>'44'!H$76</f>
        <v>3850189</v>
      </c>
      <c r="I74" s="192">
        <f>'44'!I$76</f>
        <v>761307</v>
      </c>
      <c r="J74" s="189">
        <f>'44'!J$76</f>
        <v>769277.66599999997</v>
      </c>
      <c r="K74" s="190">
        <f>'44'!K$76</f>
        <v>1</v>
      </c>
      <c r="L74" s="188">
        <f>'44'!L$76</f>
        <v>1643</v>
      </c>
      <c r="M74" s="192">
        <f>'44'!M$76</f>
        <v>3728054</v>
      </c>
      <c r="N74" s="192">
        <f>'44'!N$76</f>
        <v>738727</v>
      </c>
      <c r="O74" s="189">
        <f>'44'!O$76</f>
        <v>732787.75999999989</v>
      </c>
      <c r="P74" s="190">
        <f>'44'!P$76</f>
        <v>1.0000000000000002</v>
      </c>
      <c r="Q74" s="188">
        <f>'44'!Q$76</f>
        <v>1705</v>
      </c>
      <c r="R74" s="192">
        <f>'44'!R$76</f>
        <v>3729812</v>
      </c>
      <c r="S74" s="192">
        <f>'44'!S$76</f>
        <v>734767</v>
      </c>
      <c r="T74" s="189">
        <f>'44'!T$76</f>
        <v>703981.94500000007</v>
      </c>
      <c r="U74" s="190">
        <f>'44'!U$76</f>
        <v>0.99999999999999989</v>
      </c>
      <c r="V74" s="188">
        <f>'44'!V$76</f>
        <v>1802</v>
      </c>
      <c r="W74" s="192">
        <f>'44'!W$76</f>
        <v>3664657</v>
      </c>
      <c r="X74" s="192">
        <f>'44'!X$76</f>
        <v>714906</v>
      </c>
      <c r="Y74" s="189">
        <f>'44'!Y$76</f>
        <v>678729.89899999998</v>
      </c>
      <c r="Z74" s="190">
        <f>'44'!Z$76</f>
        <v>1</v>
      </c>
      <c r="AA74" s="188">
        <f>'44'!AA$76</f>
        <v>1847</v>
      </c>
      <c r="AB74" s="192">
        <f>'44'!AB$76</f>
        <v>3574632</v>
      </c>
      <c r="AC74" s="192">
        <f>'44'!AC$76</f>
        <v>783627</v>
      </c>
      <c r="AD74" s="189">
        <f>'44'!AD$76</f>
        <v>616658.64400000009</v>
      </c>
      <c r="AE74" s="190">
        <f>'44'!AE$76</f>
        <v>0.99999999999999978</v>
      </c>
    </row>
    <row r="75" spans="1:31" x14ac:dyDescent="0.2">
      <c r="A75" s="191" t="str">
        <f t="shared" si="0"/>
        <v>Abbildung 46</v>
      </c>
      <c r="B75" s="188">
        <f>'22'!B$76</f>
        <v>1549</v>
      </c>
      <c r="C75" s="192">
        <f>'22'!C$76</f>
        <v>3936527</v>
      </c>
      <c r="D75" s="192">
        <f>'22'!D$76</f>
        <v>785835</v>
      </c>
      <c r="E75" s="189">
        <f>'22'!E$76</f>
        <v>794295.32699999993</v>
      </c>
      <c r="F75" s="190">
        <f>'22'!F$76</f>
        <v>1.0000000000000002</v>
      </c>
      <c r="G75" s="188">
        <f>'22'!G$76</f>
        <v>1616</v>
      </c>
      <c r="H75" s="192">
        <f>'22'!H$76</f>
        <v>3850189</v>
      </c>
      <c r="I75" s="192">
        <f>'22'!I$76</f>
        <v>761307</v>
      </c>
      <c r="J75" s="189">
        <f>'22'!J$76</f>
        <v>769277.66599999997</v>
      </c>
      <c r="K75" s="190">
        <f>'22'!K$76</f>
        <v>1</v>
      </c>
      <c r="L75" s="188">
        <f>'22'!L$76</f>
        <v>1643</v>
      </c>
      <c r="M75" s="192">
        <f>'22'!M$76</f>
        <v>3728054</v>
      </c>
      <c r="N75" s="192">
        <f>'22'!N$76</f>
        <v>738727</v>
      </c>
      <c r="O75" s="189">
        <f>'22'!O$76</f>
        <v>732787.76</v>
      </c>
      <c r="P75" s="190">
        <f>'22'!P$76</f>
        <v>1</v>
      </c>
      <c r="Q75" s="188">
        <f>'22'!Q$76</f>
        <v>1705</v>
      </c>
      <c r="R75" s="192">
        <f>'22'!R$76</f>
        <v>3729812</v>
      </c>
      <c r="S75" s="192">
        <f>'22'!S$76</f>
        <v>734767</v>
      </c>
      <c r="T75" s="189">
        <f>'22'!T$76</f>
        <v>703981.94499999995</v>
      </c>
      <c r="U75" s="190">
        <f>'22'!U$76</f>
        <v>1.0000000000000002</v>
      </c>
      <c r="V75" s="188">
        <f>'22'!V$76</f>
        <v>1802</v>
      </c>
      <c r="W75" s="192">
        <f>'22'!W$76</f>
        <v>3664657</v>
      </c>
      <c r="X75" s="192">
        <f>'22'!X$76</f>
        <v>714906</v>
      </c>
      <c r="Y75" s="189">
        <f>'22'!Y$76</f>
        <v>678729.89900000009</v>
      </c>
      <c r="Z75" s="190">
        <f>'22'!Z$76</f>
        <v>0.99999999999999978</v>
      </c>
      <c r="AA75" s="188">
        <f>'22'!AA$76</f>
        <v>1847</v>
      </c>
      <c r="AB75" s="192">
        <f>'22'!AB$76</f>
        <v>3574632</v>
      </c>
      <c r="AC75" s="192">
        <f>'22'!AC$76</f>
        <v>783627</v>
      </c>
      <c r="AD75" s="189">
        <f>'22'!AD$76</f>
        <v>616658.64400000009</v>
      </c>
      <c r="AE75" s="190">
        <f>'22'!AE$76</f>
        <v>0.99999999999999989</v>
      </c>
    </row>
    <row r="76" spans="1:31" x14ac:dyDescent="0.2">
      <c r="A76" s="191" t="str">
        <f t="shared" si="0"/>
        <v>Abbildung 47</v>
      </c>
      <c r="B76" s="188">
        <f>'47'!B$76</f>
        <v>0</v>
      </c>
      <c r="C76" s="192">
        <f>'47'!C$76</f>
        <v>0</v>
      </c>
      <c r="D76" s="192">
        <f>'47'!D$76</f>
        <v>0</v>
      </c>
      <c r="E76" s="189">
        <f>'47'!E$76</f>
        <v>0</v>
      </c>
      <c r="F76" s="190">
        <f>'47'!F$76</f>
        <v>0</v>
      </c>
      <c r="G76" s="188">
        <f>'47'!G$76</f>
        <v>0</v>
      </c>
      <c r="H76" s="192">
        <f>'47'!H$76</f>
        <v>0</v>
      </c>
      <c r="I76" s="192">
        <f>'47'!I$76</f>
        <v>0</v>
      </c>
      <c r="J76" s="189">
        <f>'47'!J$76</f>
        <v>0</v>
      </c>
      <c r="K76" s="190">
        <f>'47'!K$76</f>
        <v>0</v>
      </c>
      <c r="L76" s="188">
        <f>'47'!L$76</f>
        <v>0</v>
      </c>
      <c r="M76" s="192">
        <f>'47'!M$76</f>
        <v>0</v>
      </c>
      <c r="N76" s="192">
        <f>'47'!N$76</f>
        <v>0</v>
      </c>
      <c r="O76" s="189">
        <f>'47'!O$76</f>
        <v>0</v>
      </c>
      <c r="P76" s="190">
        <f>'47'!P$76</f>
        <v>0</v>
      </c>
      <c r="Q76" s="188">
        <f>'47'!Q$76</f>
        <v>0</v>
      </c>
      <c r="R76" s="192">
        <f>'47'!R$76</f>
        <v>0</v>
      </c>
      <c r="S76" s="192">
        <f>'47'!S$76</f>
        <v>0</v>
      </c>
      <c r="T76" s="189">
        <f>'47'!T$76</f>
        <v>0</v>
      </c>
      <c r="U76" s="190">
        <f>'47'!U$76</f>
        <v>0</v>
      </c>
      <c r="V76" s="188">
        <f>'47'!V$76</f>
        <v>0</v>
      </c>
      <c r="W76" s="192">
        <f>'47'!W$76</f>
        <v>0</v>
      </c>
      <c r="X76" s="192">
        <f>'47'!X$76</f>
        <v>0</v>
      </c>
      <c r="Y76" s="189">
        <f>'47'!Y$76</f>
        <v>0</v>
      </c>
      <c r="Z76" s="190">
        <f>'47'!Z$76</f>
        <v>0</v>
      </c>
      <c r="AA76" s="188">
        <f>'47'!AA$76</f>
        <v>0</v>
      </c>
      <c r="AB76" s="192">
        <f>'47'!AB$76</f>
        <v>0</v>
      </c>
      <c r="AC76" s="192">
        <f>'47'!AC$76</f>
        <v>0</v>
      </c>
      <c r="AD76" s="189">
        <f>'47'!AD$76</f>
        <v>0</v>
      </c>
      <c r="AE76" s="190">
        <f>'47'!AE$76</f>
        <v>0</v>
      </c>
    </row>
    <row r="77" spans="1:31" x14ac:dyDescent="0.2">
      <c r="A77" s="191" t="str">
        <f t="shared" si="0"/>
        <v>Abbildung 48</v>
      </c>
      <c r="B77" s="188">
        <f>'24'!B$76</f>
        <v>1548</v>
      </c>
      <c r="C77" s="192">
        <f>'24'!C$76</f>
        <v>3936356</v>
      </c>
      <c r="D77" s="192">
        <f>'24'!D$76</f>
        <v>785750</v>
      </c>
      <c r="E77" s="189">
        <f>'24'!E$76</f>
        <v>794232.93500000006</v>
      </c>
      <c r="F77" s="190">
        <f>'24'!F$76</f>
        <v>0.99999999999999978</v>
      </c>
      <c r="G77" s="188">
        <f>'24'!G$76</f>
        <v>1616</v>
      </c>
      <c r="H77" s="192">
        <f>'24'!H$76</f>
        <v>3850189</v>
      </c>
      <c r="I77" s="192">
        <f>'24'!I$76</f>
        <v>761307</v>
      </c>
      <c r="J77" s="189">
        <f>'24'!J$76</f>
        <v>769277.66599999997</v>
      </c>
      <c r="K77" s="190">
        <f>'24'!K$76</f>
        <v>1</v>
      </c>
      <c r="L77" s="188">
        <f>'24'!L$76</f>
        <v>1643</v>
      </c>
      <c r="M77" s="192">
        <f>'24'!M$76</f>
        <v>3728054</v>
      </c>
      <c r="N77" s="192">
        <f>'24'!N$76</f>
        <v>738727</v>
      </c>
      <c r="O77" s="189">
        <f>'24'!O$76</f>
        <v>732787.75999999989</v>
      </c>
      <c r="P77" s="190">
        <f>'24'!P$76</f>
        <v>1</v>
      </c>
      <c r="Q77" s="188">
        <f>'24'!Q$76</f>
        <v>1705</v>
      </c>
      <c r="R77" s="192">
        <f>'24'!R$76</f>
        <v>3729812</v>
      </c>
      <c r="S77" s="192">
        <f>'24'!S$76</f>
        <v>734767</v>
      </c>
      <c r="T77" s="189">
        <f>'24'!T$76</f>
        <v>703981.94499999995</v>
      </c>
      <c r="U77" s="190">
        <f>'24'!U$76</f>
        <v>1</v>
      </c>
      <c r="V77" s="188">
        <f>'24'!V$76</f>
        <v>1802</v>
      </c>
      <c r="W77" s="192">
        <f>'24'!W$76</f>
        <v>3664657</v>
      </c>
      <c r="X77" s="192">
        <f>'24'!X$76</f>
        <v>714906</v>
      </c>
      <c r="Y77" s="189">
        <f>'24'!Y$76</f>
        <v>678729.89899999998</v>
      </c>
      <c r="Z77" s="190">
        <f>'24'!Z$76</f>
        <v>1</v>
      </c>
      <c r="AA77" s="188">
        <f>'24'!AA$76</f>
        <v>1847</v>
      </c>
      <c r="AB77" s="192">
        <f>'24'!AB$76</f>
        <v>3574632</v>
      </c>
      <c r="AC77" s="192">
        <f>'24'!AC$76</f>
        <v>783627</v>
      </c>
      <c r="AD77" s="189">
        <f>'24'!AD$76</f>
        <v>616658.64399999997</v>
      </c>
      <c r="AE77" s="190">
        <f>'24'!AE$76</f>
        <v>1</v>
      </c>
    </row>
    <row r="78" spans="1:31" x14ac:dyDescent="0.2">
      <c r="A78" s="191" t="str">
        <f t="shared" si="0"/>
        <v>Abbildung 49</v>
      </c>
      <c r="B78" s="188">
        <f>'26'!B$76</f>
        <v>1549</v>
      </c>
      <c r="C78" s="192">
        <f>'26'!C$76</f>
        <v>3936527</v>
      </c>
      <c r="D78" s="192">
        <f>'26'!D$76</f>
        <v>785835</v>
      </c>
      <c r="E78" s="189">
        <f>'26'!E$76</f>
        <v>794295.32699999993</v>
      </c>
      <c r="F78" s="190">
        <f>'26'!F$76</f>
        <v>1</v>
      </c>
      <c r="G78" s="188">
        <f>'26'!G$76</f>
        <v>1616</v>
      </c>
      <c r="H78" s="192">
        <f>'26'!H$76</f>
        <v>3850189</v>
      </c>
      <c r="I78" s="192">
        <f>'26'!I$76</f>
        <v>761307</v>
      </c>
      <c r="J78" s="189">
        <f>'26'!J$76</f>
        <v>769277.66599999997</v>
      </c>
      <c r="K78" s="190">
        <f>'26'!K$76</f>
        <v>0.99999999999999989</v>
      </c>
      <c r="L78" s="188">
        <f>'26'!L$76</f>
        <v>1643</v>
      </c>
      <c r="M78" s="192">
        <f>'26'!M$76</f>
        <v>3728054</v>
      </c>
      <c r="N78" s="192">
        <f>'26'!N$76</f>
        <v>738727</v>
      </c>
      <c r="O78" s="189">
        <f>'26'!O$76</f>
        <v>732787.75999999989</v>
      </c>
      <c r="P78" s="190">
        <f>'26'!P$76</f>
        <v>1</v>
      </c>
      <c r="Q78" s="188">
        <f>'26'!Q$76</f>
        <v>1705</v>
      </c>
      <c r="R78" s="192">
        <f>'26'!R$76</f>
        <v>3729812</v>
      </c>
      <c r="S78" s="192">
        <f>'26'!S$76</f>
        <v>734767</v>
      </c>
      <c r="T78" s="189">
        <f>'26'!T$76</f>
        <v>703981.94499999995</v>
      </c>
      <c r="U78" s="190">
        <f>'26'!U$76</f>
        <v>1</v>
      </c>
      <c r="V78" s="188">
        <f>'26'!V$76</f>
        <v>1802</v>
      </c>
      <c r="W78" s="192">
        <f>'26'!W$76</f>
        <v>3664657</v>
      </c>
      <c r="X78" s="192">
        <f>'26'!X$76</f>
        <v>714906</v>
      </c>
      <c r="Y78" s="189">
        <f>'26'!Y$76</f>
        <v>678729.89899999998</v>
      </c>
      <c r="Z78" s="190">
        <f>'26'!Z$76</f>
        <v>1</v>
      </c>
      <c r="AA78" s="188">
        <f>'26'!AA$76</f>
        <v>1847</v>
      </c>
      <c r="AB78" s="192">
        <f>'26'!AB$76</f>
        <v>3574632</v>
      </c>
      <c r="AC78" s="192">
        <f>'26'!AC$76</f>
        <v>783627</v>
      </c>
      <c r="AD78" s="189">
        <f>'26'!AD$76</f>
        <v>616658.64400000009</v>
      </c>
      <c r="AE78" s="190">
        <f>'26'!AE$76</f>
        <v>0.99999999999999989</v>
      </c>
    </row>
    <row r="79" spans="1:31" x14ac:dyDescent="0.2">
      <c r="A79" s="191" t="str">
        <f t="shared" si="0"/>
        <v>Abbildung 50</v>
      </c>
      <c r="B79" s="188">
        <f>'37'!B$76</f>
        <v>1549</v>
      </c>
      <c r="C79" s="192">
        <f>'37'!C$76</f>
        <v>3936527</v>
      </c>
      <c r="D79" s="192">
        <f>'37'!D$76</f>
        <v>785835</v>
      </c>
      <c r="E79" s="189">
        <f>'37'!E$76</f>
        <v>794295.32700000005</v>
      </c>
      <c r="F79" s="190">
        <f>'37'!F$76</f>
        <v>0.99999999999999989</v>
      </c>
      <c r="G79" s="188">
        <f>'37'!G$76</f>
        <v>1616</v>
      </c>
      <c r="H79" s="192">
        <f>'37'!H$76</f>
        <v>3850189</v>
      </c>
      <c r="I79" s="192">
        <f>'37'!I$76</f>
        <v>761307</v>
      </c>
      <c r="J79" s="189">
        <f>'37'!J$76</f>
        <v>769277.66599999997</v>
      </c>
      <c r="K79" s="190">
        <f>'37'!K$76</f>
        <v>1</v>
      </c>
      <c r="L79" s="188">
        <f>'37'!L$76</f>
        <v>1643</v>
      </c>
      <c r="M79" s="192">
        <f>'37'!M$76</f>
        <v>3728054</v>
      </c>
      <c r="N79" s="192">
        <f>'37'!N$76</f>
        <v>738727</v>
      </c>
      <c r="O79" s="189">
        <f>'37'!O$76</f>
        <v>732787.76</v>
      </c>
      <c r="P79" s="190">
        <f>'37'!P$76</f>
        <v>1</v>
      </c>
      <c r="Q79" s="188">
        <f>'37'!Q$76</f>
        <v>1705</v>
      </c>
      <c r="R79" s="192">
        <f>'37'!R$76</f>
        <v>3729812</v>
      </c>
      <c r="S79" s="192">
        <f>'37'!S$76</f>
        <v>734767</v>
      </c>
      <c r="T79" s="189">
        <f>'37'!T$76</f>
        <v>703981.94500000007</v>
      </c>
      <c r="U79" s="190">
        <f>'37'!U$76</f>
        <v>0.99999999999999978</v>
      </c>
      <c r="V79" s="188">
        <f>'37'!V$76</f>
        <v>1802</v>
      </c>
      <c r="W79" s="192">
        <f>'37'!W$76</f>
        <v>3664657</v>
      </c>
      <c r="X79" s="192">
        <f>'37'!X$76</f>
        <v>714906</v>
      </c>
      <c r="Y79" s="189">
        <f>'37'!Y$76</f>
        <v>678729.89899999998</v>
      </c>
      <c r="Z79" s="190">
        <f>'37'!Z$76</f>
        <v>1</v>
      </c>
      <c r="AA79" s="188">
        <f>'37'!AA$76</f>
        <v>1847</v>
      </c>
      <c r="AB79" s="192">
        <f>'37'!AB$76</f>
        <v>3574632</v>
      </c>
      <c r="AC79" s="192">
        <f>'37'!AC$76</f>
        <v>783627</v>
      </c>
      <c r="AD79" s="189">
        <f>'37'!AD$76</f>
        <v>616658.64399999997</v>
      </c>
      <c r="AE79" s="190">
        <f>'37'!AE$76</f>
        <v>1</v>
      </c>
    </row>
    <row r="80" spans="1:31" x14ac:dyDescent="0.2">
      <c r="A80" s="191" t="str">
        <f t="shared" si="0"/>
        <v>Abbildung 51</v>
      </c>
      <c r="B80" s="188">
        <f>'44'!B$76</f>
        <v>1549</v>
      </c>
      <c r="C80" s="192">
        <f>'44'!C$76</f>
        <v>3936527</v>
      </c>
      <c r="D80" s="192">
        <f>'44'!D$76</f>
        <v>785835</v>
      </c>
      <c r="E80" s="189">
        <f>'44'!E$76</f>
        <v>794295.32700000005</v>
      </c>
      <c r="F80" s="190">
        <f>'44'!F$76</f>
        <v>0.99999999999999989</v>
      </c>
      <c r="G80" s="188">
        <f>'44'!G$76</f>
        <v>1616</v>
      </c>
      <c r="H80" s="192">
        <f>'44'!H$76</f>
        <v>3850189</v>
      </c>
      <c r="I80" s="192">
        <f>'44'!I$76</f>
        <v>761307</v>
      </c>
      <c r="J80" s="189">
        <f>'44'!J$76</f>
        <v>769277.66599999997</v>
      </c>
      <c r="K80" s="190">
        <f>'44'!K$76</f>
        <v>1</v>
      </c>
      <c r="L80" s="188">
        <f>'44'!L$76</f>
        <v>1643</v>
      </c>
      <c r="M80" s="192">
        <f>'44'!M$76</f>
        <v>3728054</v>
      </c>
      <c r="N80" s="192">
        <f>'44'!N$76</f>
        <v>738727</v>
      </c>
      <c r="O80" s="189">
        <f>'44'!O$76</f>
        <v>732787.75999999989</v>
      </c>
      <c r="P80" s="190">
        <f>'44'!P$76</f>
        <v>1.0000000000000002</v>
      </c>
      <c r="Q80" s="188">
        <f>'44'!Q$76</f>
        <v>1705</v>
      </c>
      <c r="R80" s="192">
        <f>'44'!R$76</f>
        <v>3729812</v>
      </c>
      <c r="S80" s="192">
        <f>'44'!S$76</f>
        <v>734767</v>
      </c>
      <c r="T80" s="189">
        <f>'44'!T$76</f>
        <v>703981.94500000007</v>
      </c>
      <c r="U80" s="190">
        <f>'44'!U$76</f>
        <v>0.99999999999999989</v>
      </c>
      <c r="V80" s="188">
        <f>'44'!V$76</f>
        <v>1802</v>
      </c>
      <c r="W80" s="192">
        <f>'44'!W$76</f>
        <v>3664657</v>
      </c>
      <c r="X80" s="192">
        <f>'44'!X$76</f>
        <v>714906</v>
      </c>
      <c r="Y80" s="189">
        <f>'44'!Y$76</f>
        <v>678729.89899999998</v>
      </c>
      <c r="Z80" s="190">
        <f>'44'!Z$76</f>
        <v>1</v>
      </c>
      <c r="AA80" s="188">
        <f>'44'!AA$76</f>
        <v>1847</v>
      </c>
      <c r="AB80" s="192">
        <f>'44'!AB$76</f>
        <v>3574632</v>
      </c>
      <c r="AC80" s="192">
        <f>'44'!AC$76</f>
        <v>783627</v>
      </c>
      <c r="AD80" s="189">
        <f>'44'!AD$76</f>
        <v>616658.64400000009</v>
      </c>
      <c r="AE80" s="190">
        <f>'44'!AE$76</f>
        <v>0.99999999999999978</v>
      </c>
    </row>
    <row r="81" spans="1:31" x14ac:dyDescent="0.2">
      <c r="A81" s="191" t="str">
        <f t="shared" si="0"/>
        <v>Abbildung 52</v>
      </c>
      <c r="B81" s="188">
        <f>'52'!B$76</f>
        <v>1549</v>
      </c>
      <c r="C81" s="192">
        <f>'52'!C$76</f>
        <v>3936527</v>
      </c>
      <c r="D81" s="192">
        <f>'52'!D$76</f>
        <v>785835</v>
      </c>
      <c r="E81" s="189">
        <f>'52'!E$76</f>
        <v>794295.32699999993</v>
      </c>
      <c r="F81" s="190">
        <f>'52'!F$76</f>
        <v>1</v>
      </c>
      <c r="G81" s="188">
        <f>'52'!G$76</f>
        <v>1616</v>
      </c>
      <c r="H81" s="192">
        <f>'52'!H$76</f>
        <v>3850189</v>
      </c>
      <c r="I81" s="192">
        <f>'52'!I$76</f>
        <v>761307</v>
      </c>
      <c r="J81" s="189">
        <f>'52'!J$76</f>
        <v>769277.66600000008</v>
      </c>
      <c r="K81" s="190">
        <f>'52'!K$76</f>
        <v>1</v>
      </c>
      <c r="L81" s="188">
        <f>'52'!L$76</f>
        <v>1643</v>
      </c>
      <c r="M81" s="192">
        <f>'52'!M$76</f>
        <v>3728054</v>
      </c>
      <c r="N81" s="192">
        <f>'52'!N$76</f>
        <v>738727</v>
      </c>
      <c r="O81" s="189">
        <f>'52'!O$76</f>
        <v>732787.76</v>
      </c>
      <c r="P81" s="190">
        <f>'52'!P$76</f>
        <v>1</v>
      </c>
      <c r="Q81" s="188">
        <f>'52'!Q$76</f>
        <v>1705</v>
      </c>
      <c r="R81" s="192">
        <f>'52'!R$76</f>
        <v>3729812</v>
      </c>
      <c r="S81" s="192">
        <f>'52'!S$76</f>
        <v>734767</v>
      </c>
      <c r="T81" s="189">
        <f>'52'!T$76</f>
        <v>703981.94499999995</v>
      </c>
      <c r="U81" s="190">
        <f>'52'!U$76</f>
        <v>1</v>
      </c>
      <c r="V81" s="188">
        <f>'52'!V$76</f>
        <v>1802</v>
      </c>
      <c r="W81" s="192">
        <f>'52'!W$76</f>
        <v>3664657</v>
      </c>
      <c r="X81" s="192">
        <f>'52'!X$76</f>
        <v>714906</v>
      </c>
      <c r="Y81" s="189">
        <f>'52'!Y$76</f>
        <v>678729.89899999998</v>
      </c>
      <c r="Z81" s="190">
        <f>'52'!Z$76</f>
        <v>1</v>
      </c>
      <c r="AA81" s="188">
        <f>'52'!AA$76</f>
        <v>1847</v>
      </c>
      <c r="AB81" s="192">
        <f>'52'!AB$76</f>
        <v>3574632</v>
      </c>
      <c r="AC81" s="192">
        <f>'52'!AC$76</f>
        <v>783627</v>
      </c>
      <c r="AD81" s="189">
        <f>'52'!AD$76</f>
        <v>616658.64399999997</v>
      </c>
      <c r="AE81" s="190">
        <f>'52'!AE$76</f>
        <v>1</v>
      </c>
    </row>
    <row r="82" spans="1:31" x14ac:dyDescent="0.2">
      <c r="A82" s="191" t="str">
        <f t="shared" si="0"/>
        <v>Abbildung 53</v>
      </c>
      <c r="B82" s="188">
        <f>'53'!B$76</f>
        <v>1549</v>
      </c>
      <c r="C82" s="192">
        <f>'53'!C$76</f>
        <v>3936527</v>
      </c>
      <c r="D82" s="192">
        <f>'53'!D$76</f>
        <v>785835</v>
      </c>
      <c r="E82" s="189">
        <f>'53'!E$76</f>
        <v>794295.32700000005</v>
      </c>
      <c r="F82" s="190">
        <f>'53'!F$76</f>
        <v>1</v>
      </c>
      <c r="G82" s="188">
        <f>'53'!G$76</f>
        <v>1616</v>
      </c>
      <c r="H82" s="192">
        <f>'53'!H$76</f>
        <v>3850189</v>
      </c>
      <c r="I82" s="192">
        <f>'53'!I$76</f>
        <v>761307</v>
      </c>
      <c r="J82" s="189">
        <f>'53'!J$76</f>
        <v>769277.66600000008</v>
      </c>
      <c r="K82" s="190">
        <f>'53'!K$76</f>
        <v>1</v>
      </c>
      <c r="L82" s="188">
        <f>'53'!L$76</f>
        <v>1643</v>
      </c>
      <c r="M82" s="192">
        <f>'53'!M$76</f>
        <v>3728054</v>
      </c>
      <c r="N82" s="192">
        <f>'53'!N$76</f>
        <v>738727</v>
      </c>
      <c r="O82" s="189">
        <f>'53'!O$76</f>
        <v>732787.76</v>
      </c>
      <c r="P82" s="190">
        <f>'53'!P$76</f>
        <v>1</v>
      </c>
      <c r="Q82" s="188">
        <f>'53'!Q$76</f>
        <v>1705</v>
      </c>
      <c r="R82" s="192">
        <f>'53'!R$76</f>
        <v>3729812</v>
      </c>
      <c r="S82" s="192">
        <f>'53'!S$76</f>
        <v>734767</v>
      </c>
      <c r="T82" s="189">
        <f>'53'!T$76</f>
        <v>703981.94499999995</v>
      </c>
      <c r="U82" s="190">
        <f>'53'!U$76</f>
        <v>1</v>
      </c>
      <c r="V82" s="188">
        <f>'53'!V$76</f>
        <v>1802</v>
      </c>
      <c r="W82" s="192">
        <f>'53'!W$76</f>
        <v>3664657</v>
      </c>
      <c r="X82" s="192">
        <f>'53'!X$76</f>
        <v>714906</v>
      </c>
      <c r="Y82" s="189">
        <f>'53'!Y$76</f>
        <v>678729.89899999998</v>
      </c>
      <c r="Z82" s="190">
        <f>'53'!Z$76</f>
        <v>1</v>
      </c>
      <c r="AA82" s="188">
        <f>'53'!AA$76</f>
        <v>1847</v>
      </c>
      <c r="AB82" s="192">
        <f>'53'!AB$76</f>
        <v>3574632</v>
      </c>
      <c r="AC82" s="192">
        <f>'53'!AC$76</f>
        <v>783627</v>
      </c>
      <c r="AD82" s="189">
        <f>'53'!AD$76</f>
        <v>616658.64399999997</v>
      </c>
      <c r="AE82" s="190">
        <f>'53'!AE$76</f>
        <v>1</v>
      </c>
    </row>
    <row r="83" spans="1:31" x14ac:dyDescent="0.2">
      <c r="A83" s="191" t="str">
        <f t="shared" si="0"/>
        <v>Abbildung 54</v>
      </c>
      <c r="B83" s="188">
        <f>'54'!B$76</f>
        <v>1549</v>
      </c>
      <c r="C83" s="192">
        <f>'54'!C$76</f>
        <v>3936527</v>
      </c>
      <c r="D83" s="192">
        <f>'54'!D$76</f>
        <v>785835</v>
      </c>
      <c r="E83" s="189">
        <f>'54'!E$76</f>
        <v>794295.32699999993</v>
      </c>
      <c r="F83" s="190">
        <f>'54'!F$76</f>
        <v>1</v>
      </c>
      <c r="G83" s="188">
        <f>'54'!G$76</f>
        <v>1616</v>
      </c>
      <c r="H83" s="192">
        <f>'54'!H$76</f>
        <v>3850189</v>
      </c>
      <c r="I83" s="192">
        <f>'54'!I$76</f>
        <v>761307</v>
      </c>
      <c r="J83" s="189">
        <f>'54'!J$76</f>
        <v>769277.66599999997</v>
      </c>
      <c r="K83" s="190">
        <f>'54'!K$76</f>
        <v>1</v>
      </c>
      <c r="L83" s="188">
        <f>'54'!L$76</f>
        <v>1643</v>
      </c>
      <c r="M83" s="192">
        <f>'54'!M$76</f>
        <v>3728054</v>
      </c>
      <c r="N83" s="192">
        <f>'54'!N$76</f>
        <v>738727</v>
      </c>
      <c r="O83" s="189">
        <f>'54'!O$76</f>
        <v>732787.75999999989</v>
      </c>
      <c r="P83" s="190">
        <f>'54'!P$76</f>
        <v>1.0000000000000002</v>
      </c>
      <c r="Q83" s="188">
        <f>'54'!Q$76</f>
        <v>1705</v>
      </c>
      <c r="R83" s="192">
        <f>'54'!R$76</f>
        <v>3729812</v>
      </c>
      <c r="S83" s="192">
        <f>'54'!S$76</f>
        <v>734767</v>
      </c>
      <c r="T83" s="189">
        <f>'54'!T$76</f>
        <v>703981.94500000007</v>
      </c>
      <c r="U83" s="190">
        <f>'54'!U$76</f>
        <v>1</v>
      </c>
      <c r="V83" s="188">
        <f>'54'!V$76</f>
        <v>1802</v>
      </c>
      <c r="W83" s="192">
        <f>'54'!W$76</f>
        <v>3664657</v>
      </c>
      <c r="X83" s="192">
        <f>'54'!X$76</f>
        <v>714906</v>
      </c>
      <c r="Y83" s="189">
        <f>'54'!Y$76</f>
        <v>678729.89899999998</v>
      </c>
      <c r="Z83" s="190">
        <f>'54'!Z$76</f>
        <v>1</v>
      </c>
      <c r="AA83" s="188">
        <f>'54'!AA$76</f>
        <v>1847</v>
      </c>
      <c r="AB83" s="192">
        <f>'54'!AB$76</f>
        <v>3574632</v>
      </c>
      <c r="AC83" s="192">
        <f>'54'!AC$76</f>
        <v>783627</v>
      </c>
      <c r="AD83" s="189">
        <f>'54'!AD$76</f>
        <v>616658.64400000009</v>
      </c>
      <c r="AE83" s="190">
        <f>'54'!AE$76</f>
        <v>0.99999999999999978</v>
      </c>
    </row>
    <row r="84" spans="1:31" x14ac:dyDescent="0.2">
      <c r="A84" s="191" t="str">
        <f t="shared" si="0"/>
        <v>Abbildung 55</v>
      </c>
      <c r="B84" s="188">
        <f>'55'!B$76</f>
        <v>1549</v>
      </c>
      <c r="C84" s="192">
        <f>'55'!C$76</f>
        <v>3936527</v>
      </c>
      <c r="D84" s="192">
        <f>'55'!D$76</f>
        <v>785835</v>
      </c>
      <c r="E84" s="189">
        <f>'55'!E$76</f>
        <v>794295.32699999993</v>
      </c>
      <c r="F84" s="190">
        <f>'55'!F$76</f>
        <v>1</v>
      </c>
      <c r="G84" s="188">
        <f>'55'!G$76</f>
        <v>1616</v>
      </c>
      <c r="H84" s="192">
        <f>'55'!H$76</f>
        <v>3850189</v>
      </c>
      <c r="I84" s="192">
        <f>'55'!I$76</f>
        <v>761307</v>
      </c>
      <c r="J84" s="189">
        <f>'55'!J$76</f>
        <v>769277.66599999997</v>
      </c>
      <c r="K84" s="190">
        <f>'55'!K$76</f>
        <v>1</v>
      </c>
      <c r="L84" s="188">
        <f>'55'!L$76</f>
        <v>1643</v>
      </c>
      <c r="M84" s="192">
        <f>'55'!M$76</f>
        <v>3728054</v>
      </c>
      <c r="N84" s="192">
        <f>'55'!N$76</f>
        <v>738727</v>
      </c>
      <c r="O84" s="189">
        <f>'55'!O$76</f>
        <v>732787.76</v>
      </c>
      <c r="P84" s="190">
        <f>'55'!P$76</f>
        <v>0.99999999999999989</v>
      </c>
      <c r="Q84" s="188">
        <f>'55'!Q$76</f>
        <v>1705</v>
      </c>
      <c r="R84" s="192">
        <f>'55'!R$76</f>
        <v>3729812</v>
      </c>
      <c r="S84" s="192">
        <f>'55'!S$76</f>
        <v>734767</v>
      </c>
      <c r="T84" s="189">
        <f>'55'!T$76</f>
        <v>703981.94499999995</v>
      </c>
      <c r="U84" s="190">
        <f>'55'!U$76</f>
        <v>1</v>
      </c>
      <c r="V84" s="188">
        <f>'55'!V$76</f>
        <v>1802</v>
      </c>
      <c r="W84" s="192">
        <f>'55'!W$76</f>
        <v>3664657</v>
      </c>
      <c r="X84" s="192">
        <f>'55'!X$76</f>
        <v>714906</v>
      </c>
      <c r="Y84" s="189">
        <f>'55'!Y$76</f>
        <v>678729.89899999998</v>
      </c>
      <c r="Z84" s="190">
        <f>'55'!Z$76</f>
        <v>1</v>
      </c>
      <c r="AA84" s="188">
        <f>'55'!AA$76</f>
        <v>1847</v>
      </c>
      <c r="AB84" s="192">
        <f>'55'!AB$76</f>
        <v>3574632</v>
      </c>
      <c r="AC84" s="192">
        <f>'55'!AC$76</f>
        <v>783627</v>
      </c>
      <c r="AD84" s="189">
        <f>'55'!AD$76</f>
        <v>616658.64399999997</v>
      </c>
      <c r="AE84" s="190">
        <f>'55'!AE$76</f>
        <v>1</v>
      </c>
    </row>
    <row r="85" spans="1:31" x14ac:dyDescent="0.2">
      <c r="A85" s="191" t="str">
        <f t="shared" si="0"/>
        <v>Bonus 1</v>
      </c>
      <c r="B85" s="188">
        <f>'B 1'!B$76</f>
        <v>1549</v>
      </c>
      <c r="C85" s="192">
        <f>'B 1'!C$76</f>
        <v>3936527</v>
      </c>
      <c r="D85" s="192">
        <f>'B 1'!D$76</f>
        <v>785835</v>
      </c>
      <c r="E85" s="189">
        <f>'B 1'!E$76</f>
        <v>794295.32700000005</v>
      </c>
      <c r="F85" s="190">
        <f>'B 1'!F$76</f>
        <v>1</v>
      </c>
      <c r="G85" s="188">
        <f>'B 1'!G$76</f>
        <v>1616</v>
      </c>
      <c r="H85" s="192">
        <f>'B 1'!H$76</f>
        <v>3850189</v>
      </c>
      <c r="I85" s="192">
        <f>'B 1'!I$76</f>
        <v>761307</v>
      </c>
      <c r="J85" s="189">
        <f>'B 1'!J$76</f>
        <v>769277.66599999997</v>
      </c>
      <c r="K85" s="190">
        <f>'B 1'!K$76</f>
        <v>1.0000000000000002</v>
      </c>
      <c r="L85" s="188">
        <f>'B 1'!L$76</f>
        <v>1643</v>
      </c>
      <c r="M85" s="192">
        <f>'B 1'!M$76</f>
        <v>3728054</v>
      </c>
      <c r="N85" s="192">
        <f>'B 1'!N$76</f>
        <v>738727</v>
      </c>
      <c r="O85" s="189">
        <f>'B 1'!O$76</f>
        <v>732787.76</v>
      </c>
      <c r="P85" s="190">
        <f>'B 1'!P$76</f>
        <v>1</v>
      </c>
      <c r="Q85" s="188">
        <f>'B 1'!Q$76</f>
        <v>1705</v>
      </c>
      <c r="R85" s="192">
        <f>'B 1'!R$76</f>
        <v>3729812</v>
      </c>
      <c r="S85" s="192">
        <f>'B 1'!S$76</f>
        <v>734767</v>
      </c>
      <c r="T85" s="189">
        <f>'B 1'!T$76</f>
        <v>703981.94500000007</v>
      </c>
      <c r="U85" s="190">
        <f>'B 1'!U$76</f>
        <v>0.99999999999999989</v>
      </c>
      <c r="V85" s="188">
        <f>'B 1'!V$76</f>
        <v>1802</v>
      </c>
      <c r="W85" s="192">
        <f>'B 1'!W$76</f>
        <v>3664657</v>
      </c>
      <c r="X85" s="192">
        <f>'B 1'!X$76</f>
        <v>714906</v>
      </c>
      <c r="Y85" s="189">
        <f>'B 1'!Y$76</f>
        <v>678729.89899999998</v>
      </c>
      <c r="Z85" s="190">
        <f>'B 1'!Z$76</f>
        <v>1</v>
      </c>
      <c r="AA85" s="188">
        <f>'B 1'!AA$76</f>
        <v>1847</v>
      </c>
      <c r="AB85" s="192">
        <f>'B 1'!AB$76</f>
        <v>3574632</v>
      </c>
      <c r="AC85" s="192">
        <f>'B 1'!AC$76</f>
        <v>783627</v>
      </c>
      <c r="AD85" s="189">
        <f>'B 1'!AD$76</f>
        <v>616658.64399999997</v>
      </c>
      <c r="AE85" s="190">
        <f>'B 1'!AE$76</f>
        <v>1</v>
      </c>
    </row>
    <row r="91" spans="1:31" x14ac:dyDescent="0.2">
      <c r="A91" s="117" t="str">
        <f>Translation!$A$31</f>
        <v>Vorsorgeeinrichtungen mit Staatsgarantie</v>
      </c>
    </row>
    <row r="92" spans="1:31" x14ac:dyDescent="0.2">
      <c r="A92" s="191" t="str">
        <f>A12</f>
        <v>Abbildung 20</v>
      </c>
      <c r="B92" s="188">
        <f>'20'!B$116</f>
        <v>38</v>
      </c>
      <c r="C92" s="192">
        <f>'20'!C$116</f>
        <v>305370</v>
      </c>
      <c r="D92" s="192">
        <f>'20'!D$116</f>
        <v>151460</v>
      </c>
      <c r="E92" s="189">
        <f>'20'!E$116</f>
        <v>127845.83199999999</v>
      </c>
      <c r="F92" s="190">
        <f>'20'!F$116</f>
        <v>1</v>
      </c>
      <c r="G92" s="188">
        <f>'20'!G$116</f>
        <v>38</v>
      </c>
      <c r="H92" s="192">
        <f>'20'!H$116</f>
        <v>325723</v>
      </c>
      <c r="I92" s="192">
        <f>'20'!I$116</f>
        <v>156184</v>
      </c>
      <c r="J92" s="189">
        <f>'20'!J$116</f>
        <v>134010.117</v>
      </c>
      <c r="K92" s="190">
        <f>'20'!K$116</f>
        <v>1</v>
      </c>
      <c r="L92" s="188">
        <f>'20'!L$116</f>
        <v>39</v>
      </c>
      <c r="M92" s="192">
        <f>'20'!M$116</f>
        <v>322040</v>
      </c>
      <c r="N92" s="192">
        <f>'20'!N$116</f>
        <v>150098</v>
      </c>
      <c r="O92" s="189">
        <f>'20'!O$116</f>
        <v>127277.379</v>
      </c>
      <c r="P92" s="190">
        <f>'20'!P$116</f>
        <v>1</v>
      </c>
      <c r="Q92" s="188">
        <f>'20'!Q$116</f>
        <v>38</v>
      </c>
      <c r="R92" s="192">
        <f>'20'!R$116</f>
        <v>308343</v>
      </c>
      <c r="S92" s="192">
        <f>'20'!S$116</f>
        <v>143834</v>
      </c>
      <c r="T92" s="189">
        <f>'20'!T$116</f>
        <v>119248.00899999999</v>
      </c>
      <c r="U92" s="190">
        <f>'20'!U$116</f>
        <v>1</v>
      </c>
      <c r="V92" s="188">
        <f>'20'!V$116</f>
        <v>43</v>
      </c>
      <c r="W92" s="192">
        <f>'20'!W$116</f>
        <v>339380</v>
      </c>
      <c r="X92" s="192">
        <f>'20'!X$116</f>
        <v>153912</v>
      </c>
      <c r="Y92" s="189">
        <f>'20'!Y$116</f>
        <v>125301.11600000001</v>
      </c>
      <c r="Z92" s="190">
        <f>'20'!Z$116</f>
        <v>0.99999999999999989</v>
      </c>
      <c r="AA92" s="188">
        <f>'20'!AA$116</f>
        <v>58</v>
      </c>
      <c r="AB92" s="192">
        <f>'20'!AB$116</f>
        <v>358116</v>
      </c>
      <c r="AC92" s="192">
        <f>'20'!AC$116</f>
        <v>159705</v>
      </c>
      <c r="AD92" s="189">
        <f>'20'!AD$116</f>
        <v>128796.19099999999</v>
      </c>
      <c r="AE92" s="190">
        <f>'20'!AE$116</f>
        <v>1</v>
      </c>
    </row>
    <row r="93" spans="1:31" x14ac:dyDescent="0.2">
      <c r="A93" s="191" t="str">
        <f t="shared" ref="A93:A125" si="1">A13</f>
        <v>Abbildung 21</v>
      </c>
      <c r="B93" s="188">
        <f>'21'!B$116</f>
        <v>38</v>
      </c>
      <c r="C93" s="192">
        <f>'21'!C$116</f>
        <v>305370</v>
      </c>
      <c r="D93" s="192">
        <f>'21'!D$116</f>
        <v>151460</v>
      </c>
      <c r="E93" s="189">
        <f>'21'!E$116</f>
        <v>127845.83199999999</v>
      </c>
      <c r="F93" s="190">
        <f>'21'!F$116</f>
        <v>1</v>
      </c>
      <c r="G93" s="188">
        <f>'21'!G$116</f>
        <v>38</v>
      </c>
      <c r="H93" s="192">
        <f>'21'!H$116</f>
        <v>325723</v>
      </c>
      <c r="I93" s="192">
        <f>'21'!I$116</f>
        <v>156184</v>
      </c>
      <c r="J93" s="189">
        <f>'21'!J$116</f>
        <v>134010.117</v>
      </c>
      <c r="K93" s="190">
        <f>'21'!K$116</f>
        <v>1</v>
      </c>
      <c r="L93" s="188">
        <f>'21'!L$116</f>
        <v>39</v>
      </c>
      <c r="M93" s="192">
        <f>'21'!M$116</f>
        <v>322040</v>
      </c>
      <c r="N93" s="192">
        <f>'21'!N$116</f>
        <v>150098</v>
      </c>
      <c r="O93" s="189">
        <f>'21'!O$116</f>
        <v>127277.379</v>
      </c>
      <c r="P93" s="190">
        <f>'21'!P$116</f>
        <v>1</v>
      </c>
      <c r="Q93" s="188">
        <f>'21'!Q$116</f>
        <v>38</v>
      </c>
      <c r="R93" s="192">
        <f>'21'!R$116</f>
        <v>308343</v>
      </c>
      <c r="S93" s="192">
        <f>'21'!S$116</f>
        <v>143834</v>
      </c>
      <c r="T93" s="189">
        <f>'21'!T$116</f>
        <v>119248.00899999999</v>
      </c>
      <c r="U93" s="190">
        <f>'21'!U$116</f>
        <v>1</v>
      </c>
      <c r="V93" s="188">
        <f>'21'!V$116</f>
        <v>43</v>
      </c>
      <c r="W93" s="192">
        <f>'21'!W$116</f>
        <v>339380</v>
      </c>
      <c r="X93" s="192">
        <f>'21'!X$116</f>
        <v>153912</v>
      </c>
      <c r="Y93" s="189">
        <f>'21'!Y$116</f>
        <v>125301.11600000001</v>
      </c>
      <c r="Z93" s="190">
        <f>'21'!Z$116</f>
        <v>1</v>
      </c>
      <c r="AA93" s="188">
        <f>'21'!AA$116</f>
        <v>58</v>
      </c>
      <c r="AB93" s="192">
        <f>'21'!AB$116</f>
        <v>358116</v>
      </c>
      <c r="AC93" s="192">
        <f>'21'!AC$116</f>
        <v>159705</v>
      </c>
      <c r="AD93" s="189">
        <f>'21'!AD$116</f>
        <v>128796.19099999999</v>
      </c>
      <c r="AE93" s="190">
        <f>'21'!AE$116</f>
        <v>1</v>
      </c>
    </row>
    <row r="94" spans="1:31" x14ac:dyDescent="0.2">
      <c r="A94" s="191" t="str">
        <f t="shared" si="1"/>
        <v>Abbildung 22</v>
      </c>
      <c r="B94" s="188">
        <f>'22'!B$116</f>
        <v>38</v>
      </c>
      <c r="C94" s="192">
        <f>'22'!C$116</f>
        <v>305370</v>
      </c>
      <c r="D94" s="192">
        <f>'22'!D$116</f>
        <v>151460</v>
      </c>
      <c r="E94" s="189">
        <f>'22'!E$116</f>
        <v>127845.83200000001</v>
      </c>
      <c r="F94" s="190">
        <f>'22'!F$116</f>
        <v>1</v>
      </c>
      <c r="G94" s="188">
        <f>'22'!G$116</f>
        <v>38</v>
      </c>
      <c r="H94" s="192">
        <f>'22'!H$116</f>
        <v>325723</v>
      </c>
      <c r="I94" s="192">
        <f>'22'!I$116</f>
        <v>156184</v>
      </c>
      <c r="J94" s="189">
        <f>'22'!J$116</f>
        <v>134010.117</v>
      </c>
      <c r="K94" s="190">
        <f>'22'!K$116</f>
        <v>0.99999999999999989</v>
      </c>
      <c r="L94" s="188">
        <f>'22'!L$116</f>
        <v>39</v>
      </c>
      <c r="M94" s="192">
        <f>'22'!M$116</f>
        <v>322040</v>
      </c>
      <c r="N94" s="192">
        <f>'22'!N$116</f>
        <v>150098</v>
      </c>
      <c r="O94" s="189">
        <f>'22'!O$116</f>
        <v>127277.37899999999</v>
      </c>
      <c r="P94" s="190">
        <f>'22'!P$116</f>
        <v>1</v>
      </c>
      <c r="Q94" s="188">
        <f>'22'!Q$116</f>
        <v>38</v>
      </c>
      <c r="R94" s="192">
        <f>'22'!R$116</f>
        <v>308343</v>
      </c>
      <c r="S94" s="192">
        <f>'22'!S$116</f>
        <v>143834</v>
      </c>
      <c r="T94" s="189">
        <f>'22'!T$116</f>
        <v>119248.00900000001</v>
      </c>
      <c r="U94" s="190">
        <f>'22'!U$116</f>
        <v>1</v>
      </c>
      <c r="V94" s="188">
        <f>'22'!V$116</f>
        <v>43</v>
      </c>
      <c r="W94" s="192">
        <f>'22'!W$116</f>
        <v>339380</v>
      </c>
      <c r="X94" s="192">
        <f>'22'!X$116</f>
        <v>153912</v>
      </c>
      <c r="Y94" s="189">
        <f>'22'!Y$116</f>
        <v>125301.11599999998</v>
      </c>
      <c r="Z94" s="190">
        <f>'22'!Z$116</f>
        <v>1.0000000000000002</v>
      </c>
      <c r="AA94" s="188">
        <f>'22'!AA$116</f>
        <v>58</v>
      </c>
      <c r="AB94" s="192">
        <f>'22'!AB$116</f>
        <v>358116</v>
      </c>
      <c r="AC94" s="192">
        <f>'22'!AC$116</f>
        <v>159705</v>
      </c>
      <c r="AD94" s="189">
        <f>'22'!AD$116</f>
        <v>128796.19100000001</v>
      </c>
      <c r="AE94" s="190">
        <f>'22'!AE$116</f>
        <v>0.99999999999999989</v>
      </c>
    </row>
    <row r="95" spans="1:31" x14ac:dyDescent="0.2">
      <c r="A95" s="191" t="str">
        <f t="shared" si="1"/>
        <v>Abbildung 23</v>
      </c>
      <c r="B95" s="188">
        <f>'23'!B$116</f>
        <v>38</v>
      </c>
      <c r="C95" s="192">
        <f>'23'!C$116</f>
        <v>305370</v>
      </c>
      <c r="D95" s="192">
        <f>'23'!D$116</f>
        <v>151460</v>
      </c>
      <c r="E95" s="189">
        <f>'23'!E$116</f>
        <v>127845.83199999999</v>
      </c>
      <c r="F95" s="190">
        <f>'23'!F$116</f>
        <v>1</v>
      </c>
      <c r="G95" s="188">
        <f>'23'!G$116</f>
        <v>38</v>
      </c>
      <c r="H95" s="192">
        <f>'23'!H$116</f>
        <v>325723</v>
      </c>
      <c r="I95" s="192">
        <f>'23'!I$116</f>
        <v>156184</v>
      </c>
      <c r="J95" s="189">
        <f>'23'!J$116</f>
        <v>134010.117</v>
      </c>
      <c r="K95" s="190">
        <f>'23'!K$116</f>
        <v>1</v>
      </c>
      <c r="L95" s="188">
        <f>'23'!L$116</f>
        <v>39</v>
      </c>
      <c r="M95" s="192">
        <f>'23'!M$116</f>
        <v>322040</v>
      </c>
      <c r="N95" s="192">
        <f>'23'!N$116</f>
        <v>150098</v>
      </c>
      <c r="O95" s="189">
        <f>'23'!O$116</f>
        <v>127277.37900000002</v>
      </c>
      <c r="P95" s="190">
        <f>'23'!P$116</f>
        <v>0.99999999999999978</v>
      </c>
      <c r="Q95" s="188">
        <f>'23'!Q$116</f>
        <v>38</v>
      </c>
      <c r="R95" s="192">
        <f>'23'!R$116</f>
        <v>308343</v>
      </c>
      <c r="S95" s="192">
        <f>'23'!S$116</f>
        <v>143834</v>
      </c>
      <c r="T95" s="189">
        <f>'23'!T$116</f>
        <v>119248.00900000001</v>
      </c>
      <c r="U95" s="190">
        <f>'23'!U$116</f>
        <v>0.99999999999999989</v>
      </c>
      <c r="V95" s="188">
        <f>'23'!V$116</f>
        <v>43</v>
      </c>
      <c r="W95" s="192">
        <f>'23'!W$116</f>
        <v>339380</v>
      </c>
      <c r="X95" s="192">
        <f>'23'!X$116</f>
        <v>153912</v>
      </c>
      <c r="Y95" s="189">
        <f>'23'!Y$116</f>
        <v>125301.11600000001</v>
      </c>
      <c r="Z95" s="190">
        <f>'23'!Z$116</f>
        <v>0.99999999999999978</v>
      </c>
      <c r="AA95" s="188">
        <f>'23'!AA$116</f>
        <v>58</v>
      </c>
      <c r="AB95" s="192">
        <f>'23'!AB$116</f>
        <v>358116</v>
      </c>
      <c r="AC95" s="192">
        <f>'23'!AC$116</f>
        <v>159705</v>
      </c>
      <c r="AD95" s="189">
        <f>'23'!AD$116</f>
        <v>128796.19099999999</v>
      </c>
      <c r="AE95" s="190">
        <f>'23'!AE$116</f>
        <v>1.0000000000000002</v>
      </c>
    </row>
    <row r="96" spans="1:31" x14ac:dyDescent="0.2">
      <c r="A96" s="191" t="str">
        <f t="shared" si="1"/>
        <v>Abbildung 24</v>
      </c>
      <c r="B96" s="188">
        <f>'24'!B$116</f>
        <v>38</v>
      </c>
      <c r="C96" s="192">
        <f>'24'!C$116</f>
        <v>305370</v>
      </c>
      <c r="D96" s="192">
        <f>'24'!D$116</f>
        <v>151460</v>
      </c>
      <c r="E96" s="189">
        <f>'24'!E$116</f>
        <v>127845.83199999999</v>
      </c>
      <c r="F96" s="190">
        <f>'24'!F$116</f>
        <v>1</v>
      </c>
      <c r="G96" s="188">
        <f>'24'!G$116</f>
        <v>38</v>
      </c>
      <c r="H96" s="192">
        <f>'24'!H$116</f>
        <v>325723</v>
      </c>
      <c r="I96" s="192">
        <f>'24'!I$116</f>
        <v>156184</v>
      </c>
      <c r="J96" s="189">
        <f>'24'!J$116</f>
        <v>134010.117</v>
      </c>
      <c r="K96" s="190">
        <f>'24'!K$116</f>
        <v>1.0000000000000002</v>
      </c>
      <c r="L96" s="188">
        <f>'24'!L$116</f>
        <v>39</v>
      </c>
      <c r="M96" s="192">
        <f>'24'!M$116</f>
        <v>322040</v>
      </c>
      <c r="N96" s="192">
        <f>'24'!N$116</f>
        <v>150098</v>
      </c>
      <c r="O96" s="189">
        <f>'24'!O$116</f>
        <v>127277.379</v>
      </c>
      <c r="P96" s="190">
        <f>'24'!P$116</f>
        <v>0.99999999999999989</v>
      </c>
      <c r="Q96" s="188">
        <f>'24'!Q$116</f>
        <v>38</v>
      </c>
      <c r="R96" s="192">
        <f>'24'!R$116</f>
        <v>308343</v>
      </c>
      <c r="S96" s="192">
        <f>'24'!S$116</f>
        <v>143834</v>
      </c>
      <c r="T96" s="189">
        <f>'24'!T$116</f>
        <v>119248.00900000001</v>
      </c>
      <c r="U96" s="190">
        <f>'24'!U$116</f>
        <v>1</v>
      </c>
      <c r="V96" s="188">
        <f>'24'!V$116</f>
        <v>43</v>
      </c>
      <c r="W96" s="192">
        <f>'24'!W$116</f>
        <v>339380</v>
      </c>
      <c r="X96" s="192">
        <f>'24'!X$116</f>
        <v>153912</v>
      </c>
      <c r="Y96" s="189">
        <f>'24'!Y$116</f>
        <v>125301.11600000001</v>
      </c>
      <c r="Z96" s="190">
        <f>'24'!Z$116</f>
        <v>1</v>
      </c>
      <c r="AA96" s="188">
        <f>'24'!AA$116</f>
        <v>58</v>
      </c>
      <c r="AB96" s="192">
        <f>'24'!AB$116</f>
        <v>358116</v>
      </c>
      <c r="AC96" s="192">
        <f>'24'!AC$116</f>
        <v>159705</v>
      </c>
      <c r="AD96" s="189">
        <f>'24'!AD$116</f>
        <v>128796.19100000001</v>
      </c>
      <c r="AE96" s="190">
        <f>'24'!AE$116</f>
        <v>1.0000000000000002</v>
      </c>
    </row>
    <row r="97" spans="1:31" x14ac:dyDescent="0.2">
      <c r="A97" s="191" t="str">
        <f t="shared" si="1"/>
        <v>Abbildung 25</v>
      </c>
      <c r="B97" s="188">
        <f>'25'!B$116</f>
        <v>38</v>
      </c>
      <c r="C97" s="192">
        <f>'25'!C$116</f>
        <v>305370</v>
      </c>
      <c r="D97" s="192">
        <f>'25'!D$116</f>
        <v>151460</v>
      </c>
      <c r="E97" s="189">
        <f>'25'!E$116</f>
        <v>127845.83200000001</v>
      </c>
      <c r="F97" s="190">
        <f>'25'!F$116</f>
        <v>1</v>
      </c>
      <c r="G97" s="188">
        <f>'25'!G$116</f>
        <v>38</v>
      </c>
      <c r="H97" s="192">
        <f>'25'!H$116</f>
        <v>325723</v>
      </c>
      <c r="I97" s="192">
        <f>'25'!I$116</f>
        <v>156184</v>
      </c>
      <c r="J97" s="189">
        <f>'25'!J$116</f>
        <v>134010.117</v>
      </c>
      <c r="K97" s="190">
        <f>'25'!K$116</f>
        <v>1</v>
      </c>
      <c r="L97" s="188">
        <f>'25'!L$116</f>
        <v>39</v>
      </c>
      <c r="M97" s="192">
        <f>'25'!M$116</f>
        <v>322040</v>
      </c>
      <c r="N97" s="192">
        <f>'25'!N$116</f>
        <v>150098</v>
      </c>
      <c r="O97" s="189">
        <f>'25'!O$116</f>
        <v>127277.379</v>
      </c>
      <c r="P97" s="190">
        <f>'25'!P$116</f>
        <v>1</v>
      </c>
      <c r="Q97" s="188">
        <f>'25'!Q$116</f>
        <v>38</v>
      </c>
      <c r="R97" s="192">
        <f>'25'!R$116</f>
        <v>308343</v>
      </c>
      <c r="S97" s="192">
        <f>'25'!S$116</f>
        <v>143834</v>
      </c>
      <c r="T97" s="189">
        <f>'25'!T$116</f>
        <v>119248.00899999999</v>
      </c>
      <c r="U97" s="190">
        <f>'25'!U$116</f>
        <v>1</v>
      </c>
      <c r="V97" s="188">
        <f>'25'!V$116</f>
        <v>43</v>
      </c>
      <c r="W97" s="192">
        <f>'25'!W$116</f>
        <v>339380</v>
      </c>
      <c r="X97" s="192">
        <f>'25'!X$116</f>
        <v>153912</v>
      </c>
      <c r="Y97" s="189">
        <f>'25'!Y$116</f>
        <v>125301.11600000001</v>
      </c>
      <c r="Z97" s="190">
        <f>'25'!Z$116</f>
        <v>0.99999999999999989</v>
      </c>
      <c r="AA97" s="188">
        <f>'25'!AA$116</f>
        <v>58</v>
      </c>
      <c r="AB97" s="192">
        <f>'25'!AB$116</f>
        <v>358116</v>
      </c>
      <c r="AC97" s="192">
        <f>'25'!AC$116</f>
        <v>159705</v>
      </c>
      <c r="AD97" s="189">
        <f>'25'!AD$116</f>
        <v>128796.19099999999</v>
      </c>
      <c r="AE97" s="190">
        <f>'25'!AE$116</f>
        <v>1</v>
      </c>
    </row>
    <row r="98" spans="1:31" x14ac:dyDescent="0.2">
      <c r="A98" s="191" t="str">
        <f t="shared" si="1"/>
        <v>Abbildung 26</v>
      </c>
      <c r="B98" s="188">
        <f>'26'!B$116</f>
        <v>38</v>
      </c>
      <c r="C98" s="192">
        <f>'26'!C$116</f>
        <v>305370</v>
      </c>
      <c r="D98" s="192">
        <f>'26'!D$116</f>
        <v>151460</v>
      </c>
      <c r="E98" s="189">
        <f>'26'!E$116</f>
        <v>127845.83199999999</v>
      </c>
      <c r="F98" s="190">
        <f>'26'!F$116</f>
        <v>1</v>
      </c>
      <c r="G98" s="188">
        <f>'26'!G$116</f>
        <v>38</v>
      </c>
      <c r="H98" s="192">
        <f>'26'!H$116</f>
        <v>325723</v>
      </c>
      <c r="I98" s="192">
        <f>'26'!I$116</f>
        <v>156184</v>
      </c>
      <c r="J98" s="189">
        <f>'26'!J$116</f>
        <v>134010.117</v>
      </c>
      <c r="K98" s="190">
        <f>'26'!K$116</f>
        <v>1</v>
      </c>
      <c r="L98" s="188">
        <f>'26'!L$116</f>
        <v>39</v>
      </c>
      <c r="M98" s="192">
        <f>'26'!M$116</f>
        <v>322040</v>
      </c>
      <c r="N98" s="192">
        <f>'26'!N$116</f>
        <v>150098</v>
      </c>
      <c r="O98" s="189">
        <f>'26'!O$116</f>
        <v>127277.37899999999</v>
      </c>
      <c r="P98" s="190">
        <f>'26'!P$116</f>
        <v>1</v>
      </c>
      <c r="Q98" s="188">
        <f>'26'!Q$116</f>
        <v>38</v>
      </c>
      <c r="R98" s="192">
        <f>'26'!R$116</f>
        <v>308343</v>
      </c>
      <c r="S98" s="192">
        <f>'26'!S$116</f>
        <v>143834</v>
      </c>
      <c r="T98" s="189">
        <f>'26'!T$116</f>
        <v>119248.00900000001</v>
      </c>
      <c r="U98" s="190">
        <f>'26'!U$116</f>
        <v>1</v>
      </c>
      <c r="V98" s="188">
        <f>'26'!V$116</f>
        <v>43</v>
      </c>
      <c r="W98" s="192">
        <f>'26'!W$116</f>
        <v>339380</v>
      </c>
      <c r="X98" s="192">
        <f>'26'!X$116</f>
        <v>153912</v>
      </c>
      <c r="Y98" s="189">
        <f>'26'!Y$116</f>
        <v>125301.11600000001</v>
      </c>
      <c r="Z98" s="190">
        <f>'26'!Z$116</f>
        <v>1</v>
      </c>
      <c r="AA98" s="188">
        <f>'26'!AA$116</f>
        <v>58</v>
      </c>
      <c r="AB98" s="192">
        <f>'26'!AB$116</f>
        <v>358116</v>
      </c>
      <c r="AC98" s="192">
        <f>'26'!AC$116</f>
        <v>159705</v>
      </c>
      <c r="AD98" s="189">
        <f>'26'!AD$116</f>
        <v>128796.19099999999</v>
      </c>
      <c r="AE98" s="190">
        <f>'26'!AE$116</f>
        <v>1</v>
      </c>
    </row>
    <row r="99" spans="1:31" x14ac:dyDescent="0.2">
      <c r="A99" s="191" t="str">
        <f t="shared" si="1"/>
        <v>Abbildung 28</v>
      </c>
      <c r="B99" s="188">
        <f>'28'!B$116</f>
        <v>38</v>
      </c>
      <c r="C99" s="192">
        <f>'28'!C$116</f>
        <v>305370</v>
      </c>
      <c r="D99" s="192">
        <f>'28'!D$116</f>
        <v>151460</v>
      </c>
      <c r="E99" s="189">
        <f>'28'!E$116</f>
        <v>127845.83200000001</v>
      </c>
      <c r="F99" s="190">
        <f>'28'!F$116</f>
        <v>0.99999999999999989</v>
      </c>
      <c r="G99" s="188">
        <f>'28'!G$116</f>
        <v>38</v>
      </c>
      <c r="H99" s="192">
        <f>'28'!H$116</f>
        <v>325723</v>
      </c>
      <c r="I99" s="192">
        <f>'28'!I$116</f>
        <v>156184</v>
      </c>
      <c r="J99" s="189">
        <f>'28'!J$116</f>
        <v>134010.117</v>
      </c>
      <c r="K99" s="190">
        <f>'28'!K$116</f>
        <v>1</v>
      </c>
      <c r="L99" s="188">
        <f>'28'!L$116</f>
        <v>39</v>
      </c>
      <c r="M99" s="192">
        <f>'28'!M$116</f>
        <v>322040</v>
      </c>
      <c r="N99" s="192">
        <f>'28'!N$116</f>
        <v>150098</v>
      </c>
      <c r="O99" s="189">
        <f>'28'!O$116</f>
        <v>127277.379</v>
      </c>
      <c r="P99" s="190">
        <f>'28'!P$116</f>
        <v>1</v>
      </c>
      <c r="Q99" s="188">
        <f>'28'!Q$116</f>
        <v>38</v>
      </c>
      <c r="R99" s="192">
        <f>'28'!R$116</f>
        <v>308343</v>
      </c>
      <c r="S99" s="192">
        <f>'28'!S$116</f>
        <v>143834</v>
      </c>
      <c r="T99" s="189">
        <f>'28'!T$116</f>
        <v>119248.00900000001</v>
      </c>
      <c r="U99" s="190">
        <f>'28'!U$116</f>
        <v>1</v>
      </c>
      <c r="V99" s="188">
        <f>'28'!V$116</f>
        <v>43</v>
      </c>
      <c r="W99" s="192">
        <f>'28'!W$116</f>
        <v>339380</v>
      </c>
      <c r="X99" s="192">
        <f>'28'!X$116</f>
        <v>153912</v>
      </c>
      <c r="Y99" s="189">
        <f>'28'!Y$116</f>
        <v>125301.11599999999</v>
      </c>
      <c r="Z99" s="190">
        <f>'28'!Z$116</f>
        <v>1</v>
      </c>
      <c r="AA99" s="188">
        <f>'28'!AA$116</f>
        <v>58</v>
      </c>
      <c r="AB99" s="192">
        <f>'28'!AB$116</f>
        <v>358116</v>
      </c>
      <c r="AC99" s="192">
        <f>'28'!AC$116</f>
        <v>159705</v>
      </c>
      <c r="AD99" s="189">
        <f>'28'!AD$116</f>
        <v>128796.19100000001</v>
      </c>
      <c r="AE99" s="190">
        <f>'28'!AE$116</f>
        <v>1</v>
      </c>
    </row>
    <row r="100" spans="1:31" x14ac:dyDescent="0.2">
      <c r="A100" s="191" t="str">
        <f t="shared" si="1"/>
        <v>Abbildung 29</v>
      </c>
      <c r="B100" s="188">
        <f>'29'!B$116</f>
        <v>38</v>
      </c>
      <c r="C100" s="192">
        <f>'29'!C$116</f>
        <v>305370</v>
      </c>
      <c r="D100" s="192">
        <f>'29'!D$116</f>
        <v>151460</v>
      </c>
      <c r="E100" s="189">
        <f>'29'!E$116</f>
        <v>127845.83200000001</v>
      </c>
      <c r="F100" s="190">
        <f>'29'!F$116</f>
        <v>0.99999999999999989</v>
      </c>
      <c r="G100" s="188">
        <f>'29'!G$116</f>
        <v>38</v>
      </c>
      <c r="H100" s="192">
        <f>'29'!H$116</f>
        <v>325723</v>
      </c>
      <c r="I100" s="192">
        <f>'29'!I$116</f>
        <v>156184</v>
      </c>
      <c r="J100" s="189">
        <f>'29'!J$116</f>
        <v>134010.117</v>
      </c>
      <c r="K100" s="190">
        <f>'29'!K$116</f>
        <v>1.0000000000000002</v>
      </c>
      <c r="L100" s="188">
        <f>'29'!L$116</f>
        <v>39</v>
      </c>
      <c r="M100" s="192">
        <f>'29'!M$116</f>
        <v>322040</v>
      </c>
      <c r="N100" s="192">
        <f>'29'!N$116</f>
        <v>150098</v>
      </c>
      <c r="O100" s="189">
        <f>'29'!O$116</f>
        <v>127277.37899999999</v>
      </c>
      <c r="P100" s="190">
        <f>'29'!P$116</f>
        <v>1.0000000000000002</v>
      </c>
      <c r="Q100" s="188">
        <f>'29'!Q$116</f>
        <v>38</v>
      </c>
      <c r="R100" s="192">
        <f>'29'!R$116</f>
        <v>308343</v>
      </c>
      <c r="S100" s="192">
        <f>'29'!S$116</f>
        <v>143834</v>
      </c>
      <c r="T100" s="189">
        <f>'29'!T$116</f>
        <v>119248.00900000001</v>
      </c>
      <c r="U100" s="190">
        <f>'29'!U$116</f>
        <v>1</v>
      </c>
      <c r="V100" s="188">
        <f>'29'!V$116</f>
        <v>43</v>
      </c>
      <c r="W100" s="192">
        <f>'29'!W$116</f>
        <v>339380</v>
      </c>
      <c r="X100" s="192">
        <f>'29'!X$116</f>
        <v>153912</v>
      </c>
      <c r="Y100" s="189">
        <f>'29'!Y$116</f>
        <v>125301.11600000001</v>
      </c>
      <c r="Z100" s="190">
        <f>'29'!Z$116</f>
        <v>1</v>
      </c>
      <c r="AA100" s="188" t="e">
        <f>'29'!#REF!</f>
        <v>#REF!</v>
      </c>
      <c r="AB100" s="192" t="e">
        <f>'29'!#REF!</f>
        <v>#REF!</v>
      </c>
      <c r="AC100" s="192" t="e">
        <f>'29'!#REF!</f>
        <v>#REF!</v>
      </c>
      <c r="AD100" s="189" t="e">
        <f>'29'!#REF!</f>
        <v>#REF!</v>
      </c>
      <c r="AE100" s="190" t="e">
        <f>'29'!#REF!</f>
        <v>#REF!</v>
      </c>
    </row>
    <row r="101" spans="1:31" x14ac:dyDescent="0.2">
      <c r="A101" s="191" t="str">
        <f t="shared" si="1"/>
        <v>Abbildung 30</v>
      </c>
      <c r="B101" s="188">
        <f>'29'!B$116</f>
        <v>38</v>
      </c>
      <c r="C101" s="192">
        <f>'29'!C$116</f>
        <v>305370</v>
      </c>
      <c r="D101" s="192">
        <f>'29'!D$116</f>
        <v>151460</v>
      </c>
      <c r="E101" s="189">
        <f>'29'!E$116</f>
        <v>127845.83200000001</v>
      </c>
      <c r="F101" s="190">
        <f>'29'!F$116</f>
        <v>0.99999999999999989</v>
      </c>
      <c r="G101" s="188">
        <f>'29'!G$116</f>
        <v>38</v>
      </c>
      <c r="H101" s="192">
        <f>'29'!H$116</f>
        <v>325723</v>
      </c>
      <c r="I101" s="192">
        <f>'29'!I$116</f>
        <v>156184</v>
      </c>
      <c r="J101" s="189">
        <f>'29'!J$116</f>
        <v>134010.117</v>
      </c>
      <c r="K101" s="190">
        <f>'29'!K$116</f>
        <v>1.0000000000000002</v>
      </c>
      <c r="L101" s="188">
        <f>'29'!L$116</f>
        <v>39</v>
      </c>
      <c r="M101" s="192">
        <f>'29'!M$116</f>
        <v>322040</v>
      </c>
      <c r="N101" s="192">
        <f>'29'!N$116</f>
        <v>150098</v>
      </c>
      <c r="O101" s="189">
        <f>'29'!O$116</f>
        <v>127277.37899999999</v>
      </c>
      <c r="P101" s="190">
        <f>'29'!P$116</f>
        <v>1.0000000000000002</v>
      </c>
      <c r="Q101" s="188">
        <f>'29'!Q$116</f>
        <v>38</v>
      </c>
      <c r="R101" s="192">
        <f>'29'!R$116</f>
        <v>308343</v>
      </c>
      <c r="S101" s="192">
        <f>'29'!S$116</f>
        <v>143834</v>
      </c>
      <c r="T101" s="189">
        <f>'29'!T$116</f>
        <v>119248.00900000001</v>
      </c>
      <c r="U101" s="190">
        <f>'29'!U$116</f>
        <v>1</v>
      </c>
      <c r="V101" s="188">
        <f>'29'!V$116</f>
        <v>43</v>
      </c>
      <c r="W101" s="192">
        <f>'29'!W$116</f>
        <v>339380</v>
      </c>
      <c r="X101" s="192">
        <f>'29'!X$116</f>
        <v>153912</v>
      </c>
      <c r="Y101" s="189">
        <f>'29'!Y$116</f>
        <v>125301.11600000001</v>
      </c>
      <c r="Z101" s="190">
        <f>'29'!Z$116</f>
        <v>1</v>
      </c>
      <c r="AA101" s="188" t="e">
        <f>'29'!#REF!</f>
        <v>#REF!</v>
      </c>
      <c r="AB101" s="192" t="e">
        <f>'29'!#REF!</f>
        <v>#REF!</v>
      </c>
      <c r="AC101" s="192" t="e">
        <f>'29'!#REF!</f>
        <v>#REF!</v>
      </c>
      <c r="AD101" s="189" t="e">
        <f>'29'!#REF!</f>
        <v>#REF!</v>
      </c>
      <c r="AE101" s="190" t="e">
        <f>'29'!#REF!</f>
        <v>#REF!</v>
      </c>
    </row>
    <row r="102" spans="1:31" x14ac:dyDescent="0.2">
      <c r="A102" s="191" t="str">
        <f t="shared" si="1"/>
        <v>Abbildung 31</v>
      </c>
      <c r="B102" s="188">
        <f>'31'!B$116</f>
        <v>38</v>
      </c>
      <c r="C102" s="192">
        <f>'31'!C$116</f>
        <v>305370</v>
      </c>
      <c r="D102" s="192">
        <f>'31'!D$116</f>
        <v>151460</v>
      </c>
      <c r="E102" s="189">
        <f>'31'!E$116</f>
        <v>127845.83199999999</v>
      </c>
      <c r="F102" s="190">
        <f>'31'!F$116</f>
        <v>1</v>
      </c>
      <c r="G102" s="188">
        <f>'31'!G$116</f>
        <v>38</v>
      </c>
      <c r="H102" s="192">
        <f>'31'!H$116</f>
        <v>325723</v>
      </c>
      <c r="I102" s="192">
        <f>'31'!I$116</f>
        <v>156184</v>
      </c>
      <c r="J102" s="189">
        <f>'31'!J$116</f>
        <v>134010.117</v>
      </c>
      <c r="K102" s="190">
        <f>'31'!K$116</f>
        <v>1</v>
      </c>
      <c r="L102" s="188">
        <f>'31'!L$116</f>
        <v>39</v>
      </c>
      <c r="M102" s="192">
        <f>'31'!M$116</f>
        <v>322040</v>
      </c>
      <c r="N102" s="192">
        <f>'31'!N$116</f>
        <v>150098</v>
      </c>
      <c r="O102" s="189">
        <f>'31'!O$116</f>
        <v>127277.37900000002</v>
      </c>
      <c r="P102" s="190">
        <f>'31'!P$116</f>
        <v>1</v>
      </c>
      <c r="Q102" s="188">
        <f>'31'!Q$116</f>
        <v>38</v>
      </c>
      <c r="R102" s="192">
        <f>'31'!R$116</f>
        <v>308343</v>
      </c>
      <c r="S102" s="192">
        <f>'31'!S$116</f>
        <v>143834</v>
      </c>
      <c r="T102" s="189">
        <f>'31'!T$116</f>
        <v>119248.00899999999</v>
      </c>
      <c r="U102" s="190">
        <f>'31'!U$116</f>
        <v>1</v>
      </c>
      <c r="V102" s="188">
        <f>'31'!V$116</f>
        <v>43</v>
      </c>
      <c r="W102" s="192">
        <f>'31'!W$116</f>
        <v>339380</v>
      </c>
      <c r="X102" s="192">
        <f>'31'!X$116</f>
        <v>153912</v>
      </c>
      <c r="Y102" s="189">
        <f>'31'!Y$116</f>
        <v>125301.11600000001</v>
      </c>
      <c r="Z102" s="190">
        <f>'31'!Z$116</f>
        <v>1</v>
      </c>
      <c r="AA102" s="188">
        <f>'31'!AA$116</f>
        <v>58</v>
      </c>
      <c r="AB102" s="192">
        <f>'31'!AB$116</f>
        <v>358116</v>
      </c>
      <c r="AC102" s="192">
        <f>'31'!AC$116</f>
        <v>159705</v>
      </c>
      <c r="AD102" s="189">
        <f>'31'!AD$116</f>
        <v>128796.19099999999</v>
      </c>
      <c r="AE102" s="190">
        <f>'31'!AE$116</f>
        <v>1</v>
      </c>
    </row>
    <row r="103" spans="1:31" x14ac:dyDescent="0.2">
      <c r="A103" s="191" t="str">
        <f t="shared" si="1"/>
        <v>Abbildung 32</v>
      </c>
      <c r="B103" s="188">
        <f>'32'!B$116</f>
        <v>0</v>
      </c>
      <c r="C103" s="192">
        <f>'32'!C$116</f>
        <v>0</v>
      </c>
      <c r="D103" s="192">
        <f>'32'!D$116</f>
        <v>0</v>
      </c>
      <c r="E103" s="189">
        <f>'32'!E$116</f>
        <v>0</v>
      </c>
      <c r="F103" s="190">
        <f>'32'!F$116</f>
        <v>1</v>
      </c>
      <c r="G103" s="188">
        <f>'32'!G$116</f>
        <v>0</v>
      </c>
      <c r="H103" s="192">
        <f>'32'!H$116</f>
        <v>0</v>
      </c>
      <c r="I103" s="192">
        <f>'32'!I$116</f>
        <v>0</v>
      </c>
      <c r="J103" s="189">
        <f>'32'!J$116</f>
        <v>0</v>
      </c>
      <c r="K103" s="190">
        <f>'32'!K$116</f>
        <v>1</v>
      </c>
      <c r="L103" s="188">
        <f>'32'!L$116</f>
        <v>0</v>
      </c>
      <c r="M103" s="192">
        <f>'32'!M$116</f>
        <v>0</v>
      </c>
      <c r="N103" s="192">
        <f>'32'!N$116</f>
        <v>0</v>
      </c>
      <c r="O103" s="189">
        <f>'32'!O$116</f>
        <v>0</v>
      </c>
      <c r="P103" s="190">
        <f>'32'!P$116</f>
        <v>0.99999999999999989</v>
      </c>
      <c r="Q103" s="188">
        <f>'32'!Q$116</f>
        <v>0</v>
      </c>
      <c r="R103" s="192">
        <f>'32'!R$116</f>
        <v>0</v>
      </c>
      <c r="S103" s="192">
        <f>'32'!S$116</f>
        <v>0</v>
      </c>
      <c r="T103" s="189">
        <f>'32'!T$116</f>
        <v>0</v>
      </c>
      <c r="U103" s="190">
        <f>'32'!U$116</f>
        <v>0.99999999999999978</v>
      </c>
      <c r="V103" s="188">
        <f>'32'!V$116</f>
        <v>0</v>
      </c>
      <c r="W103" s="192">
        <f>'32'!W$116</f>
        <v>0</v>
      </c>
      <c r="X103" s="192">
        <f>'32'!X$116</f>
        <v>0</v>
      </c>
      <c r="Y103" s="189">
        <f>'32'!Y$116</f>
        <v>0</v>
      </c>
      <c r="Z103" s="190">
        <f>'32'!Z$116</f>
        <v>0.99999999999699984</v>
      </c>
      <c r="AA103" s="188">
        <f>'32'!AA$116</f>
        <v>0</v>
      </c>
      <c r="AB103" s="192">
        <f>'32'!AB$116</f>
        <v>0</v>
      </c>
      <c r="AC103" s="192">
        <f>'32'!AC$116</f>
        <v>0</v>
      </c>
      <c r="AD103" s="189">
        <f>'32'!AD$116</f>
        <v>0</v>
      </c>
      <c r="AE103" s="190">
        <f>'32'!AE$116</f>
        <v>1.0000100000000001</v>
      </c>
    </row>
    <row r="104" spans="1:31" x14ac:dyDescent="0.2">
      <c r="A104" s="191" t="str">
        <f t="shared" si="1"/>
        <v>Abbildung 33</v>
      </c>
      <c r="B104" s="188">
        <f>'33'!B$116</f>
        <v>38</v>
      </c>
      <c r="C104" s="192">
        <f>'33'!C$116</f>
        <v>305370</v>
      </c>
      <c r="D104" s="192">
        <f>'33'!D$116</f>
        <v>151460</v>
      </c>
      <c r="E104" s="189">
        <f>'33'!E$116</f>
        <v>127845.83199999999</v>
      </c>
      <c r="F104" s="190">
        <f>'33'!F$116</f>
        <v>1</v>
      </c>
      <c r="G104" s="188">
        <f>'33'!G$116</f>
        <v>38</v>
      </c>
      <c r="H104" s="192">
        <f>'33'!H$116</f>
        <v>325723</v>
      </c>
      <c r="I104" s="192">
        <f>'33'!I$116</f>
        <v>156184</v>
      </c>
      <c r="J104" s="189">
        <f>'33'!J$116</f>
        <v>134010.117</v>
      </c>
      <c r="K104" s="190">
        <f>'33'!K$116</f>
        <v>1</v>
      </c>
      <c r="L104" s="188">
        <f>'33'!L$116</f>
        <v>39</v>
      </c>
      <c r="M104" s="192">
        <f>'33'!M$116</f>
        <v>322040</v>
      </c>
      <c r="N104" s="192">
        <f>'33'!N$116</f>
        <v>150098</v>
      </c>
      <c r="O104" s="189">
        <f>'33'!O$116</f>
        <v>127277.379</v>
      </c>
      <c r="P104" s="190">
        <f>'33'!P$116</f>
        <v>1</v>
      </c>
      <c r="Q104" s="188">
        <f>'33'!Q$116</f>
        <v>38</v>
      </c>
      <c r="R104" s="192">
        <f>'33'!R$116</f>
        <v>308343</v>
      </c>
      <c r="S104" s="192">
        <f>'33'!S$116</f>
        <v>143834</v>
      </c>
      <c r="T104" s="189">
        <f>'33'!T$116</f>
        <v>119248.00899999999</v>
      </c>
      <c r="U104" s="190">
        <f>'33'!U$116</f>
        <v>1</v>
      </c>
      <c r="V104" s="188">
        <f>'33'!V$116</f>
        <v>43</v>
      </c>
      <c r="W104" s="192">
        <f>'33'!W$116</f>
        <v>339380</v>
      </c>
      <c r="X104" s="192">
        <f>'33'!X$116</f>
        <v>153912</v>
      </c>
      <c r="Y104" s="189">
        <f>'33'!Y$116</f>
        <v>125301.11600000001</v>
      </c>
      <c r="Z104" s="190">
        <f>'33'!Z$116</f>
        <v>1</v>
      </c>
      <c r="AA104" s="188">
        <f>'33'!AA$116</f>
        <v>58</v>
      </c>
      <c r="AB104" s="192">
        <f>'33'!AB$116</f>
        <v>358116</v>
      </c>
      <c r="AC104" s="192">
        <f>'33'!AC$116</f>
        <v>159705</v>
      </c>
      <c r="AD104" s="189">
        <f>'33'!AD$116</f>
        <v>128796.19100000001</v>
      </c>
      <c r="AE104" s="190">
        <f>'33'!AE$116</f>
        <v>0.99999999999999989</v>
      </c>
    </row>
    <row r="105" spans="1:31" x14ac:dyDescent="0.2">
      <c r="A105" s="191" t="str">
        <f t="shared" si="1"/>
        <v>Abbildung 35</v>
      </c>
      <c r="B105" s="188">
        <f>'35'!B$116</f>
        <v>38</v>
      </c>
      <c r="C105" s="192">
        <f>'35'!C$116</f>
        <v>305370</v>
      </c>
      <c r="D105" s="192">
        <f>'35'!D$116</f>
        <v>151460</v>
      </c>
      <c r="E105" s="189">
        <f>'35'!E$116</f>
        <v>127845.83200000001</v>
      </c>
      <c r="F105" s="190">
        <f>'35'!F$116</f>
        <v>0.99999999999999989</v>
      </c>
      <c r="G105" s="188">
        <f>'35'!G$116</f>
        <v>38</v>
      </c>
      <c r="H105" s="192">
        <f>'35'!H$116</f>
        <v>325723</v>
      </c>
      <c r="I105" s="192">
        <f>'35'!I$116</f>
        <v>156184</v>
      </c>
      <c r="J105" s="189">
        <f>'35'!J$116</f>
        <v>134010.117</v>
      </c>
      <c r="K105" s="190">
        <f>'35'!K$116</f>
        <v>1</v>
      </c>
      <c r="L105" s="188">
        <f>'35'!L$116</f>
        <v>39</v>
      </c>
      <c r="M105" s="192">
        <f>'35'!M$116</f>
        <v>322040</v>
      </c>
      <c r="N105" s="192">
        <f>'35'!N$116</f>
        <v>150098</v>
      </c>
      <c r="O105" s="189">
        <f>'35'!O$116</f>
        <v>127277.37900000002</v>
      </c>
      <c r="P105" s="190">
        <f>'35'!P$116</f>
        <v>0.99999999999999978</v>
      </c>
      <c r="Q105" s="188">
        <f>'35'!Q$116</f>
        <v>38</v>
      </c>
      <c r="R105" s="192">
        <f>'35'!R$116</f>
        <v>308343</v>
      </c>
      <c r="S105" s="192">
        <f>'35'!S$116</f>
        <v>143834</v>
      </c>
      <c r="T105" s="189">
        <f>'35'!T$116</f>
        <v>119248.00900000001</v>
      </c>
      <c r="U105" s="190">
        <f>'35'!U$116</f>
        <v>1</v>
      </c>
      <c r="V105" s="188">
        <f>'35'!V$116</f>
        <v>43</v>
      </c>
      <c r="W105" s="192">
        <f>'35'!W$116</f>
        <v>339380</v>
      </c>
      <c r="X105" s="192">
        <f>'35'!X$116</f>
        <v>153912</v>
      </c>
      <c r="Y105" s="189">
        <f>'35'!Y$116</f>
        <v>125301.11599999999</v>
      </c>
      <c r="Z105" s="190">
        <f>'35'!Z$116</f>
        <v>1</v>
      </c>
      <c r="AA105" s="188">
        <f>'35'!AA$116</f>
        <v>58</v>
      </c>
      <c r="AB105" s="192">
        <f>'35'!AB$116</f>
        <v>358116</v>
      </c>
      <c r="AC105" s="192">
        <f>'35'!AC$116</f>
        <v>159705</v>
      </c>
      <c r="AD105" s="189">
        <f>'35'!AD$116</f>
        <v>128796.19099999999</v>
      </c>
      <c r="AE105" s="190">
        <f>'35'!AE$116</f>
        <v>1</v>
      </c>
    </row>
    <row r="106" spans="1:31" x14ac:dyDescent="0.2">
      <c r="A106" s="191" t="str">
        <f t="shared" si="1"/>
        <v>Abbildung 36</v>
      </c>
      <c r="B106" s="188">
        <f>'36'!B$116</f>
        <v>38</v>
      </c>
      <c r="C106" s="192">
        <f>'36'!C$116</f>
        <v>305370</v>
      </c>
      <c r="D106" s="192">
        <f>'36'!D$116</f>
        <v>151460</v>
      </c>
      <c r="E106" s="189">
        <f>'36'!E$116</f>
        <v>127845.83199999999</v>
      </c>
      <c r="F106" s="190">
        <f>'36'!F$116</f>
        <v>1</v>
      </c>
      <c r="G106" s="188">
        <f>'36'!G$116</f>
        <v>38</v>
      </c>
      <c r="H106" s="192">
        <f>'36'!H$116</f>
        <v>325723</v>
      </c>
      <c r="I106" s="192">
        <f>'36'!I$116</f>
        <v>156184</v>
      </c>
      <c r="J106" s="189">
        <f>'36'!J$116</f>
        <v>134010.117</v>
      </c>
      <c r="K106" s="190">
        <f>'36'!K$116</f>
        <v>1</v>
      </c>
      <c r="L106" s="188">
        <f>'36'!L$116</f>
        <v>39</v>
      </c>
      <c r="M106" s="192">
        <f>'36'!M$116</f>
        <v>322040</v>
      </c>
      <c r="N106" s="192">
        <f>'36'!N$116</f>
        <v>150098</v>
      </c>
      <c r="O106" s="189">
        <f>'36'!O$116</f>
        <v>127277.379</v>
      </c>
      <c r="P106" s="190">
        <f>'36'!P$116</f>
        <v>1</v>
      </c>
      <c r="Q106" s="188">
        <f>'36'!Q$116</f>
        <v>38</v>
      </c>
      <c r="R106" s="192">
        <f>'36'!R$116</f>
        <v>308343</v>
      </c>
      <c r="S106" s="192">
        <f>'36'!S$116</f>
        <v>143834</v>
      </c>
      <c r="T106" s="189">
        <f>'36'!T$116</f>
        <v>119248.00900000001</v>
      </c>
      <c r="U106" s="190">
        <f>'36'!U$116</f>
        <v>1</v>
      </c>
      <c r="V106" s="188">
        <f>'36'!V$116</f>
        <v>43</v>
      </c>
      <c r="W106" s="192">
        <f>'36'!W$116</f>
        <v>339380</v>
      </c>
      <c r="X106" s="192">
        <f>'36'!X$116</f>
        <v>153912</v>
      </c>
      <c r="Y106" s="189">
        <f>'36'!Y$116</f>
        <v>125301.11599999999</v>
      </c>
      <c r="Z106" s="190">
        <f>'36'!Z$116</f>
        <v>1</v>
      </c>
      <c r="AA106" s="188" t="e">
        <f>'36'!#REF!</f>
        <v>#REF!</v>
      </c>
      <c r="AB106" s="192" t="e">
        <f>'36'!#REF!</f>
        <v>#REF!</v>
      </c>
      <c r="AC106" s="192" t="e">
        <f>'36'!#REF!</f>
        <v>#REF!</v>
      </c>
      <c r="AD106" s="189" t="e">
        <f>'36'!#REF!</f>
        <v>#REF!</v>
      </c>
      <c r="AE106" s="190" t="e">
        <f>'36'!#REF!</f>
        <v>#REF!</v>
      </c>
    </row>
    <row r="107" spans="1:31" x14ac:dyDescent="0.2">
      <c r="A107" s="191" t="str">
        <f t="shared" si="1"/>
        <v>Abbildung 37</v>
      </c>
      <c r="B107" s="188">
        <f>'37'!B$116</f>
        <v>38</v>
      </c>
      <c r="C107" s="192">
        <f>'37'!C$116</f>
        <v>305370</v>
      </c>
      <c r="D107" s="192">
        <f>'37'!D$116</f>
        <v>151460</v>
      </c>
      <c r="E107" s="189">
        <f>'37'!E$116</f>
        <v>127845.83199999999</v>
      </c>
      <c r="F107" s="190">
        <f>'37'!F$116</f>
        <v>0.99999999999999989</v>
      </c>
      <c r="G107" s="188">
        <f>'37'!G$116</f>
        <v>38</v>
      </c>
      <c r="H107" s="192">
        <f>'37'!H$116</f>
        <v>325723</v>
      </c>
      <c r="I107" s="192">
        <f>'37'!I$116</f>
        <v>156184</v>
      </c>
      <c r="J107" s="189">
        <f>'37'!J$116</f>
        <v>134010.117</v>
      </c>
      <c r="K107" s="190">
        <f>'37'!K$116</f>
        <v>1</v>
      </c>
      <c r="L107" s="188">
        <f>'37'!L$116</f>
        <v>39</v>
      </c>
      <c r="M107" s="192">
        <f>'37'!M$116</f>
        <v>322040</v>
      </c>
      <c r="N107" s="192">
        <f>'37'!N$116</f>
        <v>150098</v>
      </c>
      <c r="O107" s="189">
        <f>'37'!O$116</f>
        <v>127277.37900000002</v>
      </c>
      <c r="P107" s="190">
        <f>'37'!P$116</f>
        <v>1</v>
      </c>
      <c r="Q107" s="188">
        <f>'37'!Q$116</f>
        <v>38</v>
      </c>
      <c r="R107" s="192">
        <f>'37'!R$116</f>
        <v>308343</v>
      </c>
      <c r="S107" s="192">
        <f>'37'!S$116</f>
        <v>143834</v>
      </c>
      <c r="T107" s="189">
        <f>'37'!T$116</f>
        <v>119248.00900000001</v>
      </c>
      <c r="U107" s="190">
        <f>'37'!U$116</f>
        <v>0.99999999999999989</v>
      </c>
      <c r="V107" s="188">
        <f>'37'!V$116</f>
        <v>43</v>
      </c>
      <c r="W107" s="192">
        <f>'37'!W$116</f>
        <v>339380</v>
      </c>
      <c r="X107" s="192">
        <f>'37'!X$116</f>
        <v>153912</v>
      </c>
      <c r="Y107" s="189">
        <f>'37'!Y$116</f>
        <v>125301.11600000001</v>
      </c>
      <c r="Z107" s="190">
        <f>'37'!Z$116</f>
        <v>0.99999999999999989</v>
      </c>
      <c r="AA107" s="188">
        <f>'37'!AA$116</f>
        <v>58</v>
      </c>
      <c r="AB107" s="192">
        <f>'37'!AB$116</f>
        <v>358116</v>
      </c>
      <c r="AC107" s="192">
        <f>'37'!AC$116</f>
        <v>159705</v>
      </c>
      <c r="AD107" s="189">
        <f>'37'!AD$116</f>
        <v>128796.19099999999</v>
      </c>
      <c r="AE107" s="190">
        <f>'37'!AE$116</f>
        <v>1</v>
      </c>
    </row>
    <row r="108" spans="1:31" x14ac:dyDescent="0.2">
      <c r="A108" s="191" t="str">
        <f t="shared" si="1"/>
        <v>Abbildung 38</v>
      </c>
      <c r="B108" s="188">
        <f>'38'!B$116</f>
        <v>38</v>
      </c>
      <c r="C108" s="192">
        <f>'38'!C$116</f>
        <v>305370</v>
      </c>
      <c r="D108" s="192">
        <f>'38'!D$116</f>
        <v>151460</v>
      </c>
      <c r="E108" s="189">
        <f>'38'!E$116</f>
        <v>127845.83200000001</v>
      </c>
      <c r="F108" s="190">
        <f>'38'!F$116</f>
        <v>1</v>
      </c>
      <c r="G108" s="188">
        <f>'38'!G$116</f>
        <v>38</v>
      </c>
      <c r="H108" s="192">
        <f>'38'!H$116</f>
        <v>325723</v>
      </c>
      <c r="I108" s="192">
        <f>'38'!I$116</f>
        <v>156184</v>
      </c>
      <c r="J108" s="189">
        <f>'38'!J$116</f>
        <v>134010.117</v>
      </c>
      <c r="K108" s="190">
        <f>'38'!K$116</f>
        <v>1</v>
      </c>
      <c r="L108" s="188">
        <f>'38'!L$116</f>
        <v>39</v>
      </c>
      <c r="M108" s="192">
        <f>'38'!M$116</f>
        <v>322040</v>
      </c>
      <c r="N108" s="192">
        <f>'38'!N$116</f>
        <v>150098</v>
      </c>
      <c r="O108" s="189">
        <f>'38'!O$116</f>
        <v>127277.379</v>
      </c>
      <c r="P108" s="190">
        <f>'38'!P$116</f>
        <v>1</v>
      </c>
      <c r="Q108" s="188">
        <f>'38'!Q$116</f>
        <v>38</v>
      </c>
      <c r="R108" s="192">
        <f>'38'!R$116</f>
        <v>308343</v>
      </c>
      <c r="S108" s="192">
        <f>'38'!S$116</f>
        <v>143834</v>
      </c>
      <c r="T108" s="189">
        <f>'38'!T$116</f>
        <v>119248.00900000001</v>
      </c>
      <c r="U108" s="190">
        <f>'38'!U$116</f>
        <v>1</v>
      </c>
      <c r="V108" s="188">
        <f>'38'!V$116</f>
        <v>43</v>
      </c>
      <c r="W108" s="192">
        <f>'38'!W$116</f>
        <v>339380</v>
      </c>
      <c r="X108" s="192">
        <f>'38'!X$116</f>
        <v>153912</v>
      </c>
      <c r="Y108" s="189">
        <f>'38'!Y$116</f>
        <v>125301.11600000001</v>
      </c>
      <c r="Z108" s="190">
        <f>'38'!Z$116</f>
        <v>1</v>
      </c>
      <c r="AA108" s="188">
        <f>'38'!AA$116</f>
        <v>58</v>
      </c>
      <c r="AB108" s="192">
        <f>'38'!AB$116</f>
        <v>358116</v>
      </c>
      <c r="AC108" s="192">
        <f>'38'!AC$116</f>
        <v>159705</v>
      </c>
      <c r="AD108" s="189">
        <f>'38'!AD$116</f>
        <v>128796.19100000001</v>
      </c>
      <c r="AE108" s="190">
        <f>'38'!AE$116</f>
        <v>1</v>
      </c>
    </row>
    <row r="109" spans="1:31" x14ac:dyDescent="0.2">
      <c r="A109" s="191" t="str">
        <f t="shared" si="1"/>
        <v>Abbildung 39</v>
      </c>
      <c r="B109" s="188">
        <f>'39'!B$116</f>
        <v>38</v>
      </c>
      <c r="C109" s="192">
        <f>'39'!C$116</f>
        <v>305370</v>
      </c>
      <c r="D109" s="192">
        <f>'39'!D$116</f>
        <v>151460</v>
      </c>
      <c r="E109" s="189">
        <f>'39'!E$116</f>
        <v>127845.83199999999</v>
      </c>
      <c r="F109" s="190">
        <f>'39'!F$116</f>
        <v>1</v>
      </c>
      <c r="G109" s="188">
        <f>'39'!G$116</f>
        <v>38</v>
      </c>
      <c r="H109" s="192">
        <f>'39'!H$116</f>
        <v>325723</v>
      </c>
      <c r="I109" s="192">
        <f>'39'!I$116</f>
        <v>156184</v>
      </c>
      <c r="J109" s="189">
        <f>'39'!J$116</f>
        <v>134010.11700000003</v>
      </c>
      <c r="K109" s="190">
        <f>'39'!K$116</f>
        <v>0.99999999999999978</v>
      </c>
      <c r="L109" s="188">
        <f>'39'!L$116</f>
        <v>39</v>
      </c>
      <c r="M109" s="192">
        <f>'39'!M$116</f>
        <v>322040</v>
      </c>
      <c r="N109" s="192">
        <f>'39'!N$116</f>
        <v>150098</v>
      </c>
      <c r="O109" s="189">
        <f>'39'!O$116</f>
        <v>127277.379</v>
      </c>
      <c r="P109" s="190">
        <f>'39'!P$116</f>
        <v>1</v>
      </c>
      <c r="Q109" s="188">
        <f>'39'!Q$116</f>
        <v>38</v>
      </c>
      <c r="R109" s="192">
        <f>'39'!R$116</f>
        <v>308343</v>
      </c>
      <c r="S109" s="192">
        <f>'39'!S$116</f>
        <v>143834</v>
      </c>
      <c r="T109" s="189">
        <f>'39'!T$116</f>
        <v>119248.00899999999</v>
      </c>
      <c r="U109" s="190">
        <f>'39'!U$116</f>
        <v>1.0000000000000002</v>
      </c>
      <c r="V109" s="188">
        <f>'39'!V$116</f>
        <v>43</v>
      </c>
      <c r="W109" s="192">
        <f>'39'!W$116</f>
        <v>339380</v>
      </c>
      <c r="X109" s="192">
        <f>'39'!X$116</f>
        <v>153912</v>
      </c>
      <c r="Y109" s="189">
        <f>'39'!Y$116</f>
        <v>125301.11599999999</v>
      </c>
      <c r="Z109" s="190">
        <f>'39'!Z$116</f>
        <v>1</v>
      </c>
      <c r="AA109" s="188" t="e">
        <f>'39'!#REF!</f>
        <v>#REF!</v>
      </c>
      <c r="AB109" s="192" t="e">
        <f>'39'!#REF!</f>
        <v>#REF!</v>
      </c>
      <c r="AC109" s="192" t="e">
        <f>'39'!#REF!</f>
        <v>#REF!</v>
      </c>
      <c r="AD109" s="189" t="e">
        <f>'39'!#REF!</f>
        <v>#REF!</v>
      </c>
      <c r="AE109" s="190" t="e">
        <f>'39'!#REF!</f>
        <v>#REF!</v>
      </c>
    </row>
    <row r="110" spans="1:31" x14ac:dyDescent="0.2">
      <c r="A110" s="191" t="str">
        <f t="shared" si="1"/>
        <v>Abbildung 40</v>
      </c>
      <c r="B110" s="188">
        <f>'40'!B$116</f>
        <v>38</v>
      </c>
      <c r="C110" s="192">
        <f>'40'!C$116</f>
        <v>305370</v>
      </c>
      <c r="D110" s="192">
        <f>'40'!D$116</f>
        <v>151460</v>
      </c>
      <c r="E110" s="189">
        <f>'40'!E$116</f>
        <v>127845.83199999999</v>
      </c>
      <c r="F110" s="190">
        <f>'40'!F$116</f>
        <v>1</v>
      </c>
      <c r="G110" s="188">
        <f>'40'!G$116</f>
        <v>38</v>
      </c>
      <c r="H110" s="192">
        <f>'40'!H$116</f>
        <v>325723</v>
      </c>
      <c r="I110" s="192">
        <f>'40'!I$116</f>
        <v>156184</v>
      </c>
      <c r="J110" s="189">
        <f>'40'!J$116</f>
        <v>134010.117</v>
      </c>
      <c r="K110" s="190">
        <f>'40'!K$116</f>
        <v>1</v>
      </c>
      <c r="L110" s="188">
        <f>'40'!L$116</f>
        <v>39</v>
      </c>
      <c r="M110" s="192">
        <f>'40'!M$116</f>
        <v>322040</v>
      </c>
      <c r="N110" s="192">
        <f>'40'!N$116</f>
        <v>150098</v>
      </c>
      <c r="O110" s="189">
        <f>'40'!O$116</f>
        <v>127277.37899999999</v>
      </c>
      <c r="P110" s="190">
        <f>'40'!P$116</f>
        <v>1.0000000000000002</v>
      </c>
      <c r="Q110" s="188">
        <f>'40'!Q$116</f>
        <v>38</v>
      </c>
      <c r="R110" s="192">
        <f>'40'!R$116</f>
        <v>308343</v>
      </c>
      <c r="S110" s="192">
        <f>'40'!S$116</f>
        <v>143834</v>
      </c>
      <c r="T110" s="189">
        <f>'40'!T$116</f>
        <v>119248.00900000001</v>
      </c>
      <c r="U110" s="190">
        <f>'40'!U$116</f>
        <v>1</v>
      </c>
      <c r="V110" s="188">
        <f>'40'!V$116</f>
        <v>43</v>
      </c>
      <c r="W110" s="192">
        <f>'40'!W$116</f>
        <v>339380</v>
      </c>
      <c r="X110" s="192">
        <f>'40'!X$116</f>
        <v>153912</v>
      </c>
      <c r="Y110" s="189">
        <f>'40'!Y$116</f>
        <v>125301.11599999998</v>
      </c>
      <c r="Z110" s="190">
        <f>'40'!Z$116</f>
        <v>1</v>
      </c>
      <c r="AA110" s="188">
        <f>'40'!AA$116</f>
        <v>58</v>
      </c>
      <c r="AB110" s="192">
        <f>'40'!AB$116</f>
        <v>358116</v>
      </c>
      <c r="AC110" s="192">
        <f>'40'!AC$116</f>
        <v>159705</v>
      </c>
      <c r="AD110" s="189">
        <f>'40'!AD$116</f>
        <v>128796.19100000001</v>
      </c>
      <c r="AE110" s="190">
        <f>'40'!AE$116</f>
        <v>1</v>
      </c>
    </row>
    <row r="111" spans="1:31" x14ac:dyDescent="0.2">
      <c r="A111" s="191" t="str">
        <f t="shared" si="1"/>
        <v>Abbildung 41</v>
      </c>
      <c r="B111" s="188">
        <f>'41'!B$116</f>
        <v>36</v>
      </c>
      <c r="C111" s="192">
        <f>'41'!C$116</f>
        <v>305370</v>
      </c>
      <c r="D111" s="192">
        <f>'41'!D$116</f>
        <v>151309</v>
      </c>
      <c r="E111" s="189">
        <f>'41'!E$116</f>
        <v>127823.98300000001</v>
      </c>
      <c r="F111" s="190">
        <f>'41'!F$116</f>
        <v>1</v>
      </c>
      <c r="G111" s="188">
        <f>'41'!G$116</f>
        <v>38</v>
      </c>
      <c r="H111" s="192">
        <f>'41'!H$116</f>
        <v>325723</v>
      </c>
      <c r="I111" s="192">
        <f>'41'!I$116</f>
        <v>156184</v>
      </c>
      <c r="J111" s="189">
        <f>'41'!J$116</f>
        <v>134010.117</v>
      </c>
      <c r="K111" s="190">
        <f>'41'!K$116</f>
        <v>1</v>
      </c>
      <c r="L111" s="188">
        <f>'41'!L$116</f>
        <v>39</v>
      </c>
      <c r="M111" s="192">
        <f>'41'!M$116</f>
        <v>322040</v>
      </c>
      <c r="N111" s="192">
        <f>'41'!N$116</f>
        <v>150098</v>
      </c>
      <c r="O111" s="189">
        <f>'41'!O$116</f>
        <v>127277.379</v>
      </c>
      <c r="P111" s="190">
        <f>'41'!P$116</f>
        <v>1</v>
      </c>
      <c r="Q111" s="188">
        <f>'41'!Q$116</f>
        <v>38</v>
      </c>
      <c r="R111" s="192">
        <f>'41'!R$116</f>
        <v>308343</v>
      </c>
      <c r="S111" s="192">
        <f>'41'!S$116</f>
        <v>143834</v>
      </c>
      <c r="T111" s="189">
        <f>'41'!T$116</f>
        <v>119248.00900000001</v>
      </c>
      <c r="U111" s="190">
        <f>'41'!U$116</f>
        <v>1</v>
      </c>
      <c r="V111" s="188">
        <f>'41'!V$116</f>
        <v>43</v>
      </c>
      <c r="W111" s="192">
        <f>'41'!W$116</f>
        <v>339380</v>
      </c>
      <c r="X111" s="192">
        <f>'41'!X$116</f>
        <v>153912</v>
      </c>
      <c r="Y111" s="189">
        <f>'41'!Y$116</f>
        <v>125301.11599999999</v>
      </c>
      <c r="Z111" s="190">
        <f>'41'!Z$116</f>
        <v>1</v>
      </c>
      <c r="AA111" s="188">
        <f>'41'!AA$116</f>
        <v>56</v>
      </c>
      <c r="AB111" s="192">
        <f>'41'!AB$116</f>
        <v>357524</v>
      </c>
      <c r="AC111" s="192">
        <f>'41'!AC$116</f>
        <v>159353</v>
      </c>
      <c r="AD111" s="189">
        <f>'41'!AD$116</f>
        <v>128588.95500000002</v>
      </c>
      <c r="AE111" s="190">
        <f>'41'!AE$116</f>
        <v>0.99999999999999989</v>
      </c>
    </row>
    <row r="112" spans="1:31" x14ac:dyDescent="0.2">
      <c r="A112" s="191" t="str">
        <f t="shared" si="1"/>
        <v>Abbildung 42</v>
      </c>
      <c r="B112" s="188">
        <f>'42'!B$116</f>
        <v>38</v>
      </c>
      <c r="C112" s="192">
        <f>'42'!C$116</f>
        <v>305370</v>
      </c>
      <c r="D112" s="192">
        <f>'42'!D$116</f>
        <v>151460</v>
      </c>
      <c r="E112" s="189">
        <f>'42'!E$116</f>
        <v>127845.83199999999</v>
      </c>
      <c r="F112" s="190">
        <f>'42'!F$116</f>
        <v>1</v>
      </c>
      <c r="G112" s="188">
        <f>'42'!G$116</f>
        <v>38</v>
      </c>
      <c r="H112" s="192">
        <f>'42'!H$116</f>
        <v>325723</v>
      </c>
      <c r="I112" s="192">
        <f>'42'!I$116</f>
        <v>156184</v>
      </c>
      <c r="J112" s="189">
        <f>'42'!J$116</f>
        <v>134010.117</v>
      </c>
      <c r="K112" s="190">
        <f>'42'!K$116</f>
        <v>1</v>
      </c>
      <c r="L112" s="188">
        <f>'42'!L$116</f>
        <v>39</v>
      </c>
      <c r="M112" s="192">
        <f>'42'!M$116</f>
        <v>322040</v>
      </c>
      <c r="N112" s="192">
        <f>'42'!N$116</f>
        <v>150098</v>
      </c>
      <c r="O112" s="189">
        <f>'42'!O$116</f>
        <v>127277.37899999999</v>
      </c>
      <c r="P112" s="190">
        <f>'42'!P$116</f>
        <v>1.0000000000000002</v>
      </c>
      <c r="Q112" s="188">
        <f>'42'!Q$116</f>
        <v>38</v>
      </c>
      <c r="R112" s="192">
        <f>'42'!R$116</f>
        <v>308343</v>
      </c>
      <c r="S112" s="192">
        <f>'42'!S$116</f>
        <v>143834</v>
      </c>
      <c r="T112" s="189">
        <f>'42'!T$116</f>
        <v>119248.00900000001</v>
      </c>
      <c r="U112" s="190">
        <f>'42'!U$116</f>
        <v>1</v>
      </c>
      <c r="V112" s="188">
        <f>'42'!V$116</f>
        <v>43</v>
      </c>
      <c r="W112" s="192">
        <f>'42'!W$116</f>
        <v>339380</v>
      </c>
      <c r="X112" s="192">
        <f>'42'!X$116</f>
        <v>153912</v>
      </c>
      <c r="Y112" s="189">
        <f>'42'!Y$116</f>
        <v>125301.11600000001</v>
      </c>
      <c r="Z112" s="190">
        <f>'42'!Z$116</f>
        <v>1</v>
      </c>
      <c r="AA112" s="188">
        <f>'42'!AA$116</f>
        <v>58</v>
      </c>
      <c r="AB112" s="192">
        <f>'42'!AB$116</f>
        <v>358116</v>
      </c>
      <c r="AC112" s="192">
        <f>'42'!AC$116</f>
        <v>159705</v>
      </c>
      <c r="AD112" s="189">
        <f>'42'!AD$116</f>
        <v>128796.19100000001</v>
      </c>
      <c r="AE112" s="190">
        <f>'42'!AE$116</f>
        <v>1</v>
      </c>
    </row>
    <row r="113" spans="1:31" x14ac:dyDescent="0.2">
      <c r="A113" s="191" t="str">
        <f t="shared" si="1"/>
        <v>Abbildung 43</v>
      </c>
      <c r="B113" s="188">
        <f>'43'!B$116</f>
        <v>38</v>
      </c>
      <c r="C113" s="192">
        <f>'43'!C$116</f>
        <v>305370</v>
      </c>
      <c r="D113" s="192">
        <f>'43'!D$116</f>
        <v>151460</v>
      </c>
      <c r="E113" s="189">
        <f>'43'!E$116</f>
        <v>127845.83199999999</v>
      </c>
      <c r="F113" s="190">
        <f>'43'!F$116</f>
        <v>1</v>
      </c>
      <c r="G113" s="188">
        <f>'43'!G$116</f>
        <v>38</v>
      </c>
      <c r="H113" s="192">
        <f>'43'!H$116</f>
        <v>325723</v>
      </c>
      <c r="I113" s="192">
        <f>'43'!I$116</f>
        <v>156184</v>
      </c>
      <c r="J113" s="189">
        <f>'43'!J$116</f>
        <v>134010.117</v>
      </c>
      <c r="K113" s="190">
        <f>'43'!K$116</f>
        <v>1</v>
      </c>
      <c r="L113" s="188">
        <f>'43'!L$116</f>
        <v>39</v>
      </c>
      <c r="M113" s="192">
        <f>'43'!M$116</f>
        <v>322040</v>
      </c>
      <c r="N113" s="192">
        <f>'43'!N$116</f>
        <v>150098</v>
      </c>
      <c r="O113" s="189">
        <f>'43'!O$116</f>
        <v>127277.37899999999</v>
      </c>
      <c r="P113" s="190">
        <f>'43'!P$116</f>
        <v>1</v>
      </c>
      <c r="Q113" s="188">
        <f>'43'!Q$116</f>
        <v>38</v>
      </c>
      <c r="R113" s="192">
        <f>'43'!R$116</f>
        <v>308343</v>
      </c>
      <c r="S113" s="192">
        <f>'43'!S$116</f>
        <v>143834</v>
      </c>
      <c r="T113" s="189">
        <f>'43'!T$116</f>
        <v>119248.00900000001</v>
      </c>
      <c r="U113" s="190">
        <f>'43'!U$116</f>
        <v>1</v>
      </c>
      <c r="V113" s="188">
        <f>'43'!V$116</f>
        <v>43</v>
      </c>
      <c r="W113" s="192">
        <f>'43'!W$116</f>
        <v>339380</v>
      </c>
      <c r="X113" s="192">
        <f>'43'!X$116</f>
        <v>153912</v>
      </c>
      <c r="Y113" s="189">
        <f>'43'!Y$116</f>
        <v>125301.11600000001</v>
      </c>
      <c r="Z113" s="190">
        <f>'43'!Z$116</f>
        <v>1</v>
      </c>
      <c r="AA113" s="188">
        <f>'43'!AA$116</f>
        <v>58</v>
      </c>
      <c r="AB113" s="192">
        <f>'43'!AB$116</f>
        <v>358116</v>
      </c>
      <c r="AC113" s="192">
        <f>'43'!AC$116</f>
        <v>159705</v>
      </c>
      <c r="AD113" s="189">
        <f>'43'!AD$116</f>
        <v>128796.19099999999</v>
      </c>
      <c r="AE113" s="190">
        <f>'43'!AE$116</f>
        <v>1</v>
      </c>
    </row>
    <row r="114" spans="1:31" x14ac:dyDescent="0.2">
      <c r="A114" s="191" t="str">
        <f t="shared" si="1"/>
        <v>Abbildung 44</v>
      </c>
      <c r="B114" s="188">
        <f>'44'!B$116</f>
        <v>38</v>
      </c>
      <c r="C114" s="192">
        <f>'44'!C$116</f>
        <v>305370</v>
      </c>
      <c r="D114" s="192">
        <f>'44'!D$116</f>
        <v>151460</v>
      </c>
      <c r="E114" s="189">
        <f>'44'!E$116</f>
        <v>127845.83199999999</v>
      </c>
      <c r="F114" s="190">
        <f>'44'!F$116</f>
        <v>1</v>
      </c>
      <c r="G114" s="188">
        <f>'44'!G$116</f>
        <v>38</v>
      </c>
      <c r="H114" s="192">
        <f>'44'!H$116</f>
        <v>325723</v>
      </c>
      <c r="I114" s="192">
        <f>'44'!I$116</f>
        <v>156184</v>
      </c>
      <c r="J114" s="189">
        <f>'44'!J$116</f>
        <v>134010.117</v>
      </c>
      <c r="K114" s="190">
        <f>'44'!K$116</f>
        <v>1</v>
      </c>
      <c r="L114" s="188">
        <f>'44'!L$116</f>
        <v>39</v>
      </c>
      <c r="M114" s="192">
        <f>'44'!M$116</f>
        <v>322040</v>
      </c>
      <c r="N114" s="192">
        <f>'44'!N$116</f>
        <v>150098</v>
      </c>
      <c r="O114" s="189">
        <f>'44'!O$116</f>
        <v>127277.37899999999</v>
      </c>
      <c r="P114" s="190">
        <f>'44'!P$116</f>
        <v>1</v>
      </c>
      <c r="Q114" s="188">
        <f>'44'!Q$116</f>
        <v>38</v>
      </c>
      <c r="R114" s="192">
        <f>'44'!R$116</f>
        <v>308343</v>
      </c>
      <c r="S114" s="192">
        <f>'44'!S$116</f>
        <v>143834</v>
      </c>
      <c r="T114" s="189">
        <f>'44'!T$116</f>
        <v>119248.00900000001</v>
      </c>
      <c r="U114" s="190">
        <f>'44'!U$116</f>
        <v>0.99999999999999989</v>
      </c>
      <c r="V114" s="188">
        <f>'44'!V$116</f>
        <v>43</v>
      </c>
      <c r="W114" s="192">
        <f>'44'!W$116</f>
        <v>339380</v>
      </c>
      <c r="X114" s="192">
        <f>'44'!X$116</f>
        <v>153912</v>
      </c>
      <c r="Y114" s="189">
        <f>'44'!Y$116</f>
        <v>125301.11600000001</v>
      </c>
      <c r="Z114" s="190">
        <f>'44'!Z$116</f>
        <v>1</v>
      </c>
      <c r="AA114" s="188">
        <f>'44'!AA$116</f>
        <v>58</v>
      </c>
      <c r="AB114" s="192">
        <f>'44'!AB$116</f>
        <v>358116</v>
      </c>
      <c r="AC114" s="192">
        <f>'44'!AC$116</f>
        <v>159705</v>
      </c>
      <c r="AD114" s="189">
        <f>'44'!AD$116</f>
        <v>128796.19100000001</v>
      </c>
      <c r="AE114" s="190">
        <f>'44'!AE$116</f>
        <v>0.99999999999999989</v>
      </c>
    </row>
    <row r="115" spans="1:31" x14ac:dyDescent="0.2">
      <c r="A115" s="191" t="str">
        <f t="shared" si="1"/>
        <v>Abbildung 46</v>
      </c>
      <c r="B115" s="188">
        <f>'22'!B$116</f>
        <v>38</v>
      </c>
      <c r="C115" s="192">
        <f>'22'!C$116</f>
        <v>305370</v>
      </c>
      <c r="D115" s="192">
        <f>'22'!D$116</f>
        <v>151460</v>
      </c>
      <c r="E115" s="189">
        <f>'22'!E$116</f>
        <v>127845.83200000001</v>
      </c>
      <c r="F115" s="190">
        <f>'22'!F$116</f>
        <v>1</v>
      </c>
      <c r="G115" s="188">
        <f>'22'!G$116</f>
        <v>38</v>
      </c>
      <c r="H115" s="192">
        <f>'22'!H$116</f>
        <v>325723</v>
      </c>
      <c r="I115" s="192">
        <f>'22'!I$116</f>
        <v>156184</v>
      </c>
      <c r="J115" s="189">
        <f>'22'!J$116</f>
        <v>134010.117</v>
      </c>
      <c r="K115" s="190">
        <f>'22'!K$116</f>
        <v>0.99999999999999989</v>
      </c>
      <c r="L115" s="188">
        <f>'22'!L$116</f>
        <v>39</v>
      </c>
      <c r="M115" s="192">
        <f>'22'!M$116</f>
        <v>322040</v>
      </c>
      <c r="N115" s="192">
        <f>'22'!N$116</f>
        <v>150098</v>
      </c>
      <c r="O115" s="189">
        <f>'22'!O$116</f>
        <v>127277.37899999999</v>
      </c>
      <c r="P115" s="190">
        <f>'22'!P$116</f>
        <v>1</v>
      </c>
      <c r="Q115" s="188">
        <f>'22'!Q$116</f>
        <v>38</v>
      </c>
      <c r="R115" s="192">
        <f>'22'!R$116</f>
        <v>308343</v>
      </c>
      <c r="S115" s="192">
        <f>'22'!S$116</f>
        <v>143834</v>
      </c>
      <c r="T115" s="189">
        <f>'22'!T$116</f>
        <v>119248.00900000001</v>
      </c>
      <c r="U115" s="190">
        <f>'22'!U$116</f>
        <v>1</v>
      </c>
      <c r="V115" s="188">
        <f>'22'!V$116</f>
        <v>43</v>
      </c>
      <c r="W115" s="192">
        <f>'22'!W$116</f>
        <v>339380</v>
      </c>
      <c r="X115" s="192">
        <f>'22'!X$116</f>
        <v>153912</v>
      </c>
      <c r="Y115" s="189">
        <f>'22'!Y$116</f>
        <v>125301.11599999998</v>
      </c>
      <c r="Z115" s="190">
        <f>'22'!Z$116</f>
        <v>1.0000000000000002</v>
      </c>
      <c r="AA115" s="188">
        <f>'22'!AA$116</f>
        <v>58</v>
      </c>
      <c r="AB115" s="192">
        <f>'22'!AB$116</f>
        <v>358116</v>
      </c>
      <c r="AC115" s="192">
        <f>'22'!AC$116</f>
        <v>159705</v>
      </c>
      <c r="AD115" s="189">
        <f>'22'!AD$116</f>
        <v>128796.19100000001</v>
      </c>
      <c r="AE115" s="190">
        <f>'22'!AE$116</f>
        <v>0.99999999999999989</v>
      </c>
    </row>
    <row r="116" spans="1:31" x14ac:dyDescent="0.2">
      <c r="A116" s="191" t="str">
        <f t="shared" si="1"/>
        <v>Abbildung 47</v>
      </c>
      <c r="B116" s="188">
        <f>'47'!B$116</f>
        <v>28</v>
      </c>
      <c r="C116" s="192">
        <f>'47'!C$116</f>
        <v>285583</v>
      </c>
      <c r="D116" s="192">
        <f>'47'!D$116</f>
        <v>141133</v>
      </c>
      <c r="E116" s="189">
        <f>'47'!E$116</f>
        <v>118733.36900000001</v>
      </c>
      <c r="F116" s="190">
        <f>'47'!F$116</f>
        <v>1</v>
      </c>
      <c r="G116" s="188">
        <f>'47'!G$116</f>
        <v>28</v>
      </c>
      <c r="H116" s="192">
        <f>'47'!H$116</f>
        <v>281571</v>
      </c>
      <c r="I116" s="192">
        <f>'47'!I$116</f>
        <v>136921</v>
      </c>
      <c r="J116" s="189">
        <f>'47'!J$116</f>
        <v>115939.117</v>
      </c>
      <c r="K116" s="190">
        <f>'47'!K$116</f>
        <v>1</v>
      </c>
      <c r="L116" s="188">
        <f>'47'!L$116</f>
        <v>28</v>
      </c>
      <c r="M116" s="192">
        <f>'47'!M$116</f>
        <v>277031</v>
      </c>
      <c r="N116" s="192">
        <f>'47'!N$116</f>
        <v>132239</v>
      </c>
      <c r="O116" s="189">
        <f>'47'!O$116</f>
        <v>110188.113</v>
      </c>
      <c r="P116" s="190">
        <f>'47'!P$116</f>
        <v>1</v>
      </c>
      <c r="Q116" s="188">
        <f>'47'!Q$116</f>
        <v>26</v>
      </c>
      <c r="R116" s="192">
        <f>'47'!R$116</f>
        <v>242060</v>
      </c>
      <c r="S116" s="192">
        <f>'47'!S$116</f>
        <v>110234</v>
      </c>
      <c r="T116" s="189">
        <f>'47'!T$116</f>
        <v>91913.683999999994</v>
      </c>
      <c r="U116" s="190">
        <f>'47'!U$116</f>
        <v>1</v>
      </c>
      <c r="V116" s="188">
        <f>'47'!V$116</f>
        <v>26</v>
      </c>
      <c r="W116" s="192">
        <f>'47'!W$116</f>
        <v>244130</v>
      </c>
      <c r="X116" s="192">
        <f>'47'!X$116</f>
        <v>109859</v>
      </c>
      <c r="Y116" s="189">
        <f>'47'!Y$116</f>
        <v>90668.198999999993</v>
      </c>
      <c r="Z116" s="190">
        <f>'47'!Z$116</f>
        <v>1.0000000000000002</v>
      </c>
      <c r="AA116" s="188">
        <f>'47'!AA$116</f>
        <v>0</v>
      </c>
      <c r="AB116" s="192">
        <f>'47'!AB$116</f>
        <v>0</v>
      </c>
      <c r="AC116" s="192">
        <f>'47'!AC$116</f>
        <v>0</v>
      </c>
      <c r="AD116" s="189">
        <f>'47'!AD$116</f>
        <v>0</v>
      </c>
      <c r="AE116" s="190">
        <f>'47'!AE$116</f>
        <v>0</v>
      </c>
    </row>
    <row r="117" spans="1:31" x14ac:dyDescent="0.2">
      <c r="A117" s="191" t="str">
        <f t="shared" si="1"/>
        <v>Abbildung 48</v>
      </c>
      <c r="B117" s="188">
        <f>'24'!B$116</f>
        <v>38</v>
      </c>
      <c r="C117" s="192">
        <f>'24'!C$116</f>
        <v>305370</v>
      </c>
      <c r="D117" s="192">
        <f>'24'!D$116</f>
        <v>151460</v>
      </c>
      <c r="E117" s="189">
        <f>'24'!E$116</f>
        <v>127845.83199999999</v>
      </c>
      <c r="F117" s="190">
        <f>'24'!F$116</f>
        <v>1</v>
      </c>
      <c r="G117" s="188">
        <f>'24'!G$116</f>
        <v>38</v>
      </c>
      <c r="H117" s="192">
        <f>'24'!H$116</f>
        <v>325723</v>
      </c>
      <c r="I117" s="192">
        <f>'24'!I$116</f>
        <v>156184</v>
      </c>
      <c r="J117" s="189">
        <f>'24'!J$116</f>
        <v>134010.117</v>
      </c>
      <c r="K117" s="190">
        <f>'24'!K$116</f>
        <v>1.0000000000000002</v>
      </c>
      <c r="L117" s="188">
        <f>'24'!L$116</f>
        <v>39</v>
      </c>
      <c r="M117" s="192">
        <f>'24'!M$116</f>
        <v>322040</v>
      </c>
      <c r="N117" s="192">
        <f>'24'!N$116</f>
        <v>150098</v>
      </c>
      <c r="O117" s="189">
        <f>'24'!O$116</f>
        <v>127277.379</v>
      </c>
      <c r="P117" s="190">
        <f>'24'!P$116</f>
        <v>0.99999999999999989</v>
      </c>
      <c r="Q117" s="188">
        <f>'24'!Q$116</f>
        <v>38</v>
      </c>
      <c r="R117" s="192">
        <f>'24'!R$116</f>
        <v>308343</v>
      </c>
      <c r="S117" s="192">
        <f>'24'!S$116</f>
        <v>143834</v>
      </c>
      <c r="T117" s="189">
        <f>'24'!T$116</f>
        <v>119248.00900000001</v>
      </c>
      <c r="U117" s="190">
        <f>'24'!U$116</f>
        <v>1</v>
      </c>
      <c r="V117" s="188">
        <f>'24'!V$116</f>
        <v>43</v>
      </c>
      <c r="W117" s="192">
        <f>'24'!W$116</f>
        <v>339380</v>
      </c>
      <c r="X117" s="192">
        <f>'24'!X$116</f>
        <v>153912</v>
      </c>
      <c r="Y117" s="189">
        <f>'24'!Y$116</f>
        <v>125301.11600000001</v>
      </c>
      <c r="Z117" s="190">
        <f>'24'!Z$116</f>
        <v>1</v>
      </c>
      <c r="AA117" s="188">
        <f>'24'!AA$116</f>
        <v>58</v>
      </c>
      <c r="AB117" s="192">
        <f>'24'!AB$116</f>
        <v>358116</v>
      </c>
      <c r="AC117" s="192">
        <f>'24'!AC$116</f>
        <v>159705</v>
      </c>
      <c r="AD117" s="189">
        <f>'24'!AD$116</f>
        <v>128796.19100000001</v>
      </c>
      <c r="AE117" s="190">
        <f>'24'!AE$116</f>
        <v>1.0000000000000002</v>
      </c>
    </row>
    <row r="118" spans="1:31" x14ac:dyDescent="0.2">
      <c r="A118" s="191" t="str">
        <f t="shared" si="1"/>
        <v>Abbildung 49</v>
      </c>
      <c r="B118" s="188">
        <f>'26'!B$116</f>
        <v>38</v>
      </c>
      <c r="C118" s="192">
        <f>'26'!C$116</f>
        <v>305370</v>
      </c>
      <c r="D118" s="192">
        <f>'26'!D$116</f>
        <v>151460</v>
      </c>
      <c r="E118" s="189">
        <f>'26'!E$116</f>
        <v>127845.83199999999</v>
      </c>
      <c r="F118" s="190">
        <f>'26'!F$116</f>
        <v>1</v>
      </c>
      <c r="G118" s="188">
        <f>'26'!G$116</f>
        <v>38</v>
      </c>
      <c r="H118" s="192">
        <f>'26'!H$116</f>
        <v>325723</v>
      </c>
      <c r="I118" s="192">
        <f>'26'!I$116</f>
        <v>156184</v>
      </c>
      <c r="J118" s="189">
        <f>'26'!J$116</f>
        <v>134010.117</v>
      </c>
      <c r="K118" s="190">
        <f>'26'!K$116</f>
        <v>1</v>
      </c>
      <c r="L118" s="188">
        <f>'26'!L$116</f>
        <v>39</v>
      </c>
      <c r="M118" s="192">
        <f>'26'!M$116</f>
        <v>322040</v>
      </c>
      <c r="N118" s="192">
        <f>'26'!N$116</f>
        <v>150098</v>
      </c>
      <c r="O118" s="189">
        <f>'26'!O$116</f>
        <v>127277.37899999999</v>
      </c>
      <c r="P118" s="190">
        <f>'26'!P$116</f>
        <v>1</v>
      </c>
      <c r="Q118" s="188">
        <f>'26'!Q$116</f>
        <v>38</v>
      </c>
      <c r="R118" s="192">
        <f>'26'!R$116</f>
        <v>308343</v>
      </c>
      <c r="S118" s="192">
        <f>'26'!S$116</f>
        <v>143834</v>
      </c>
      <c r="T118" s="189">
        <f>'26'!T$116</f>
        <v>119248.00900000001</v>
      </c>
      <c r="U118" s="190">
        <f>'26'!U$116</f>
        <v>1</v>
      </c>
      <c r="V118" s="188">
        <f>'26'!V$116</f>
        <v>43</v>
      </c>
      <c r="W118" s="192">
        <f>'26'!W$116</f>
        <v>339380</v>
      </c>
      <c r="X118" s="192">
        <f>'26'!X$116</f>
        <v>153912</v>
      </c>
      <c r="Y118" s="189">
        <f>'26'!Y$116</f>
        <v>125301.11600000001</v>
      </c>
      <c r="Z118" s="190">
        <f>'26'!Z$116</f>
        <v>1</v>
      </c>
      <c r="AA118" s="188">
        <f>'26'!AA$116</f>
        <v>58</v>
      </c>
      <c r="AB118" s="192">
        <f>'26'!AB$116</f>
        <v>358116</v>
      </c>
      <c r="AC118" s="192">
        <f>'26'!AC$116</f>
        <v>159705</v>
      </c>
      <c r="AD118" s="189">
        <f>'26'!AD$116</f>
        <v>128796.19099999999</v>
      </c>
      <c r="AE118" s="190">
        <f>'26'!AE$116</f>
        <v>1</v>
      </c>
    </row>
    <row r="119" spans="1:31" x14ac:dyDescent="0.2">
      <c r="A119" s="191" t="str">
        <f t="shared" si="1"/>
        <v>Abbildung 50</v>
      </c>
      <c r="B119" s="188">
        <f>'37'!B$116</f>
        <v>38</v>
      </c>
      <c r="C119" s="192">
        <f>'37'!C$116</f>
        <v>305370</v>
      </c>
      <c r="D119" s="192">
        <f>'37'!D$116</f>
        <v>151460</v>
      </c>
      <c r="E119" s="189">
        <f>'37'!E$116</f>
        <v>127845.83199999999</v>
      </c>
      <c r="F119" s="190">
        <f>'37'!F$116</f>
        <v>0.99999999999999989</v>
      </c>
      <c r="G119" s="188">
        <f>'37'!G$116</f>
        <v>38</v>
      </c>
      <c r="H119" s="192">
        <f>'37'!H$116</f>
        <v>325723</v>
      </c>
      <c r="I119" s="192">
        <f>'37'!I$116</f>
        <v>156184</v>
      </c>
      <c r="J119" s="189">
        <f>'37'!J$116</f>
        <v>134010.117</v>
      </c>
      <c r="K119" s="190">
        <f>'37'!K$116</f>
        <v>1</v>
      </c>
      <c r="L119" s="188">
        <f>'37'!L$116</f>
        <v>39</v>
      </c>
      <c r="M119" s="192">
        <f>'37'!M$116</f>
        <v>322040</v>
      </c>
      <c r="N119" s="192">
        <f>'37'!N$116</f>
        <v>150098</v>
      </c>
      <c r="O119" s="189">
        <f>'37'!O$116</f>
        <v>127277.37900000002</v>
      </c>
      <c r="P119" s="190">
        <f>'37'!P$116</f>
        <v>1</v>
      </c>
      <c r="Q119" s="188">
        <f>'37'!Q$116</f>
        <v>38</v>
      </c>
      <c r="R119" s="192">
        <f>'37'!R$116</f>
        <v>308343</v>
      </c>
      <c r="S119" s="192">
        <f>'37'!S$116</f>
        <v>143834</v>
      </c>
      <c r="T119" s="189">
        <f>'37'!T$116</f>
        <v>119248.00900000001</v>
      </c>
      <c r="U119" s="190">
        <f>'37'!U$116</f>
        <v>0.99999999999999989</v>
      </c>
      <c r="V119" s="188">
        <f>'37'!V$116</f>
        <v>43</v>
      </c>
      <c r="W119" s="192">
        <f>'37'!W$116</f>
        <v>339380</v>
      </c>
      <c r="X119" s="192">
        <f>'37'!X$116</f>
        <v>153912</v>
      </c>
      <c r="Y119" s="189">
        <f>'37'!Y$116</f>
        <v>125301.11600000001</v>
      </c>
      <c r="Z119" s="190">
        <f>'37'!Z$116</f>
        <v>0.99999999999999989</v>
      </c>
      <c r="AA119" s="188">
        <f>'37'!AA$116</f>
        <v>58</v>
      </c>
      <c r="AB119" s="192">
        <f>'37'!AB$116</f>
        <v>358116</v>
      </c>
      <c r="AC119" s="192">
        <f>'37'!AC$116</f>
        <v>159705</v>
      </c>
      <c r="AD119" s="189">
        <f>'37'!AD$116</f>
        <v>128796.19099999999</v>
      </c>
      <c r="AE119" s="190">
        <f>'37'!AE$116</f>
        <v>1</v>
      </c>
    </row>
    <row r="120" spans="1:31" x14ac:dyDescent="0.2">
      <c r="A120" s="191" t="str">
        <f t="shared" si="1"/>
        <v>Abbildung 51</v>
      </c>
      <c r="B120" s="188">
        <f>'44'!B$116</f>
        <v>38</v>
      </c>
      <c r="C120" s="192">
        <f>'44'!C$116</f>
        <v>305370</v>
      </c>
      <c r="D120" s="192">
        <f>'44'!D$116</f>
        <v>151460</v>
      </c>
      <c r="E120" s="189">
        <f>'44'!E$116</f>
        <v>127845.83199999999</v>
      </c>
      <c r="F120" s="190">
        <f>'44'!F$116</f>
        <v>1</v>
      </c>
      <c r="G120" s="188">
        <f>'44'!G$116</f>
        <v>38</v>
      </c>
      <c r="H120" s="192">
        <f>'44'!H$116</f>
        <v>325723</v>
      </c>
      <c r="I120" s="192">
        <f>'44'!I$116</f>
        <v>156184</v>
      </c>
      <c r="J120" s="189">
        <f>'44'!J$116</f>
        <v>134010.117</v>
      </c>
      <c r="K120" s="190">
        <f>'44'!K$116</f>
        <v>1</v>
      </c>
      <c r="L120" s="188">
        <f>'44'!L$116</f>
        <v>39</v>
      </c>
      <c r="M120" s="192">
        <f>'44'!M$116</f>
        <v>322040</v>
      </c>
      <c r="N120" s="192">
        <f>'44'!N$116</f>
        <v>150098</v>
      </c>
      <c r="O120" s="189">
        <f>'44'!O$116</f>
        <v>127277.37899999999</v>
      </c>
      <c r="P120" s="190">
        <f>'44'!P$116</f>
        <v>1</v>
      </c>
      <c r="Q120" s="188">
        <f>'44'!Q$116</f>
        <v>38</v>
      </c>
      <c r="R120" s="192">
        <f>'44'!R$116</f>
        <v>308343</v>
      </c>
      <c r="S120" s="192">
        <f>'44'!S$116</f>
        <v>143834</v>
      </c>
      <c r="T120" s="189">
        <f>'44'!T$116</f>
        <v>119248.00900000001</v>
      </c>
      <c r="U120" s="190">
        <f>'44'!U$116</f>
        <v>0.99999999999999989</v>
      </c>
      <c r="V120" s="188">
        <f>'44'!V$116</f>
        <v>43</v>
      </c>
      <c r="W120" s="192">
        <f>'44'!W$116</f>
        <v>339380</v>
      </c>
      <c r="X120" s="192">
        <f>'44'!X$116</f>
        <v>153912</v>
      </c>
      <c r="Y120" s="189">
        <f>'44'!Y$116</f>
        <v>125301.11600000001</v>
      </c>
      <c r="Z120" s="190">
        <f>'44'!Z$116</f>
        <v>1</v>
      </c>
      <c r="AA120" s="188">
        <f>'44'!AA$116</f>
        <v>58</v>
      </c>
      <c r="AB120" s="192">
        <f>'44'!AB$116</f>
        <v>358116</v>
      </c>
      <c r="AC120" s="192">
        <f>'44'!AC$116</f>
        <v>159705</v>
      </c>
      <c r="AD120" s="189">
        <f>'44'!AD$116</f>
        <v>128796.19100000001</v>
      </c>
      <c r="AE120" s="190">
        <f>'44'!AE$116</f>
        <v>0.99999999999999989</v>
      </c>
    </row>
    <row r="121" spans="1:31" x14ac:dyDescent="0.2">
      <c r="A121" s="191" t="str">
        <f t="shared" si="1"/>
        <v>Abbildung 52</v>
      </c>
      <c r="B121" s="188">
        <f>'52'!B$116</f>
        <v>38</v>
      </c>
      <c r="C121" s="192">
        <f>'52'!C$116</f>
        <v>305370</v>
      </c>
      <c r="D121" s="192">
        <f>'52'!D$116</f>
        <v>151460</v>
      </c>
      <c r="E121" s="189">
        <f>'52'!E$116</f>
        <v>127845.83199999999</v>
      </c>
      <c r="F121" s="190">
        <f>'52'!F$116</f>
        <v>1</v>
      </c>
      <c r="G121" s="188">
        <f>'52'!G$116</f>
        <v>38</v>
      </c>
      <c r="H121" s="192">
        <f>'52'!H$116</f>
        <v>325723</v>
      </c>
      <c r="I121" s="192">
        <f>'52'!I$116</f>
        <v>156184</v>
      </c>
      <c r="J121" s="189">
        <f>'52'!J$116</f>
        <v>134010.117</v>
      </c>
      <c r="K121" s="190">
        <f>'52'!K$116</f>
        <v>0.99999999999999989</v>
      </c>
      <c r="L121" s="188">
        <f>'52'!L$116</f>
        <v>39</v>
      </c>
      <c r="M121" s="192">
        <f>'52'!M$116</f>
        <v>322040</v>
      </c>
      <c r="N121" s="192">
        <f>'52'!N$116</f>
        <v>150098</v>
      </c>
      <c r="O121" s="189">
        <f>'52'!O$116</f>
        <v>127277.379</v>
      </c>
      <c r="P121" s="190">
        <f>'52'!P$116</f>
        <v>1</v>
      </c>
      <c r="Q121" s="188">
        <f>'52'!Q$116</f>
        <v>38</v>
      </c>
      <c r="R121" s="192">
        <f>'52'!R$116</f>
        <v>308343</v>
      </c>
      <c r="S121" s="192">
        <f>'52'!S$116</f>
        <v>143834</v>
      </c>
      <c r="T121" s="189">
        <f>'52'!T$116</f>
        <v>119248.00900000001</v>
      </c>
      <c r="U121" s="190">
        <f>'52'!U$116</f>
        <v>1</v>
      </c>
      <c r="V121" s="188">
        <f>'52'!V$116</f>
        <v>43</v>
      </c>
      <c r="W121" s="192">
        <f>'52'!W$116</f>
        <v>339380</v>
      </c>
      <c r="X121" s="192">
        <f>'52'!X$116</f>
        <v>153912</v>
      </c>
      <c r="Y121" s="189">
        <f>'52'!Y$116</f>
        <v>125301.11600000001</v>
      </c>
      <c r="Z121" s="190">
        <f>'52'!Z$116</f>
        <v>1</v>
      </c>
      <c r="AA121" s="188">
        <f>'52'!AA$116</f>
        <v>58</v>
      </c>
      <c r="AB121" s="192">
        <f>'52'!AB$116</f>
        <v>358116</v>
      </c>
      <c r="AC121" s="192">
        <f>'52'!AC$116</f>
        <v>159705</v>
      </c>
      <c r="AD121" s="189">
        <f>'52'!AD$116</f>
        <v>128796.19100000001</v>
      </c>
      <c r="AE121" s="190">
        <f>'52'!AE$116</f>
        <v>1</v>
      </c>
    </row>
    <row r="122" spans="1:31" x14ac:dyDescent="0.2">
      <c r="A122" s="191" t="str">
        <f t="shared" si="1"/>
        <v>Abbildung 53</v>
      </c>
      <c r="B122" s="188">
        <f>'53'!B$116</f>
        <v>38</v>
      </c>
      <c r="C122" s="192">
        <f>'53'!C$116</f>
        <v>305370</v>
      </c>
      <c r="D122" s="192">
        <f>'53'!D$116</f>
        <v>151460</v>
      </c>
      <c r="E122" s="189">
        <f>'53'!E$116</f>
        <v>127845.83200000001</v>
      </c>
      <c r="F122" s="190">
        <f>'53'!F$116</f>
        <v>1</v>
      </c>
      <c r="G122" s="188">
        <f>'53'!G$116</f>
        <v>38</v>
      </c>
      <c r="H122" s="192">
        <f>'53'!H$116</f>
        <v>325723</v>
      </c>
      <c r="I122" s="192">
        <f>'53'!I$116</f>
        <v>156184</v>
      </c>
      <c r="J122" s="189">
        <f>'53'!J$116</f>
        <v>134010.117</v>
      </c>
      <c r="K122" s="190">
        <f>'53'!K$116</f>
        <v>1</v>
      </c>
      <c r="L122" s="188">
        <f>'53'!L$116</f>
        <v>39</v>
      </c>
      <c r="M122" s="192">
        <f>'53'!M$116</f>
        <v>322040</v>
      </c>
      <c r="N122" s="192">
        <f>'53'!N$116</f>
        <v>150098</v>
      </c>
      <c r="O122" s="189">
        <f>'53'!O$116</f>
        <v>127277.379</v>
      </c>
      <c r="P122" s="190">
        <f>'53'!P$116</f>
        <v>1</v>
      </c>
      <c r="Q122" s="188">
        <f>'53'!Q$116</f>
        <v>38</v>
      </c>
      <c r="R122" s="192">
        <f>'53'!R$116</f>
        <v>308343</v>
      </c>
      <c r="S122" s="192">
        <f>'53'!S$116</f>
        <v>143834</v>
      </c>
      <c r="T122" s="189">
        <f>'53'!T$116</f>
        <v>119248.00899999999</v>
      </c>
      <c r="U122" s="190">
        <f>'53'!U$116</f>
        <v>1</v>
      </c>
      <c r="V122" s="188">
        <f>'53'!V$116</f>
        <v>43</v>
      </c>
      <c r="W122" s="192">
        <f>'53'!W$116</f>
        <v>339380</v>
      </c>
      <c r="X122" s="192">
        <f>'53'!X$116</f>
        <v>153912</v>
      </c>
      <c r="Y122" s="189">
        <f>'53'!Y$116</f>
        <v>125301.11599999999</v>
      </c>
      <c r="Z122" s="190">
        <f>'53'!Z$116</f>
        <v>1</v>
      </c>
      <c r="AA122" s="188">
        <f>'53'!AA$116</f>
        <v>58</v>
      </c>
      <c r="AB122" s="192">
        <f>'53'!AB$116</f>
        <v>358116</v>
      </c>
      <c r="AC122" s="192">
        <f>'53'!AC$116</f>
        <v>159705</v>
      </c>
      <c r="AD122" s="189">
        <f>'53'!AD$116</f>
        <v>128796.19099999999</v>
      </c>
      <c r="AE122" s="190">
        <f>'53'!AE$116</f>
        <v>1</v>
      </c>
    </row>
    <row r="123" spans="1:31" x14ac:dyDescent="0.2">
      <c r="A123" s="191" t="str">
        <f t="shared" si="1"/>
        <v>Abbildung 54</v>
      </c>
      <c r="B123" s="188">
        <f>'54'!B$116</f>
        <v>38</v>
      </c>
      <c r="C123" s="192">
        <f>'54'!C$116</f>
        <v>305370</v>
      </c>
      <c r="D123" s="192">
        <f>'54'!D$116</f>
        <v>151460</v>
      </c>
      <c r="E123" s="189">
        <f>'54'!E$116</f>
        <v>127845.83200000001</v>
      </c>
      <c r="F123" s="190">
        <f>'54'!F$116</f>
        <v>0.99999999999999989</v>
      </c>
      <c r="G123" s="188">
        <f>'54'!G$116</f>
        <v>38</v>
      </c>
      <c r="H123" s="192">
        <f>'54'!H$116</f>
        <v>325723</v>
      </c>
      <c r="I123" s="192">
        <f>'54'!I$116</f>
        <v>156184</v>
      </c>
      <c r="J123" s="189">
        <f>'54'!J$116</f>
        <v>134010.117</v>
      </c>
      <c r="K123" s="190">
        <f>'54'!K$116</f>
        <v>1</v>
      </c>
      <c r="L123" s="188">
        <f>'54'!L$116</f>
        <v>39</v>
      </c>
      <c r="M123" s="192">
        <f>'54'!M$116</f>
        <v>322040</v>
      </c>
      <c r="N123" s="192">
        <f>'54'!N$116</f>
        <v>150098</v>
      </c>
      <c r="O123" s="189">
        <f>'54'!O$116</f>
        <v>127277.37900000002</v>
      </c>
      <c r="P123" s="190">
        <f>'54'!P$116</f>
        <v>0.99999999999999989</v>
      </c>
      <c r="Q123" s="188">
        <f>'54'!Q$116</f>
        <v>38</v>
      </c>
      <c r="R123" s="192">
        <f>'54'!R$116</f>
        <v>308343</v>
      </c>
      <c r="S123" s="192">
        <f>'54'!S$116</f>
        <v>143834</v>
      </c>
      <c r="T123" s="189">
        <f>'54'!T$116</f>
        <v>119248.00900000001</v>
      </c>
      <c r="U123" s="190">
        <f>'54'!U$116</f>
        <v>1</v>
      </c>
      <c r="V123" s="188">
        <f>'54'!V$116</f>
        <v>43</v>
      </c>
      <c r="W123" s="192">
        <f>'54'!W$116</f>
        <v>339380</v>
      </c>
      <c r="X123" s="192">
        <f>'54'!X$116</f>
        <v>153912</v>
      </c>
      <c r="Y123" s="189">
        <f>'54'!Y$116</f>
        <v>125301.11599999999</v>
      </c>
      <c r="Z123" s="190">
        <f>'54'!Z$116</f>
        <v>1</v>
      </c>
      <c r="AA123" s="188">
        <f>'54'!AA$116</f>
        <v>58</v>
      </c>
      <c r="AB123" s="192">
        <f>'54'!AB$116</f>
        <v>358116</v>
      </c>
      <c r="AC123" s="192">
        <f>'54'!AC$116</f>
        <v>159705</v>
      </c>
      <c r="AD123" s="189">
        <f>'54'!AD$116</f>
        <v>128796.19099999999</v>
      </c>
      <c r="AE123" s="190">
        <f>'54'!AE$116</f>
        <v>1</v>
      </c>
    </row>
    <row r="124" spans="1:31" x14ac:dyDescent="0.2">
      <c r="A124" s="191" t="str">
        <f t="shared" si="1"/>
        <v>Abbildung 55</v>
      </c>
      <c r="B124" s="188">
        <f>'55'!B$116</f>
        <v>38</v>
      </c>
      <c r="C124" s="192">
        <f>'55'!C$116</f>
        <v>305370</v>
      </c>
      <c r="D124" s="192">
        <f>'55'!D$116</f>
        <v>151460</v>
      </c>
      <c r="E124" s="189">
        <f>'55'!E$116</f>
        <v>127845.83199999999</v>
      </c>
      <c r="F124" s="190">
        <f>'55'!F$116</f>
        <v>1</v>
      </c>
      <c r="G124" s="188">
        <f>'55'!G$116</f>
        <v>38</v>
      </c>
      <c r="H124" s="192">
        <f>'55'!H$116</f>
        <v>325723</v>
      </c>
      <c r="I124" s="192">
        <f>'55'!I$116</f>
        <v>156184</v>
      </c>
      <c r="J124" s="189">
        <f>'55'!J$116</f>
        <v>134010.117</v>
      </c>
      <c r="K124" s="190">
        <f>'55'!K$116</f>
        <v>1</v>
      </c>
      <c r="L124" s="188">
        <f>'55'!L$116</f>
        <v>39</v>
      </c>
      <c r="M124" s="192">
        <f>'55'!M$116</f>
        <v>322040</v>
      </c>
      <c r="N124" s="192">
        <f>'55'!N$116</f>
        <v>150098</v>
      </c>
      <c r="O124" s="189">
        <f>'55'!O$116</f>
        <v>127277.379</v>
      </c>
      <c r="P124" s="190">
        <f>'55'!P$116</f>
        <v>1</v>
      </c>
      <c r="Q124" s="188">
        <f>'55'!Q$116</f>
        <v>38</v>
      </c>
      <c r="R124" s="192">
        <f>'55'!R$116</f>
        <v>308343</v>
      </c>
      <c r="S124" s="192">
        <f>'55'!S$116</f>
        <v>143834</v>
      </c>
      <c r="T124" s="189">
        <f>'55'!T$116</f>
        <v>119248.00899999999</v>
      </c>
      <c r="U124" s="190">
        <f>'55'!U$116</f>
        <v>1</v>
      </c>
      <c r="V124" s="188">
        <f>'55'!V$116</f>
        <v>43</v>
      </c>
      <c r="W124" s="192">
        <f>'55'!W$116</f>
        <v>339380</v>
      </c>
      <c r="X124" s="192">
        <f>'55'!X$116</f>
        <v>153912</v>
      </c>
      <c r="Y124" s="189">
        <f>'55'!Y$116</f>
        <v>125301.11599999999</v>
      </c>
      <c r="Z124" s="190">
        <f>'55'!Z$116</f>
        <v>1</v>
      </c>
      <c r="AA124" s="188">
        <f>'55'!AA$116</f>
        <v>58</v>
      </c>
      <c r="AB124" s="192">
        <f>'55'!AB$116</f>
        <v>358116</v>
      </c>
      <c r="AC124" s="192">
        <f>'55'!AC$116</f>
        <v>159705</v>
      </c>
      <c r="AD124" s="189">
        <f>'55'!AD$116</f>
        <v>128796.19100000001</v>
      </c>
      <c r="AE124" s="190">
        <f>'55'!AE$116</f>
        <v>1</v>
      </c>
    </row>
    <row r="125" spans="1:31" x14ac:dyDescent="0.2">
      <c r="A125" s="191" t="str">
        <f t="shared" si="1"/>
        <v>Bonus 1</v>
      </c>
      <c r="B125" s="188">
        <f>'B 1'!B$116</f>
        <v>38</v>
      </c>
      <c r="C125" s="192">
        <f>'B 1'!C$116</f>
        <v>305370</v>
      </c>
      <c r="D125" s="192">
        <f>'B 1'!D$116</f>
        <v>151460</v>
      </c>
      <c r="E125" s="189">
        <f>'B 1'!E$116</f>
        <v>127845.83199999999</v>
      </c>
      <c r="F125" s="190">
        <f>'B 1'!F$116</f>
        <v>1</v>
      </c>
      <c r="G125" s="188">
        <f>'B 1'!G$116</f>
        <v>38</v>
      </c>
      <c r="H125" s="192">
        <f>'B 1'!H$116</f>
        <v>325723</v>
      </c>
      <c r="I125" s="192">
        <f>'B 1'!I$116</f>
        <v>156184</v>
      </c>
      <c r="J125" s="189">
        <f>'B 1'!J$116</f>
        <v>134010.117</v>
      </c>
      <c r="K125" s="190">
        <f>'B 1'!K$116</f>
        <v>1</v>
      </c>
      <c r="L125" s="188">
        <f>'B 1'!L$116</f>
        <v>39</v>
      </c>
      <c r="M125" s="192">
        <f>'B 1'!M$116</f>
        <v>322040</v>
      </c>
      <c r="N125" s="192">
        <f>'B 1'!N$116</f>
        <v>150098</v>
      </c>
      <c r="O125" s="189">
        <f>'B 1'!O$116</f>
        <v>127277.379</v>
      </c>
      <c r="P125" s="190">
        <f>'B 1'!P$116</f>
        <v>0.99999999999999989</v>
      </c>
      <c r="Q125" s="188">
        <f>'B 1'!Q$116</f>
        <v>38</v>
      </c>
      <c r="R125" s="192">
        <f>'B 1'!R$116</f>
        <v>308343</v>
      </c>
      <c r="S125" s="192">
        <f>'B 1'!S$116</f>
        <v>143834</v>
      </c>
      <c r="T125" s="189">
        <f>'B 1'!T$116</f>
        <v>119248.00900000001</v>
      </c>
      <c r="U125" s="190">
        <f>'B 1'!U$116</f>
        <v>1</v>
      </c>
      <c r="V125" s="188">
        <f>'B 1'!V$116</f>
        <v>43</v>
      </c>
      <c r="W125" s="192">
        <f>'B 1'!W$116</f>
        <v>339380</v>
      </c>
      <c r="X125" s="192">
        <f>'B 1'!X$116</f>
        <v>153912</v>
      </c>
      <c r="Y125" s="189">
        <f>'B 1'!Y$116</f>
        <v>125301.11599999999</v>
      </c>
      <c r="Z125" s="190">
        <f>'B 1'!Z$116</f>
        <v>1</v>
      </c>
      <c r="AA125" s="188">
        <f>'B 1'!AA$116</f>
        <v>58</v>
      </c>
      <c r="AB125" s="192">
        <f>'B 1'!AB$116</f>
        <v>358116</v>
      </c>
      <c r="AC125" s="192">
        <f>'B 1'!AC$116</f>
        <v>159705</v>
      </c>
      <c r="AD125" s="189">
        <f>'B 1'!AD$116</f>
        <v>128796.19099999999</v>
      </c>
      <c r="AE125" s="190">
        <f>'B 1'!AE$116</f>
        <v>1</v>
      </c>
    </row>
    <row r="131" spans="1:31" x14ac:dyDescent="0.2">
      <c r="A131" s="237" t="str">
        <f>Translation!$A$32</f>
        <v>Vorsorgeeinrichtungen ohne Staatsgarantie und ohne Vollversicherungslösung</v>
      </c>
    </row>
    <row r="132" spans="1:31" x14ac:dyDescent="0.2">
      <c r="A132" s="191" t="str">
        <f>A12</f>
        <v>Abbildung 20</v>
      </c>
      <c r="B132" s="188">
        <f>'20'!B$156</f>
        <v>1443</v>
      </c>
      <c r="C132" s="192">
        <f>'20'!C$156</f>
        <v>2886342</v>
      </c>
      <c r="D132" s="192">
        <f>'20'!D$156</f>
        <v>785157</v>
      </c>
      <c r="E132" s="189">
        <f>'20'!E$156</f>
        <v>698195.27799999993</v>
      </c>
      <c r="F132" s="190">
        <f>'20'!F$156</f>
        <v>1</v>
      </c>
      <c r="G132" s="188">
        <f>'20'!G$156</f>
        <v>1495</v>
      </c>
      <c r="H132" s="192">
        <f>'20'!H$156</f>
        <v>2775445</v>
      </c>
      <c r="I132" s="192">
        <f>'20'!I$156</f>
        <v>760411</v>
      </c>
      <c r="J132" s="189">
        <f>'20'!J$156</f>
        <v>669595.87</v>
      </c>
      <c r="K132" s="190">
        <f>'20'!K$156</f>
        <v>0.99999999999999989</v>
      </c>
      <c r="L132" s="188">
        <f>'20'!L$156</f>
        <v>1517</v>
      </c>
      <c r="M132" s="192">
        <f>'20'!M$156</f>
        <v>2674360</v>
      </c>
      <c r="N132" s="192">
        <f>'20'!N$156</f>
        <v>737571</v>
      </c>
      <c r="O132" s="189">
        <f>'20'!O$156</f>
        <v>634960.5299999998</v>
      </c>
      <c r="P132" s="190">
        <f>'20'!P$156</f>
        <v>1.0000000000000002</v>
      </c>
      <c r="Q132" s="188">
        <f>'20'!Q$156</f>
        <v>1569</v>
      </c>
      <c r="R132" s="192">
        <f>'20'!R$156</f>
        <v>2643137</v>
      </c>
      <c r="S132" s="192">
        <f>'20'!S$156</f>
        <v>722497</v>
      </c>
      <c r="T132" s="189">
        <f>'20'!T$156</f>
        <v>605315.05500000017</v>
      </c>
      <c r="U132" s="190">
        <f>'20'!U$156</f>
        <v>0.99999999999999956</v>
      </c>
      <c r="V132" s="188">
        <f>'20'!V$156</f>
        <v>1653</v>
      </c>
      <c r="W132" s="192">
        <f>'20'!W$156</f>
        <v>2649952</v>
      </c>
      <c r="X132" s="192">
        <f>'20'!X$156</f>
        <v>709773</v>
      </c>
      <c r="Y132" s="189">
        <f>'20'!Y$156</f>
        <v>576454.98400000005</v>
      </c>
      <c r="Z132" s="190">
        <f>'20'!Z$156</f>
        <v>0.99999999999999989</v>
      </c>
      <c r="AA132" s="188">
        <f>'20'!AA$156</f>
        <v>0</v>
      </c>
      <c r="AB132" s="192">
        <f>'20'!AB$156</f>
        <v>0</v>
      </c>
      <c r="AC132" s="192">
        <f>'20'!AC$156</f>
        <v>0</v>
      </c>
      <c r="AD132" s="189">
        <f>'20'!AD$156</f>
        <v>0</v>
      </c>
      <c r="AE132" s="190" t="e">
        <f>'20'!AE$156</f>
        <v>#DIV/0!</v>
      </c>
    </row>
    <row r="133" spans="1:31" x14ac:dyDescent="0.2">
      <c r="A133" s="191" t="str">
        <f t="shared" ref="A133:A165" si="2">A13</f>
        <v>Abbildung 21</v>
      </c>
      <c r="B133" s="188">
        <f>'21'!B$156</f>
        <v>1443</v>
      </c>
      <c r="C133" s="192">
        <f>'21'!C$156</f>
        <v>2886342</v>
      </c>
      <c r="D133" s="192">
        <f>'21'!D$156</f>
        <v>785157</v>
      </c>
      <c r="E133" s="189">
        <f>'21'!E$156</f>
        <v>698195.27799999993</v>
      </c>
      <c r="F133" s="190">
        <f>'21'!F$156</f>
        <v>1.0000000000000002</v>
      </c>
      <c r="G133" s="188">
        <f>'21'!G$156</f>
        <v>1495</v>
      </c>
      <c r="H133" s="192">
        <f>'21'!H$156</f>
        <v>2775445</v>
      </c>
      <c r="I133" s="192">
        <f>'21'!I$156</f>
        <v>760411</v>
      </c>
      <c r="J133" s="189">
        <f>'21'!J$156</f>
        <v>669595.87</v>
      </c>
      <c r="K133" s="190">
        <f>'21'!K$156</f>
        <v>1</v>
      </c>
      <c r="L133" s="188">
        <f>'21'!L$156</f>
        <v>1517</v>
      </c>
      <c r="M133" s="192">
        <f>'21'!M$156</f>
        <v>2674360</v>
      </c>
      <c r="N133" s="192">
        <f>'21'!N$156</f>
        <v>737571</v>
      </c>
      <c r="O133" s="189">
        <f>'21'!O$156</f>
        <v>634960.52999999991</v>
      </c>
      <c r="P133" s="190">
        <f>'21'!P$156</f>
        <v>1</v>
      </c>
      <c r="Q133" s="188">
        <f>'21'!Q$156</f>
        <v>1569</v>
      </c>
      <c r="R133" s="192">
        <f>'21'!R$156</f>
        <v>2643137</v>
      </c>
      <c r="S133" s="192">
        <f>'21'!S$156</f>
        <v>722497</v>
      </c>
      <c r="T133" s="189">
        <f>'21'!T$156</f>
        <v>605315.05499999993</v>
      </c>
      <c r="U133" s="190">
        <f>'21'!U$156</f>
        <v>1</v>
      </c>
      <c r="V133" s="188">
        <f>'21'!V$156</f>
        <v>1653</v>
      </c>
      <c r="W133" s="192">
        <f>'21'!W$156</f>
        <v>2649952</v>
      </c>
      <c r="X133" s="192">
        <f>'21'!X$156</f>
        <v>709773</v>
      </c>
      <c r="Y133" s="189">
        <f>'21'!Y$156</f>
        <v>576454.98400000005</v>
      </c>
      <c r="Z133" s="190">
        <f>'21'!Z$156</f>
        <v>0.99999999999999989</v>
      </c>
      <c r="AA133" s="188">
        <f>'21'!AA$156</f>
        <v>0</v>
      </c>
      <c r="AB133" s="192">
        <f>'21'!AB$156</f>
        <v>0</v>
      </c>
      <c r="AC133" s="192">
        <f>'21'!AC$156</f>
        <v>0</v>
      </c>
      <c r="AD133" s="189">
        <f>'21'!AD$156</f>
        <v>0</v>
      </c>
      <c r="AE133" s="190" t="e">
        <f>'21'!AE$156</f>
        <v>#DIV/0!</v>
      </c>
    </row>
    <row r="134" spans="1:31" x14ac:dyDescent="0.2">
      <c r="A134" s="191" t="str">
        <f t="shared" si="2"/>
        <v>Abbildung 22</v>
      </c>
      <c r="B134" s="188">
        <f>'22'!B$156</f>
        <v>1443</v>
      </c>
      <c r="C134" s="192">
        <f>'22'!C$156</f>
        <v>2886342</v>
      </c>
      <c r="D134" s="192">
        <f>'22'!D$156</f>
        <v>785157</v>
      </c>
      <c r="E134" s="189">
        <f>'22'!E$156</f>
        <v>698195.27799999993</v>
      </c>
      <c r="F134" s="190">
        <f>'22'!F$156</f>
        <v>1</v>
      </c>
      <c r="G134" s="188">
        <f>'22'!G$156</f>
        <v>1495</v>
      </c>
      <c r="H134" s="192">
        <f>'22'!H$156</f>
        <v>2775445</v>
      </c>
      <c r="I134" s="192">
        <f>'22'!I$156</f>
        <v>760411</v>
      </c>
      <c r="J134" s="189">
        <f>'22'!J$156</f>
        <v>669595.87</v>
      </c>
      <c r="K134" s="190">
        <f>'22'!K$156</f>
        <v>1</v>
      </c>
      <c r="L134" s="188">
        <f>'22'!L$156</f>
        <v>1517</v>
      </c>
      <c r="M134" s="192">
        <f>'22'!M$156</f>
        <v>2674360</v>
      </c>
      <c r="N134" s="192">
        <f>'22'!N$156</f>
        <v>737571</v>
      </c>
      <c r="O134" s="189">
        <f>'22'!O$156</f>
        <v>634960.52999999991</v>
      </c>
      <c r="P134" s="190">
        <f>'22'!P$156</f>
        <v>1.0000000000000002</v>
      </c>
      <c r="Q134" s="188">
        <f>'22'!Q$156</f>
        <v>1569</v>
      </c>
      <c r="R134" s="192">
        <f>'22'!R$156</f>
        <v>2643137</v>
      </c>
      <c r="S134" s="192">
        <f>'22'!S$156</f>
        <v>722497</v>
      </c>
      <c r="T134" s="189">
        <f>'22'!T$156</f>
        <v>605315.05499999993</v>
      </c>
      <c r="U134" s="190">
        <f>'22'!U$156</f>
        <v>1</v>
      </c>
      <c r="V134" s="188">
        <f>'22'!V$156</f>
        <v>1653</v>
      </c>
      <c r="W134" s="192">
        <f>'22'!W$156</f>
        <v>2649952</v>
      </c>
      <c r="X134" s="192">
        <f>'22'!X$156</f>
        <v>709773</v>
      </c>
      <c r="Y134" s="189">
        <f>'22'!Y$156</f>
        <v>576454.98400000005</v>
      </c>
      <c r="Z134" s="190">
        <f>'22'!Z$156</f>
        <v>0.99999999999999989</v>
      </c>
      <c r="AA134" s="188">
        <f>'22'!AA$156</f>
        <v>0</v>
      </c>
      <c r="AB134" s="192">
        <f>'22'!AB$156</f>
        <v>0</v>
      </c>
      <c r="AC134" s="192">
        <f>'22'!AC$156</f>
        <v>0</v>
      </c>
      <c r="AD134" s="189">
        <f>'22'!AD$156</f>
        <v>0</v>
      </c>
      <c r="AE134" s="190" t="e">
        <f>'22'!AE$156</f>
        <v>#DIV/0!</v>
      </c>
    </row>
    <row r="135" spans="1:31" x14ac:dyDescent="0.2">
      <c r="A135" s="191" t="str">
        <f t="shared" si="2"/>
        <v>Abbildung 23</v>
      </c>
      <c r="B135" s="188">
        <f>'23'!B$156</f>
        <v>1443</v>
      </c>
      <c r="C135" s="192">
        <f>'23'!C$156</f>
        <v>2886342</v>
      </c>
      <c r="D135" s="192">
        <f>'23'!D$156</f>
        <v>785157</v>
      </c>
      <c r="E135" s="189">
        <f>'23'!E$156</f>
        <v>698195.27800000005</v>
      </c>
      <c r="F135" s="190">
        <f>'23'!F$156</f>
        <v>0.99999999999999989</v>
      </c>
      <c r="G135" s="188">
        <f>'23'!G$156</f>
        <v>1495</v>
      </c>
      <c r="H135" s="192">
        <f>'23'!H$156</f>
        <v>2775445</v>
      </c>
      <c r="I135" s="192">
        <f>'23'!I$156</f>
        <v>760411</v>
      </c>
      <c r="J135" s="189">
        <f>'23'!J$156</f>
        <v>669595.87000000011</v>
      </c>
      <c r="K135" s="190">
        <f>'23'!K$156</f>
        <v>0.99999999999999989</v>
      </c>
      <c r="L135" s="188">
        <f>'23'!L$156</f>
        <v>1517</v>
      </c>
      <c r="M135" s="192">
        <f>'23'!M$156</f>
        <v>2674360</v>
      </c>
      <c r="N135" s="192">
        <f>'23'!N$156</f>
        <v>737571</v>
      </c>
      <c r="O135" s="189">
        <f>'23'!O$156</f>
        <v>634960.53</v>
      </c>
      <c r="P135" s="190">
        <f>'23'!P$156</f>
        <v>1</v>
      </c>
      <c r="Q135" s="188">
        <f>'23'!Q$156</f>
        <v>1569</v>
      </c>
      <c r="R135" s="192">
        <f>'23'!R$156</f>
        <v>2643137</v>
      </c>
      <c r="S135" s="192">
        <f>'23'!S$156</f>
        <v>722497</v>
      </c>
      <c r="T135" s="189">
        <f>'23'!T$156</f>
        <v>605315.05500000005</v>
      </c>
      <c r="U135" s="190">
        <f>'23'!U$156</f>
        <v>1</v>
      </c>
      <c r="V135" s="188">
        <f>'23'!V$156</f>
        <v>1653</v>
      </c>
      <c r="W135" s="192">
        <f>'23'!W$156</f>
        <v>2649952</v>
      </c>
      <c r="X135" s="192">
        <f>'23'!X$156</f>
        <v>709773</v>
      </c>
      <c r="Y135" s="189">
        <f>'23'!Y$156</f>
        <v>576454.98400000005</v>
      </c>
      <c r="Z135" s="190">
        <f>'23'!Z$156</f>
        <v>0.99999999999999978</v>
      </c>
      <c r="AA135" s="188">
        <f>'23'!AA$156</f>
        <v>0</v>
      </c>
      <c r="AB135" s="192">
        <f>'23'!AB$156</f>
        <v>0</v>
      </c>
      <c r="AC135" s="192">
        <f>'23'!AC$156</f>
        <v>0</v>
      </c>
      <c r="AD135" s="189">
        <f>'23'!AD$156</f>
        <v>0</v>
      </c>
      <c r="AE135" s="190" t="e">
        <f>'23'!AE$156</f>
        <v>#DIV/0!</v>
      </c>
    </row>
    <row r="136" spans="1:31" x14ac:dyDescent="0.2">
      <c r="A136" s="191" t="str">
        <f t="shared" si="2"/>
        <v>Abbildung 24</v>
      </c>
      <c r="B136" s="188">
        <f>'24'!B$156</f>
        <v>1442</v>
      </c>
      <c r="C136" s="192">
        <f>'24'!C$156</f>
        <v>2886171</v>
      </c>
      <c r="D136" s="192">
        <f>'24'!D$156</f>
        <v>785072</v>
      </c>
      <c r="E136" s="189">
        <f>'24'!E$156</f>
        <v>698132.88600000006</v>
      </c>
      <c r="F136" s="190">
        <f>'24'!F$156</f>
        <v>0.99999999999999989</v>
      </c>
      <c r="G136" s="188">
        <f>'24'!G$156</f>
        <v>1495</v>
      </c>
      <c r="H136" s="192">
        <f>'24'!H$156</f>
        <v>2775445</v>
      </c>
      <c r="I136" s="192">
        <f>'24'!I$156</f>
        <v>760411</v>
      </c>
      <c r="J136" s="189">
        <f>'24'!J$156</f>
        <v>669595.87</v>
      </c>
      <c r="K136" s="190">
        <f>'24'!K$156</f>
        <v>1</v>
      </c>
      <c r="L136" s="188">
        <f>'24'!L$156</f>
        <v>1517</v>
      </c>
      <c r="M136" s="192">
        <f>'24'!M$156</f>
        <v>2674360</v>
      </c>
      <c r="N136" s="192">
        <f>'24'!N$156</f>
        <v>737571</v>
      </c>
      <c r="O136" s="189">
        <f>'24'!O$156</f>
        <v>634960.53</v>
      </c>
      <c r="P136" s="190">
        <f>'24'!P$156</f>
        <v>1</v>
      </c>
      <c r="Q136" s="188">
        <f>'24'!Q$156</f>
        <v>1569</v>
      </c>
      <c r="R136" s="192">
        <f>'24'!R$156</f>
        <v>2643137</v>
      </c>
      <c r="S136" s="192">
        <f>'24'!S$156</f>
        <v>722497</v>
      </c>
      <c r="T136" s="189">
        <f>'24'!T$156</f>
        <v>605315.05500000005</v>
      </c>
      <c r="U136" s="190">
        <f>'24'!U$156</f>
        <v>1</v>
      </c>
      <c r="V136" s="188">
        <f>'24'!V$156</f>
        <v>1653</v>
      </c>
      <c r="W136" s="192">
        <f>'24'!W$156</f>
        <v>2649952</v>
      </c>
      <c r="X136" s="192">
        <f>'24'!X$156</f>
        <v>709773</v>
      </c>
      <c r="Y136" s="189">
        <f>'24'!Y$156</f>
        <v>576454.98399999994</v>
      </c>
      <c r="Z136" s="190">
        <f>'24'!Z$156</f>
        <v>1.0000000000000002</v>
      </c>
      <c r="AA136" s="188">
        <f>'24'!AA$156</f>
        <v>0</v>
      </c>
      <c r="AB136" s="192">
        <f>'24'!AB$156</f>
        <v>0</v>
      </c>
      <c r="AC136" s="192">
        <f>'24'!AC$156</f>
        <v>0</v>
      </c>
      <c r="AD136" s="189">
        <f>'24'!AD$156</f>
        <v>0</v>
      </c>
      <c r="AE136" s="190" t="e">
        <f>'24'!AE$156</f>
        <v>#DIV/0!</v>
      </c>
    </row>
    <row r="137" spans="1:31" x14ac:dyDescent="0.2">
      <c r="A137" s="191" t="str">
        <f t="shared" si="2"/>
        <v>Abbildung 25</v>
      </c>
      <c r="B137" s="188">
        <f>'25'!B$156</f>
        <v>1443</v>
      </c>
      <c r="C137" s="192">
        <f>'25'!C$156</f>
        <v>2886342</v>
      </c>
      <c r="D137" s="192">
        <f>'25'!D$156</f>
        <v>785157</v>
      </c>
      <c r="E137" s="189">
        <f>'25'!E$156</f>
        <v>698195.27799999993</v>
      </c>
      <c r="F137" s="190">
        <f>'25'!F$156</f>
        <v>1</v>
      </c>
      <c r="G137" s="188">
        <f>'25'!G$156</f>
        <v>1495</v>
      </c>
      <c r="H137" s="192">
        <f>'25'!H$156</f>
        <v>2775445</v>
      </c>
      <c r="I137" s="192">
        <f>'25'!I$156</f>
        <v>760411</v>
      </c>
      <c r="J137" s="189">
        <f>'25'!J$156</f>
        <v>669595.87000000011</v>
      </c>
      <c r="K137" s="190">
        <f>'25'!K$156</f>
        <v>0.99999999999999989</v>
      </c>
      <c r="L137" s="188">
        <f>'25'!L$156</f>
        <v>1517</v>
      </c>
      <c r="M137" s="192">
        <f>'25'!M$156</f>
        <v>2674360</v>
      </c>
      <c r="N137" s="192">
        <f>'25'!N$156</f>
        <v>737571</v>
      </c>
      <c r="O137" s="189">
        <f>'25'!O$156</f>
        <v>634960.53</v>
      </c>
      <c r="P137" s="190">
        <f>'25'!P$156</f>
        <v>1</v>
      </c>
      <c r="Q137" s="188">
        <f>'25'!Q$156</f>
        <v>1569</v>
      </c>
      <c r="R137" s="192">
        <f>'25'!R$156</f>
        <v>2643137</v>
      </c>
      <c r="S137" s="192">
        <f>'25'!S$156</f>
        <v>722497</v>
      </c>
      <c r="T137" s="189">
        <f>'25'!T$156</f>
        <v>605315.05499999993</v>
      </c>
      <c r="U137" s="190">
        <f>'25'!U$156</f>
        <v>1.0000000000000002</v>
      </c>
      <c r="V137" s="188">
        <f>'25'!V$156</f>
        <v>1653</v>
      </c>
      <c r="W137" s="192">
        <f>'25'!W$156</f>
        <v>2649952</v>
      </c>
      <c r="X137" s="192">
        <f>'25'!X$156</f>
        <v>709773</v>
      </c>
      <c r="Y137" s="189">
        <f>'25'!Y$156</f>
        <v>576454.98400000005</v>
      </c>
      <c r="Z137" s="190">
        <f>'25'!Z$156</f>
        <v>0.99999999999999989</v>
      </c>
      <c r="AA137" s="188">
        <f>'25'!AA$156</f>
        <v>0</v>
      </c>
      <c r="AB137" s="192">
        <f>'25'!AB$156</f>
        <v>0</v>
      </c>
      <c r="AC137" s="192">
        <f>'25'!AC$156</f>
        <v>0</v>
      </c>
      <c r="AD137" s="189">
        <f>'25'!AD$156</f>
        <v>0</v>
      </c>
      <c r="AE137" s="190" t="e">
        <f>'25'!AE$156</f>
        <v>#DIV/0!</v>
      </c>
    </row>
    <row r="138" spans="1:31" x14ac:dyDescent="0.2">
      <c r="A138" s="191" t="str">
        <f t="shared" si="2"/>
        <v>Abbildung 26</v>
      </c>
      <c r="B138" s="188">
        <f>'26'!B$156</f>
        <v>1443</v>
      </c>
      <c r="C138" s="192">
        <f>'26'!C$156</f>
        <v>2886342</v>
      </c>
      <c r="D138" s="192">
        <f>'26'!D$156</f>
        <v>785157</v>
      </c>
      <c r="E138" s="189">
        <f>'26'!E$156</f>
        <v>698195.27800000005</v>
      </c>
      <c r="F138" s="190">
        <f>'26'!F$156</f>
        <v>0.99999999999999989</v>
      </c>
      <c r="G138" s="188">
        <f>'26'!G$156</f>
        <v>1495</v>
      </c>
      <c r="H138" s="192">
        <f>'26'!H$156</f>
        <v>2775445</v>
      </c>
      <c r="I138" s="192">
        <f>'26'!I$156</f>
        <v>760411</v>
      </c>
      <c r="J138" s="189">
        <f>'26'!J$156</f>
        <v>669595.87</v>
      </c>
      <c r="K138" s="190">
        <f>'26'!K$156</f>
        <v>1</v>
      </c>
      <c r="L138" s="188">
        <f>'26'!L$156</f>
        <v>1517</v>
      </c>
      <c r="M138" s="192">
        <f>'26'!M$156</f>
        <v>2674360</v>
      </c>
      <c r="N138" s="192">
        <f>'26'!N$156</f>
        <v>737571</v>
      </c>
      <c r="O138" s="189">
        <f>'26'!O$156</f>
        <v>634960.52999999991</v>
      </c>
      <c r="P138" s="190">
        <f>'26'!P$156</f>
        <v>1.0000000000000002</v>
      </c>
      <c r="Q138" s="188">
        <f>'26'!Q$156</f>
        <v>1569</v>
      </c>
      <c r="R138" s="192">
        <f>'26'!R$156</f>
        <v>2643137</v>
      </c>
      <c r="S138" s="192">
        <f>'26'!S$156</f>
        <v>722497</v>
      </c>
      <c r="T138" s="189">
        <f>'26'!T$156</f>
        <v>605315.05499999993</v>
      </c>
      <c r="U138" s="190">
        <f>'26'!U$156</f>
        <v>1</v>
      </c>
      <c r="V138" s="188">
        <f>'26'!V$156</f>
        <v>1653</v>
      </c>
      <c r="W138" s="192">
        <f>'26'!W$156</f>
        <v>2649952</v>
      </c>
      <c r="X138" s="192">
        <f>'26'!X$156</f>
        <v>709773</v>
      </c>
      <c r="Y138" s="189">
        <f>'26'!Y$156</f>
        <v>576454.98399999994</v>
      </c>
      <c r="Z138" s="190">
        <f>'26'!Z$156</f>
        <v>1</v>
      </c>
      <c r="AA138" s="188">
        <f>'26'!AA$156</f>
        <v>0</v>
      </c>
      <c r="AB138" s="192">
        <f>'26'!AB$156</f>
        <v>0</v>
      </c>
      <c r="AC138" s="192">
        <f>'26'!AC$156</f>
        <v>0</v>
      </c>
      <c r="AD138" s="189">
        <f>'26'!AD$156</f>
        <v>0</v>
      </c>
      <c r="AE138" s="190" t="e">
        <f>'26'!AE$156</f>
        <v>#DIV/0!</v>
      </c>
    </row>
    <row r="139" spans="1:31" x14ac:dyDescent="0.2">
      <c r="A139" s="191" t="str">
        <f t="shared" si="2"/>
        <v>Abbildung 28</v>
      </c>
      <c r="B139" s="188">
        <f>'28'!B$156</f>
        <v>1443</v>
      </c>
      <c r="C139" s="192">
        <f>'28'!C$156</f>
        <v>2886342</v>
      </c>
      <c r="D139" s="192">
        <f>'28'!D$156</f>
        <v>785157</v>
      </c>
      <c r="E139" s="189">
        <f>'28'!E$156</f>
        <v>698195.27799999993</v>
      </c>
      <c r="F139" s="190">
        <f>'28'!F$156</f>
        <v>1</v>
      </c>
      <c r="G139" s="188">
        <f>'28'!G$156</f>
        <v>1495</v>
      </c>
      <c r="H139" s="192">
        <f>'28'!H$156</f>
        <v>2775445</v>
      </c>
      <c r="I139" s="192">
        <f>'28'!I$156</f>
        <v>760411</v>
      </c>
      <c r="J139" s="189">
        <f>'28'!J$156</f>
        <v>669595.87000000011</v>
      </c>
      <c r="K139" s="190">
        <f>'28'!K$156</f>
        <v>0.99999999999999989</v>
      </c>
      <c r="L139" s="188">
        <f>'28'!L$156</f>
        <v>1517</v>
      </c>
      <c r="M139" s="192">
        <f>'28'!M$156</f>
        <v>2674360</v>
      </c>
      <c r="N139" s="192">
        <f>'28'!N$156</f>
        <v>737571</v>
      </c>
      <c r="O139" s="189">
        <f>'28'!O$156</f>
        <v>634960.53</v>
      </c>
      <c r="P139" s="190">
        <f>'28'!P$156</f>
        <v>1</v>
      </c>
      <c r="Q139" s="188">
        <f>'28'!Q$156</f>
        <v>1569</v>
      </c>
      <c r="R139" s="192">
        <f>'28'!R$156</f>
        <v>2643137</v>
      </c>
      <c r="S139" s="192">
        <f>'28'!S$156</f>
        <v>722497</v>
      </c>
      <c r="T139" s="189">
        <f>'28'!T$156</f>
        <v>605315.05500000005</v>
      </c>
      <c r="U139" s="190">
        <f>'28'!U$156</f>
        <v>0.99999999999999989</v>
      </c>
      <c r="V139" s="188">
        <f>'28'!V$156</f>
        <v>1653</v>
      </c>
      <c r="W139" s="192">
        <f>'28'!W$156</f>
        <v>2649952</v>
      </c>
      <c r="X139" s="192">
        <f>'28'!X$156</f>
        <v>709773</v>
      </c>
      <c r="Y139" s="189">
        <f>'28'!Y$156</f>
        <v>576454.98400000005</v>
      </c>
      <c r="Z139" s="190">
        <f>'28'!Z$156</f>
        <v>0.99999999999999989</v>
      </c>
      <c r="AA139" s="188">
        <f>'28'!AA$156</f>
        <v>0</v>
      </c>
      <c r="AB139" s="192">
        <f>'28'!AB$156</f>
        <v>0</v>
      </c>
      <c r="AC139" s="192">
        <f>'28'!AC$156</f>
        <v>0</v>
      </c>
      <c r="AD139" s="189">
        <f>'28'!AD$156</f>
        <v>0</v>
      </c>
      <c r="AE139" s="190" t="e">
        <f>'28'!AE$156</f>
        <v>#DIV/0!</v>
      </c>
    </row>
    <row r="140" spans="1:31" x14ac:dyDescent="0.2">
      <c r="A140" s="191" t="str">
        <f t="shared" si="2"/>
        <v>Abbildung 29</v>
      </c>
      <c r="B140" s="188">
        <f>'29'!B$156</f>
        <v>1443</v>
      </c>
      <c r="C140" s="192">
        <f>'29'!C$156</f>
        <v>2886342</v>
      </c>
      <c r="D140" s="192">
        <f>'29'!D$156</f>
        <v>785157</v>
      </c>
      <c r="E140" s="189">
        <f>'29'!E$156</f>
        <v>698195.27799999993</v>
      </c>
      <c r="F140" s="190">
        <f>'29'!F$156</f>
        <v>1</v>
      </c>
      <c r="G140" s="188">
        <f>'29'!G$156</f>
        <v>1495</v>
      </c>
      <c r="H140" s="192">
        <f>'29'!H$156</f>
        <v>2775445</v>
      </c>
      <c r="I140" s="192">
        <f>'29'!I$156</f>
        <v>760411</v>
      </c>
      <c r="J140" s="189">
        <f>'29'!J$156</f>
        <v>669595.87</v>
      </c>
      <c r="K140" s="190">
        <f>'29'!K$156</f>
        <v>1</v>
      </c>
      <c r="L140" s="188">
        <f>'29'!L$156</f>
        <v>1517</v>
      </c>
      <c r="M140" s="192">
        <f>'29'!M$156</f>
        <v>2674360</v>
      </c>
      <c r="N140" s="192">
        <f>'29'!N$156</f>
        <v>737571</v>
      </c>
      <c r="O140" s="189">
        <f>'29'!O$156</f>
        <v>634960.53000000014</v>
      </c>
      <c r="P140" s="190">
        <f>'29'!P$156</f>
        <v>0.99999999999999978</v>
      </c>
      <c r="Q140" s="188">
        <f>'29'!Q$156</f>
        <v>1569</v>
      </c>
      <c r="R140" s="192">
        <f>'29'!R$156</f>
        <v>2643137</v>
      </c>
      <c r="S140" s="192">
        <f>'29'!S$156</f>
        <v>722497</v>
      </c>
      <c r="T140" s="189">
        <f>'29'!T$156</f>
        <v>605315.05500000005</v>
      </c>
      <c r="U140" s="190">
        <f>'29'!U$156</f>
        <v>0.99999999999999978</v>
      </c>
      <c r="V140" s="188">
        <f>'29'!V$156</f>
        <v>1653</v>
      </c>
      <c r="W140" s="192">
        <f>'29'!W$156</f>
        <v>2649952</v>
      </c>
      <c r="X140" s="192">
        <f>'29'!X$156</f>
        <v>709773</v>
      </c>
      <c r="Y140" s="189">
        <f>'29'!Y$156</f>
        <v>576454.98399999994</v>
      </c>
      <c r="Z140" s="190">
        <f>'29'!Z$156</f>
        <v>1</v>
      </c>
      <c r="AA140" s="188" t="e">
        <f>'29'!#REF!</f>
        <v>#REF!</v>
      </c>
      <c r="AB140" s="192" t="e">
        <f>'29'!#REF!</f>
        <v>#REF!</v>
      </c>
      <c r="AC140" s="192" t="e">
        <f>'29'!#REF!</f>
        <v>#REF!</v>
      </c>
      <c r="AD140" s="189" t="e">
        <f>'29'!#REF!</f>
        <v>#REF!</v>
      </c>
      <c r="AE140" s="190" t="e">
        <f>'29'!#REF!</f>
        <v>#REF!</v>
      </c>
    </row>
    <row r="141" spans="1:31" x14ac:dyDescent="0.2">
      <c r="A141" s="191" t="str">
        <f t="shared" si="2"/>
        <v>Abbildung 30</v>
      </c>
      <c r="B141" s="188">
        <f>'29'!B$156</f>
        <v>1443</v>
      </c>
      <c r="C141" s="192">
        <f>'29'!C$156</f>
        <v>2886342</v>
      </c>
      <c r="D141" s="192">
        <f>'29'!D$156</f>
        <v>785157</v>
      </c>
      <c r="E141" s="189">
        <f>'29'!E$156</f>
        <v>698195.27799999993</v>
      </c>
      <c r="F141" s="190">
        <f>'29'!F$156</f>
        <v>1</v>
      </c>
      <c r="G141" s="188">
        <f>'29'!G$156</f>
        <v>1495</v>
      </c>
      <c r="H141" s="192">
        <f>'29'!H$156</f>
        <v>2775445</v>
      </c>
      <c r="I141" s="192">
        <f>'29'!I$156</f>
        <v>760411</v>
      </c>
      <c r="J141" s="189">
        <f>'29'!J$156</f>
        <v>669595.87</v>
      </c>
      <c r="K141" s="190">
        <f>'29'!K$156</f>
        <v>1</v>
      </c>
      <c r="L141" s="188">
        <f>'29'!L$156</f>
        <v>1517</v>
      </c>
      <c r="M141" s="192">
        <f>'29'!M$156</f>
        <v>2674360</v>
      </c>
      <c r="N141" s="192">
        <f>'29'!N$156</f>
        <v>737571</v>
      </c>
      <c r="O141" s="189">
        <f>'29'!O$156</f>
        <v>634960.53000000014</v>
      </c>
      <c r="P141" s="190">
        <f>'29'!P$156</f>
        <v>0.99999999999999978</v>
      </c>
      <c r="Q141" s="188">
        <f>'29'!Q$156</f>
        <v>1569</v>
      </c>
      <c r="R141" s="192">
        <f>'29'!R$156</f>
        <v>2643137</v>
      </c>
      <c r="S141" s="192">
        <f>'29'!S$156</f>
        <v>722497</v>
      </c>
      <c r="T141" s="189">
        <f>'29'!T$156</f>
        <v>605315.05500000005</v>
      </c>
      <c r="U141" s="190">
        <f>'29'!U$156</f>
        <v>0.99999999999999978</v>
      </c>
      <c r="V141" s="188">
        <f>'29'!V$156</f>
        <v>1653</v>
      </c>
      <c r="W141" s="192">
        <f>'29'!W$156</f>
        <v>2649952</v>
      </c>
      <c r="X141" s="192">
        <f>'29'!X$156</f>
        <v>709773</v>
      </c>
      <c r="Y141" s="189">
        <f>'29'!Y$156</f>
        <v>576454.98399999994</v>
      </c>
      <c r="Z141" s="190">
        <f>'29'!Z$156</f>
        <v>1</v>
      </c>
      <c r="AA141" s="188" t="e">
        <f>'29'!#REF!</f>
        <v>#REF!</v>
      </c>
      <c r="AB141" s="192" t="e">
        <f>'29'!#REF!</f>
        <v>#REF!</v>
      </c>
      <c r="AC141" s="192" t="e">
        <f>'29'!#REF!</f>
        <v>#REF!</v>
      </c>
      <c r="AD141" s="189" t="e">
        <f>'29'!#REF!</f>
        <v>#REF!</v>
      </c>
      <c r="AE141" s="190" t="e">
        <f>'29'!#REF!</f>
        <v>#REF!</v>
      </c>
    </row>
    <row r="142" spans="1:31" x14ac:dyDescent="0.2">
      <c r="A142" s="191" t="str">
        <f t="shared" si="2"/>
        <v>Abbildung 31</v>
      </c>
      <c r="B142" s="188">
        <f>'31'!B$156</f>
        <v>1443</v>
      </c>
      <c r="C142" s="192">
        <f>'31'!C$156</f>
        <v>2886342</v>
      </c>
      <c r="D142" s="192">
        <f>'31'!D$156</f>
        <v>785157</v>
      </c>
      <c r="E142" s="189">
        <f>'31'!E$156</f>
        <v>698195.27800000005</v>
      </c>
      <c r="F142" s="190">
        <f>'31'!F$156</f>
        <v>1</v>
      </c>
      <c r="G142" s="188">
        <f>'31'!G$156</f>
        <v>1495</v>
      </c>
      <c r="H142" s="192">
        <f>'31'!H$156</f>
        <v>2775445</v>
      </c>
      <c r="I142" s="192">
        <f>'31'!I$156</f>
        <v>760411</v>
      </c>
      <c r="J142" s="189">
        <f>'31'!J$156</f>
        <v>669595.87</v>
      </c>
      <c r="K142" s="190">
        <f>'31'!K$156</f>
        <v>1</v>
      </c>
      <c r="L142" s="188">
        <f>'31'!L$156</f>
        <v>1517</v>
      </c>
      <c r="M142" s="192">
        <f>'31'!M$156</f>
        <v>2674360</v>
      </c>
      <c r="N142" s="192">
        <f>'31'!N$156</f>
        <v>737571</v>
      </c>
      <c r="O142" s="189">
        <f>'31'!O$156</f>
        <v>634960.52999999991</v>
      </c>
      <c r="P142" s="190">
        <f>'31'!P$156</f>
        <v>1.0000000000000002</v>
      </c>
      <c r="Q142" s="188">
        <f>'31'!Q$156</f>
        <v>1569</v>
      </c>
      <c r="R142" s="192">
        <f>'31'!R$156</f>
        <v>2643137</v>
      </c>
      <c r="S142" s="192">
        <f>'31'!S$156</f>
        <v>722497</v>
      </c>
      <c r="T142" s="189">
        <f>'31'!T$156</f>
        <v>605315.05500000005</v>
      </c>
      <c r="U142" s="190">
        <f>'31'!U$156</f>
        <v>0.99999999999999989</v>
      </c>
      <c r="V142" s="188">
        <f>'31'!V$156</f>
        <v>1653</v>
      </c>
      <c r="W142" s="192">
        <f>'31'!W$156</f>
        <v>2649952</v>
      </c>
      <c r="X142" s="192">
        <f>'31'!X$156</f>
        <v>709773</v>
      </c>
      <c r="Y142" s="189">
        <f>'31'!Y$156</f>
        <v>576454.98400000005</v>
      </c>
      <c r="Z142" s="190">
        <f>'31'!Z$156</f>
        <v>0.99999999999999989</v>
      </c>
      <c r="AA142" s="188">
        <f>'31'!AA$156</f>
        <v>0</v>
      </c>
      <c r="AB142" s="192">
        <f>'31'!AB$156</f>
        <v>0</v>
      </c>
      <c r="AC142" s="192">
        <f>'31'!AC$156</f>
        <v>0</v>
      </c>
      <c r="AD142" s="189">
        <f>'31'!AD$156</f>
        <v>0</v>
      </c>
      <c r="AE142" s="190" t="e">
        <f>'31'!AE$156</f>
        <v>#DIV/0!</v>
      </c>
    </row>
    <row r="143" spans="1:31" x14ac:dyDescent="0.2">
      <c r="A143" s="191" t="str">
        <f t="shared" si="2"/>
        <v>Abbildung 32</v>
      </c>
      <c r="B143" s="188">
        <f>'32'!B$156</f>
        <v>0</v>
      </c>
      <c r="C143" s="192">
        <f>'32'!C$156</f>
        <v>0</v>
      </c>
      <c r="D143" s="192">
        <f>'32'!D$156</f>
        <v>0</v>
      </c>
      <c r="E143" s="189">
        <f>'32'!E$156</f>
        <v>0</v>
      </c>
      <c r="F143" s="190">
        <f>'32'!F$156</f>
        <v>1</v>
      </c>
      <c r="G143" s="188">
        <f>'32'!G$156</f>
        <v>0</v>
      </c>
      <c r="H143" s="192">
        <f>'32'!H$156</f>
        <v>0</v>
      </c>
      <c r="I143" s="192">
        <f>'32'!I$156</f>
        <v>0</v>
      </c>
      <c r="J143" s="189">
        <f>'32'!J$156</f>
        <v>0</v>
      </c>
      <c r="K143" s="190">
        <f>'32'!K$156</f>
        <v>1</v>
      </c>
      <c r="L143" s="188">
        <f>'32'!L$156</f>
        <v>0</v>
      </c>
      <c r="M143" s="192">
        <f>'32'!M$156</f>
        <v>0</v>
      </c>
      <c r="N143" s="192">
        <f>'32'!N$156</f>
        <v>0</v>
      </c>
      <c r="O143" s="189">
        <f>'32'!O$156</f>
        <v>0</v>
      </c>
      <c r="P143" s="190">
        <f>'32'!P$156</f>
        <v>1</v>
      </c>
      <c r="Q143" s="188">
        <f>'32'!Q$156</f>
        <v>0</v>
      </c>
      <c r="R143" s="192">
        <f>'32'!R$156</f>
        <v>0</v>
      </c>
      <c r="S143" s="192">
        <f>'32'!S$156</f>
        <v>0</v>
      </c>
      <c r="T143" s="189">
        <f>'32'!T$156</f>
        <v>0</v>
      </c>
      <c r="U143" s="190">
        <f>'32'!U$156</f>
        <v>0.99999999999999989</v>
      </c>
      <c r="V143" s="188">
        <f>'32'!V$156</f>
        <v>0</v>
      </c>
      <c r="W143" s="192">
        <f>'32'!W$156</f>
        <v>0</v>
      </c>
      <c r="X143" s="192">
        <f>'32'!X$156</f>
        <v>0</v>
      </c>
      <c r="Y143" s="189">
        <f>'32'!Y$156</f>
        <v>0</v>
      </c>
      <c r="Z143" s="190">
        <f>'32'!Z$156</f>
        <v>1.0000000000009999</v>
      </c>
      <c r="AA143" s="188">
        <f>'32'!AA$156</f>
        <v>0</v>
      </c>
      <c r="AB143" s="192">
        <f>'32'!AB$156</f>
        <v>0</v>
      </c>
      <c r="AC143" s="192">
        <f>'32'!AC$156</f>
        <v>0</v>
      </c>
      <c r="AD143" s="189">
        <f>'32'!AD$156</f>
        <v>0</v>
      </c>
      <c r="AE143" s="190">
        <f>'32'!AE$156</f>
        <v>1</v>
      </c>
    </row>
    <row r="144" spans="1:31" x14ac:dyDescent="0.2">
      <c r="A144" s="191" t="str">
        <f t="shared" si="2"/>
        <v>Abbildung 33</v>
      </c>
      <c r="B144" s="188">
        <f>'33'!B$156</f>
        <v>1443</v>
      </c>
      <c r="C144" s="192">
        <f>'33'!C$156</f>
        <v>2886342</v>
      </c>
      <c r="D144" s="192">
        <f>'33'!D$156</f>
        <v>785157</v>
      </c>
      <c r="E144" s="189">
        <f>'33'!E$156</f>
        <v>698195.27800000005</v>
      </c>
      <c r="F144" s="190">
        <f>'33'!F$156</f>
        <v>1</v>
      </c>
      <c r="G144" s="188">
        <f>'33'!G$156</f>
        <v>1495</v>
      </c>
      <c r="H144" s="192">
        <f>'33'!H$156</f>
        <v>2775445</v>
      </c>
      <c r="I144" s="192">
        <f>'33'!I$156</f>
        <v>760411</v>
      </c>
      <c r="J144" s="189">
        <f>'33'!J$156</f>
        <v>669595.87</v>
      </c>
      <c r="K144" s="190">
        <f>'33'!K$156</f>
        <v>1</v>
      </c>
      <c r="L144" s="188">
        <f>'33'!L$156</f>
        <v>1517</v>
      </c>
      <c r="M144" s="192">
        <f>'33'!M$156</f>
        <v>2674360</v>
      </c>
      <c r="N144" s="192">
        <f>'33'!N$156</f>
        <v>737571</v>
      </c>
      <c r="O144" s="189">
        <f>'33'!O$156</f>
        <v>634960.52999999991</v>
      </c>
      <c r="P144" s="190">
        <f>'33'!P$156</f>
        <v>1.0000000000000002</v>
      </c>
      <c r="Q144" s="188">
        <f>'33'!Q$156</f>
        <v>1569</v>
      </c>
      <c r="R144" s="192">
        <f>'33'!R$156</f>
        <v>2643137</v>
      </c>
      <c r="S144" s="192">
        <f>'33'!S$156</f>
        <v>722497</v>
      </c>
      <c r="T144" s="189">
        <f>'33'!T$156</f>
        <v>605315.05499999993</v>
      </c>
      <c r="U144" s="190">
        <f>'33'!U$156</f>
        <v>1.0000000000000002</v>
      </c>
      <c r="V144" s="188">
        <f>'33'!V$156</f>
        <v>1653</v>
      </c>
      <c r="W144" s="192">
        <f>'33'!W$156</f>
        <v>2649952</v>
      </c>
      <c r="X144" s="192">
        <f>'33'!X$156</f>
        <v>709773</v>
      </c>
      <c r="Y144" s="189">
        <f>'33'!Y$156</f>
        <v>576454.98399999994</v>
      </c>
      <c r="Z144" s="190">
        <f>'33'!Z$156</f>
        <v>1</v>
      </c>
      <c r="AA144" s="188">
        <f>'33'!AA$156</f>
        <v>0</v>
      </c>
      <c r="AB144" s="192">
        <f>'33'!AB$156</f>
        <v>0</v>
      </c>
      <c r="AC144" s="192">
        <f>'33'!AC$156</f>
        <v>0</v>
      </c>
      <c r="AD144" s="189">
        <f>'33'!AD$156</f>
        <v>0</v>
      </c>
      <c r="AE144" s="190" t="e">
        <f>'33'!AE$156</f>
        <v>#DIV/0!</v>
      </c>
    </row>
    <row r="145" spans="1:31" x14ac:dyDescent="0.2">
      <c r="A145" s="191" t="str">
        <f t="shared" si="2"/>
        <v>Abbildung 35</v>
      </c>
      <c r="B145" s="188">
        <f>'35'!B$156</f>
        <v>1443</v>
      </c>
      <c r="C145" s="192">
        <f>'35'!C$156</f>
        <v>2886342</v>
      </c>
      <c r="D145" s="192">
        <f>'35'!D$156</f>
        <v>785157</v>
      </c>
      <c r="E145" s="189">
        <f>'35'!E$156</f>
        <v>698195.27799999993</v>
      </c>
      <c r="F145" s="190">
        <f>'35'!F$156</f>
        <v>1</v>
      </c>
      <c r="G145" s="188">
        <f>'35'!G$156</f>
        <v>1495</v>
      </c>
      <c r="H145" s="192">
        <f>'35'!H$156</f>
        <v>2775445</v>
      </c>
      <c r="I145" s="192">
        <f>'35'!I$156</f>
        <v>760411</v>
      </c>
      <c r="J145" s="189">
        <f>'35'!J$156</f>
        <v>669595.87</v>
      </c>
      <c r="K145" s="190">
        <f>'35'!K$156</f>
        <v>1</v>
      </c>
      <c r="L145" s="188">
        <f>'35'!L$156</f>
        <v>1517</v>
      </c>
      <c r="M145" s="192">
        <f>'35'!M$156</f>
        <v>2674360</v>
      </c>
      <c r="N145" s="192">
        <f>'35'!N$156</f>
        <v>737571</v>
      </c>
      <c r="O145" s="189">
        <f>'35'!O$156</f>
        <v>634960.53</v>
      </c>
      <c r="P145" s="190">
        <f>'35'!P$156</f>
        <v>1</v>
      </c>
      <c r="Q145" s="188">
        <f>'35'!Q$156</f>
        <v>1569</v>
      </c>
      <c r="R145" s="192">
        <f>'35'!R$156</f>
        <v>2643137</v>
      </c>
      <c r="S145" s="192">
        <f>'35'!S$156</f>
        <v>722497</v>
      </c>
      <c r="T145" s="189">
        <f>'35'!T$156</f>
        <v>605315.05499999993</v>
      </c>
      <c r="U145" s="190">
        <f>'35'!U$156</f>
        <v>1</v>
      </c>
      <c r="V145" s="188">
        <f>'35'!V$156</f>
        <v>1653</v>
      </c>
      <c r="W145" s="192">
        <f>'35'!W$156</f>
        <v>2649952</v>
      </c>
      <c r="X145" s="192">
        <f>'35'!X$156</f>
        <v>709773</v>
      </c>
      <c r="Y145" s="189">
        <f>'35'!Y$156</f>
        <v>576454.98399999994</v>
      </c>
      <c r="Z145" s="190">
        <f>'35'!Z$156</f>
        <v>1</v>
      </c>
      <c r="AA145" s="188">
        <f>'35'!AA$156</f>
        <v>0</v>
      </c>
      <c r="AB145" s="192">
        <f>'35'!AB$156</f>
        <v>0</v>
      </c>
      <c r="AC145" s="192">
        <f>'35'!AC$156</f>
        <v>0</v>
      </c>
      <c r="AD145" s="189">
        <f>'35'!AD$156</f>
        <v>0</v>
      </c>
      <c r="AE145" s="190" t="e">
        <f>'35'!AE$156</f>
        <v>#DIV/0!</v>
      </c>
    </row>
    <row r="146" spans="1:31" x14ac:dyDescent="0.2">
      <c r="A146" s="191" t="str">
        <f t="shared" si="2"/>
        <v>Abbildung 36</v>
      </c>
      <c r="B146" s="188">
        <f>'36'!B$156</f>
        <v>1443</v>
      </c>
      <c r="C146" s="192">
        <f>'36'!C$156</f>
        <v>2886342</v>
      </c>
      <c r="D146" s="192">
        <f>'36'!D$156</f>
        <v>785157</v>
      </c>
      <c r="E146" s="189">
        <f>'36'!E$156</f>
        <v>698195.27799999993</v>
      </c>
      <c r="F146" s="190">
        <f>'36'!F$156</f>
        <v>1</v>
      </c>
      <c r="G146" s="188">
        <f>'36'!G$156</f>
        <v>1495</v>
      </c>
      <c r="H146" s="192">
        <f>'36'!H$156</f>
        <v>2775445</v>
      </c>
      <c r="I146" s="192">
        <f>'36'!I$156</f>
        <v>760411</v>
      </c>
      <c r="J146" s="189">
        <f>'36'!J$156</f>
        <v>669595.87</v>
      </c>
      <c r="K146" s="190">
        <f>'36'!K$156</f>
        <v>1</v>
      </c>
      <c r="L146" s="188">
        <f>'36'!L$156</f>
        <v>1517</v>
      </c>
      <c r="M146" s="192">
        <f>'36'!M$156</f>
        <v>2674360</v>
      </c>
      <c r="N146" s="192">
        <f>'36'!N$156</f>
        <v>737571</v>
      </c>
      <c r="O146" s="189">
        <f>'36'!O$156</f>
        <v>634960.53</v>
      </c>
      <c r="P146" s="190">
        <f>'36'!P$156</f>
        <v>0.99999999999999989</v>
      </c>
      <c r="Q146" s="188">
        <f>'36'!Q$156</f>
        <v>1569</v>
      </c>
      <c r="R146" s="192">
        <f>'36'!R$156</f>
        <v>2643137</v>
      </c>
      <c r="S146" s="192">
        <f>'36'!S$156</f>
        <v>722497</v>
      </c>
      <c r="T146" s="189">
        <f>'36'!T$156</f>
        <v>605315.05500000005</v>
      </c>
      <c r="U146" s="190">
        <f>'36'!U$156</f>
        <v>1</v>
      </c>
      <c r="V146" s="188">
        <f>'36'!V$156</f>
        <v>1653</v>
      </c>
      <c r="W146" s="192">
        <f>'36'!W$156</f>
        <v>2649952</v>
      </c>
      <c r="X146" s="192">
        <f>'36'!X$156</f>
        <v>709773</v>
      </c>
      <c r="Y146" s="189">
        <f>'36'!Y$156</f>
        <v>576454.98399999994</v>
      </c>
      <c r="Z146" s="190">
        <f>'36'!Z$156</f>
        <v>1</v>
      </c>
      <c r="AA146" s="188" t="e">
        <f>'36'!#REF!</f>
        <v>#REF!</v>
      </c>
      <c r="AB146" s="192" t="e">
        <f>'36'!#REF!</f>
        <v>#REF!</v>
      </c>
      <c r="AC146" s="192" t="e">
        <f>'36'!#REF!</f>
        <v>#REF!</v>
      </c>
      <c r="AD146" s="189" t="e">
        <f>'36'!#REF!</f>
        <v>#REF!</v>
      </c>
      <c r="AE146" s="190" t="e">
        <f>'36'!#REF!</f>
        <v>#REF!</v>
      </c>
    </row>
    <row r="147" spans="1:31" x14ac:dyDescent="0.2">
      <c r="A147" s="191" t="str">
        <f t="shared" si="2"/>
        <v>Abbildung 37</v>
      </c>
      <c r="B147" s="188">
        <f>'37'!B$156</f>
        <v>1443</v>
      </c>
      <c r="C147" s="192">
        <f>'37'!C$156</f>
        <v>2886342</v>
      </c>
      <c r="D147" s="192">
        <f>'37'!D$156</f>
        <v>785157</v>
      </c>
      <c r="E147" s="189">
        <f>'37'!E$156</f>
        <v>698195.27799999993</v>
      </c>
      <c r="F147" s="190">
        <f>'37'!F$156</f>
        <v>1.0000000000000002</v>
      </c>
      <c r="G147" s="188">
        <f>'37'!G$156</f>
        <v>1495</v>
      </c>
      <c r="H147" s="192">
        <f>'37'!H$156</f>
        <v>2775445</v>
      </c>
      <c r="I147" s="192">
        <f>'37'!I$156</f>
        <v>760411</v>
      </c>
      <c r="J147" s="189">
        <f>'37'!J$156</f>
        <v>669595.87</v>
      </c>
      <c r="K147" s="190">
        <f>'37'!K$156</f>
        <v>1</v>
      </c>
      <c r="L147" s="188">
        <f>'37'!L$156</f>
        <v>1517</v>
      </c>
      <c r="M147" s="192">
        <f>'37'!M$156</f>
        <v>2674360</v>
      </c>
      <c r="N147" s="192">
        <f>'37'!N$156</f>
        <v>737571</v>
      </c>
      <c r="O147" s="189">
        <f>'37'!O$156</f>
        <v>634960.53</v>
      </c>
      <c r="P147" s="190">
        <f>'37'!P$156</f>
        <v>1</v>
      </c>
      <c r="Q147" s="188">
        <f>'37'!Q$156</f>
        <v>1569</v>
      </c>
      <c r="R147" s="192">
        <f>'37'!R$156</f>
        <v>2643137</v>
      </c>
      <c r="S147" s="192">
        <f>'37'!S$156</f>
        <v>722497</v>
      </c>
      <c r="T147" s="189">
        <f>'37'!T$156</f>
        <v>605315.05499999993</v>
      </c>
      <c r="U147" s="190">
        <f>'37'!U$156</f>
        <v>1</v>
      </c>
      <c r="V147" s="188">
        <f>'37'!V$156</f>
        <v>1653</v>
      </c>
      <c r="W147" s="192">
        <f>'37'!W$156</f>
        <v>2649952</v>
      </c>
      <c r="X147" s="192">
        <f>'37'!X$156</f>
        <v>709773</v>
      </c>
      <c r="Y147" s="189">
        <f>'37'!Y$156</f>
        <v>576454.98399999994</v>
      </c>
      <c r="Z147" s="190">
        <f>'37'!Z$156</f>
        <v>1</v>
      </c>
      <c r="AA147" s="188">
        <f>'37'!AA$156</f>
        <v>0</v>
      </c>
      <c r="AB147" s="192">
        <f>'37'!AB$156</f>
        <v>0</v>
      </c>
      <c r="AC147" s="192">
        <f>'37'!AC$156</f>
        <v>0</v>
      </c>
      <c r="AD147" s="189">
        <f>'37'!AD$156</f>
        <v>0</v>
      </c>
      <c r="AE147" s="190" t="e">
        <f>'37'!AE$156</f>
        <v>#DIV/0!</v>
      </c>
    </row>
    <row r="148" spans="1:31" x14ac:dyDescent="0.2">
      <c r="A148" s="191" t="str">
        <f t="shared" si="2"/>
        <v>Abbildung 38</v>
      </c>
      <c r="B148" s="188">
        <f>'38'!B$156</f>
        <v>1443</v>
      </c>
      <c r="C148" s="192">
        <f>'38'!C$156</f>
        <v>2886342</v>
      </c>
      <c r="D148" s="192">
        <f>'38'!D$156</f>
        <v>785157</v>
      </c>
      <c r="E148" s="189">
        <f>'38'!E$156</f>
        <v>698195.27799999993</v>
      </c>
      <c r="F148" s="190">
        <f>'38'!F$156</f>
        <v>1</v>
      </c>
      <c r="G148" s="188">
        <f>'38'!G$156</f>
        <v>1495</v>
      </c>
      <c r="H148" s="192">
        <f>'38'!H$156</f>
        <v>2775445</v>
      </c>
      <c r="I148" s="192">
        <f>'38'!I$156</f>
        <v>760411</v>
      </c>
      <c r="J148" s="189">
        <f>'38'!J$156</f>
        <v>669595.86999999988</v>
      </c>
      <c r="K148" s="190">
        <f>'38'!K$156</f>
        <v>1.0000000000000002</v>
      </c>
      <c r="L148" s="188">
        <f>'38'!L$156</f>
        <v>1517</v>
      </c>
      <c r="M148" s="192">
        <f>'38'!M$156</f>
        <v>2674360</v>
      </c>
      <c r="N148" s="192">
        <f>'38'!N$156</f>
        <v>737571</v>
      </c>
      <c r="O148" s="189">
        <f>'38'!O$156</f>
        <v>634960.52999999991</v>
      </c>
      <c r="P148" s="190">
        <f>'38'!P$156</f>
        <v>1.0000000000000002</v>
      </c>
      <c r="Q148" s="188">
        <f>'38'!Q$156</f>
        <v>1569</v>
      </c>
      <c r="R148" s="192">
        <f>'38'!R$156</f>
        <v>2643137</v>
      </c>
      <c r="S148" s="192">
        <f>'38'!S$156</f>
        <v>722497</v>
      </c>
      <c r="T148" s="189">
        <f>'38'!T$156</f>
        <v>605315.05499999993</v>
      </c>
      <c r="U148" s="190">
        <f>'38'!U$156</f>
        <v>1</v>
      </c>
      <c r="V148" s="188">
        <f>'38'!V$156</f>
        <v>1653</v>
      </c>
      <c r="W148" s="192">
        <f>'38'!W$156</f>
        <v>2649952</v>
      </c>
      <c r="X148" s="192">
        <f>'38'!X$156</f>
        <v>709773</v>
      </c>
      <c r="Y148" s="189">
        <f>'38'!Y$156</f>
        <v>576454.98399999994</v>
      </c>
      <c r="Z148" s="190">
        <f>'38'!Z$156</f>
        <v>1</v>
      </c>
      <c r="AA148" s="188">
        <f>'38'!AA$156</f>
        <v>0</v>
      </c>
      <c r="AB148" s="192">
        <f>'38'!AB$156</f>
        <v>0</v>
      </c>
      <c r="AC148" s="192">
        <f>'38'!AC$156</f>
        <v>0</v>
      </c>
      <c r="AD148" s="189">
        <f>'38'!AD$156</f>
        <v>0</v>
      </c>
      <c r="AE148" s="190" t="e">
        <f>'38'!AE$156</f>
        <v>#DIV/0!</v>
      </c>
    </row>
    <row r="149" spans="1:31" x14ac:dyDescent="0.2">
      <c r="A149" s="191" t="str">
        <f t="shared" si="2"/>
        <v>Abbildung 39</v>
      </c>
      <c r="B149" s="188">
        <f>'39'!B$156</f>
        <v>1443</v>
      </c>
      <c r="C149" s="192">
        <f>'39'!C$156</f>
        <v>2886342</v>
      </c>
      <c r="D149" s="192">
        <f>'39'!D$156</f>
        <v>785157</v>
      </c>
      <c r="E149" s="189">
        <f>'39'!E$156</f>
        <v>698195.27799999993</v>
      </c>
      <c r="F149" s="190">
        <f>'39'!F$156</f>
        <v>1.0000000000000002</v>
      </c>
      <c r="G149" s="188">
        <f>'39'!G$156</f>
        <v>1495</v>
      </c>
      <c r="H149" s="192">
        <f>'39'!H$156</f>
        <v>2775445</v>
      </c>
      <c r="I149" s="192">
        <f>'39'!I$156</f>
        <v>760411</v>
      </c>
      <c r="J149" s="189">
        <f>'39'!J$156</f>
        <v>669595.87</v>
      </c>
      <c r="K149" s="190">
        <f>'39'!K$156</f>
        <v>1</v>
      </c>
      <c r="L149" s="188">
        <f>'39'!L$156</f>
        <v>1517</v>
      </c>
      <c r="M149" s="192">
        <f>'39'!M$156</f>
        <v>2674360</v>
      </c>
      <c r="N149" s="192">
        <f>'39'!N$156</f>
        <v>737571</v>
      </c>
      <c r="O149" s="189">
        <f>'39'!O$156</f>
        <v>634960.53</v>
      </c>
      <c r="P149" s="190">
        <f>'39'!P$156</f>
        <v>0.99999999999999989</v>
      </c>
      <c r="Q149" s="188">
        <f>'39'!Q$156</f>
        <v>1569</v>
      </c>
      <c r="R149" s="192">
        <f>'39'!R$156</f>
        <v>2643137</v>
      </c>
      <c r="S149" s="192">
        <f>'39'!S$156</f>
        <v>722497</v>
      </c>
      <c r="T149" s="189">
        <f>'39'!T$156</f>
        <v>605315.05499999993</v>
      </c>
      <c r="U149" s="190">
        <f>'39'!U$156</f>
        <v>1.0000000000000002</v>
      </c>
      <c r="V149" s="188">
        <f>'39'!V$156</f>
        <v>1653</v>
      </c>
      <c r="W149" s="192">
        <f>'39'!W$156</f>
        <v>2649952</v>
      </c>
      <c r="X149" s="192">
        <f>'39'!X$156</f>
        <v>709773</v>
      </c>
      <c r="Y149" s="189">
        <f>'39'!Y$156</f>
        <v>576454.98400000005</v>
      </c>
      <c r="Z149" s="190">
        <f>'39'!Z$156</f>
        <v>0.99999999999999989</v>
      </c>
      <c r="AA149" s="188" t="e">
        <f>'39'!#REF!</f>
        <v>#REF!</v>
      </c>
      <c r="AB149" s="192" t="e">
        <f>'39'!#REF!</f>
        <v>#REF!</v>
      </c>
      <c r="AC149" s="192" t="e">
        <f>'39'!#REF!</f>
        <v>#REF!</v>
      </c>
      <c r="AD149" s="189" t="e">
        <f>'39'!#REF!</f>
        <v>#REF!</v>
      </c>
      <c r="AE149" s="190" t="e">
        <f>'39'!#REF!</f>
        <v>#REF!</v>
      </c>
    </row>
    <row r="150" spans="1:31" x14ac:dyDescent="0.2">
      <c r="A150" s="191" t="str">
        <f t="shared" si="2"/>
        <v>Abbildung 40</v>
      </c>
      <c r="B150" s="188">
        <f>'40'!B$156</f>
        <v>1443</v>
      </c>
      <c r="C150" s="192">
        <f>'40'!C$156</f>
        <v>2886342</v>
      </c>
      <c r="D150" s="192">
        <f>'40'!D$156</f>
        <v>785157</v>
      </c>
      <c r="E150" s="189">
        <f>'40'!E$156</f>
        <v>698195.27799999993</v>
      </c>
      <c r="F150" s="190">
        <f>'40'!F$156</f>
        <v>1</v>
      </c>
      <c r="G150" s="188">
        <f>'40'!G$156</f>
        <v>1495</v>
      </c>
      <c r="H150" s="192">
        <f>'40'!H$156</f>
        <v>2775445</v>
      </c>
      <c r="I150" s="192">
        <f>'40'!I$156</f>
        <v>760411</v>
      </c>
      <c r="J150" s="189">
        <f>'40'!J$156</f>
        <v>669595.87000000011</v>
      </c>
      <c r="K150" s="190">
        <f>'40'!K$156</f>
        <v>0.99999999999999978</v>
      </c>
      <c r="L150" s="188">
        <f>'40'!L$156</f>
        <v>1517</v>
      </c>
      <c r="M150" s="192">
        <f>'40'!M$156</f>
        <v>2674360</v>
      </c>
      <c r="N150" s="192">
        <f>'40'!N$156</f>
        <v>737571</v>
      </c>
      <c r="O150" s="189">
        <f>'40'!O$156</f>
        <v>634960.53</v>
      </c>
      <c r="P150" s="190">
        <f>'40'!P$156</f>
        <v>1</v>
      </c>
      <c r="Q150" s="188">
        <f>'40'!Q$156</f>
        <v>1569</v>
      </c>
      <c r="R150" s="192">
        <f>'40'!R$156</f>
        <v>2643137</v>
      </c>
      <c r="S150" s="192">
        <f>'40'!S$156</f>
        <v>722497</v>
      </c>
      <c r="T150" s="189">
        <f>'40'!T$156</f>
        <v>605315.05500000005</v>
      </c>
      <c r="U150" s="190">
        <f>'40'!U$156</f>
        <v>0.99999999999999989</v>
      </c>
      <c r="V150" s="188">
        <f>'40'!V$156</f>
        <v>1653</v>
      </c>
      <c r="W150" s="192">
        <f>'40'!W$156</f>
        <v>2649952</v>
      </c>
      <c r="X150" s="192">
        <f>'40'!X$156</f>
        <v>709773</v>
      </c>
      <c r="Y150" s="189">
        <f>'40'!Y$156</f>
        <v>576454.98399999994</v>
      </c>
      <c r="Z150" s="190">
        <f>'40'!Z$156</f>
        <v>1</v>
      </c>
      <c r="AA150" s="188">
        <f>'40'!AA$156</f>
        <v>0</v>
      </c>
      <c r="AB150" s="192">
        <f>'40'!AB$156</f>
        <v>0</v>
      </c>
      <c r="AC150" s="192">
        <f>'40'!AC$156</f>
        <v>0</v>
      </c>
      <c r="AD150" s="189">
        <f>'40'!AD$156</f>
        <v>0</v>
      </c>
      <c r="AE150" s="190" t="e">
        <f>'40'!AE$156</f>
        <v>#DIV/0!</v>
      </c>
    </row>
    <row r="151" spans="1:31" x14ac:dyDescent="0.2">
      <c r="A151" s="191" t="str">
        <f t="shared" si="2"/>
        <v>Abbildung 41</v>
      </c>
      <c r="B151" s="188">
        <f>'41'!B$156</f>
        <v>1380</v>
      </c>
      <c r="C151" s="192">
        <f>'41'!C$156</f>
        <v>2884179</v>
      </c>
      <c r="D151" s="192">
        <f>'41'!D$156</f>
        <v>774871</v>
      </c>
      <c r="E151" s="189">
        <f>'41'!E$156</f>
        <v>694286.85599999991</v>
      </c>
      <c r="F151" s="190">
        <f>'41'!F$156</f>
        <v>1</v>
      </c>
      <c r="G151" s="188">
        <f>'41'!G$156</f>
        <v>1426</v>
      </c>
      <c r="H151" s="192">
        <f>'41'!H$156</f>
        <v>2773099</v>
      </c>
      <c r="I151" s="192">
        <f>'41'!I$156</f>
        <v>749603</v>
      </c>
      <c r="J151" s="189">
        <f>'41'!J$156</f>
        <v>665507.64599999995</v>
      </c>
      <c r="K151" s="190">
        <f>'41'!K$156</f>
        <v>1</v>
      </c>
      <c r="L151" s="188">
        <f>'41'!L$156</f>
        <v>1448</v>
      </c>
      <c r="M151" s="192">
        <f>'41'!M$156</f>
        <v>2672264</v>
      </c>
      <c r="N151" s="192">
        <f>'41'!N$156</f>
        <v>727421</v>
      </c>
      <c r="O151" s="189">
        <f>'41'!O$156</f>
        <v>631201.16</v>
      </c>
      <c r="P151" s="190">
        <f>'41'!P$156</f>
        <v>0.99999999999999989</v>
      </c>
      <c r="Q151" s="188">
        <f>'41'!Q$156</f>
        <v>1496</v>
      </c>
      <c r="R151" s="192">
        <f>'41'!R$156</f>
        <v>2634254</v>
      </c>
      <c r="S151" s="192">
        <f>'41'!S$156</f>
        <v>710002</v>
      </c>
      <c r="T151" s="189">
        <f>'41'!T$156</f>
        <v>598664.66200000001</v>
      </c>
      <c r="U151" s="190">
        <f>'41'!U$156</f>
        <v>1</v>
      </c>
      <c r="V151" s="188">
        <f>'41'!V$156</f>
        <v>1572</v>
      </c>
      <c r="W151" s="192">
        <f>'41'!W$156</f>
        <v>2639686</v>
      </c>
      <c r="X151" s="192">
        <f>'41'!X$156</f>
        <v>701869</v>
      </c>
      <c r="Y151" s="189">
        <f>'41'!Y$156</f>
        <v>571215.06999999995</v>
      </c>
      <c r="Z151" s="190">
        <f>'41'!Z$156</f>
        <v>1</v>
      </c>
      <c r="AA151" s="188">
        <f>'41'!AA$156</f>
        <v>0</v>
      </c>
      <c r="AB151" s="192">
        <f>'41'!AB$156</f>
        <v>0</v>
      </c>
      <c r="AC151" s="192">
        <f>'41'!AC$156</f>
        <v>0</v>
      </c>
      <c r="AD151" s="189">
        <f>'41'!AD$156</f>
        <v>0</v>
      </c>
      <c r="AE151" s="190" t="e">
        <f>'41'!AE$156</f>
        <v>#DIV/0!</v>
      </c>
    </row>
    <row r="152" spans="1:31" x14ac:dyDescent="0.2">
      <c r="A152" s="191" t="str">
        <f t="shared" si="2"/>
        <v>Abbildung 42</v>
      </c>
      <c r="B152" s="188">
        <f>'42'!B$156</f>
        <v>1443</v>
      </c>
      <c r="C152" s="192">
        <f>'42'!C$156</f>
        <v>2886342</v>
      </c>
      <c r="D152" s="192">
        <f>'42'!D$156</f>
        <v>785157</v>
      </c>
      <c r="E152" s="189">
        <f>'42'!E$156</f>
        <v>698195.27799999993</v>
      </c>
      <c r="F152" s="190">
        <f>'42'!F$156</f>
        <v>1.0000000000000002</v>
      </c>
      <c r="G152" s="188">
        <f>'42'!G$156</f>
        <v>1495</v>
      </c>
      <c r="H152" s="192">
        <f>'42'!H$156</f>
        <v>2775445</v>
      </c>
      <c r="I152" s="192">
        <f>'42'!I$156</f>
        <v>760411</v>
      </c>
      <c r="J152" s="189">
        <f>'42'!J$156</f>
        <v>669595.87</v>
      </c>
      <c r="K152" s="190">
        <f>'42'!K$156</f>
        <v>0.99999999999999989</v>
      </c>
      <c r="L152" s="188">
        <f>'42'!L$156</f>
        <v>1517</v>
      </c>
      <c r="M152" s="192">
        <f>'42'!M$156</f>
        <v>2674360</v>
      </c>
      <c r="N152" s="192">
        <f>'42'!N$156</f>
        <v>737571</v>
      </c>
      <c r="O152" s="189">
        <f>'42'!O$156</f>
        <v>634960.53000000014</v>
      </c>
      <c r="P152" s="190">
        <f>'42'!P$156</f>
        <v>0.99999999999999989</v>
      </c>
      <c r="Q152" s="188">
        <f>'42'!Q$156</f>
        <v>1569</v>
      </c>
      <c r="R152" s="192">
        <f>'42'!R$156</f>
        <v>2643137</v>
      </c>
      <c r="S152" s="192">
        <f>'42'!S$156</f>
        <v>722497</v>
      </c>
      <c r="T152" s="189">
        <f>'42'!T$156</f>
        <v>605315.05499999993</v>
      </c>
      <c r="U152" s="190">
        <f>'42'!U$156</f>
        <v>1.0000000000000002</v>
      </c>
      <c r="V152" s="188">
        <f>'42'!V$156</f>
        <v>1653</v>
      </c>
      <c r="W152" s="192">
        <f>'42'!W$156</f>
        <v>2649952</v>
      </c>
      <c r="X152" s="192">
        <f>'42'!X$156</f>
        <v>709773</v>
      </c>
      <c r="Y152" s="189">
        <f>'42'!Y$156</f>
        <v>576454.98400000005</v>
      </c>
      <c r="Z152" s="190">
        <f>'42'!Z$156</f>
        <v>0.99999999999999989</v>
      </c>
      <c r="AA152" s="188">
        <f>'42'!AA$156</f>
        <v>0</v>
      </c>
      <c r="AB152" s="192">
        <f>'42'!AB$156</f>
        <v>0</v>
      </c>
      <c r="AC152" s="192">
        <f>'42'!AC$156</f>
        <v>0</v>
      </c>
      <c r="AD152" s="189">
        <f>'42'!AD$156</f>
        <v>0</v>
      </c>
      <c r="AE152" s="190" t="e">
        <f>'42'!AE$156</f>
        <v>#DIV/0!</v>
      </c>
    </row>
    <row r="153" spans="1:31" x14ac:dyDescent="0.2">
      <c r="A153" s="191" t="str">
        <f t="shared" si="2"/>
        <v>Abbildung 43</v>
      </c>
      <c r="B153" s="188">
        <f>'43'!B$156</f>
        <v>1443</v>
      </c>
      <c r="C153" s="192">
        <f>'43'!C$156</f>
        <v>2886342</v>
      </c>
      <c r="D153" s="192">
        <f>'43'!D$156</f>
        <v>785157</v>
      </c>
      <c r="E153" s="189">
        <f>'43'!E$156</f>
        <v>698195.27800000005</v>
      </c>
      <c r="F153" s="190">
        <f>'43'!F$156</f>
        <v>0.99999999999999989</v>
      </c>
      <c r="G153" s="188">
        <f>'43'!G$156</f>
        <v>1495</v>
      </c>
      <c r="H153" s="192">
        <f>'43'!H$156</f>
        <v>2775445</v>
      </c>
      <c r="I153" s="192">
        <f>'43'!I$156</f>
        <v>760411</v>
      </c>
      <c r="J153" s="189">
        <f>'43'!J$156</f>
        <v>669595.87</v>
      </c>
      <c r="K153" s="190">
        <f>'43'!K$156</f>
        <v>1</v>
      </c>
      <c r="L153" s="188">
        <f>'43'!L$156</f>
        <v>1517</v>
      </c>
      <c r="M153" s="192">
        <f>'43'!M$156</f>
        <v>2674360</v>
      </c>
      <c r="N153" s="192">
        <f>'43'!N$156</f>
        <v>737571</v>
      </c>
      <c r="O153" s="189">
        <f>'43'!O$156</f>
        <v>634960.53</v>
      </c>
      <c r="P153" s="190">
        <f>'43'!P$156</f>
        <v>0.99999999999999989</v>
      </c>
      <c r="Q153" s="188">
        <f>'43'!Q$156</f>
        <v>1569</v>
      </c>
      <c r="R153" s="192">
        <f>'43'!R$156</f>
        <v>2643137</v>
      </c>
      <c r="S153" s="192">
        <f>'43'!S$156</f>
        <v>722497</v>
      </c>
      <c r="T153" s="189">
        <f>'43'!T$156</f>
        <v>605315.05500000005</v>
      </c>
      <c r="U153" s="190">
        <f>'43'!U$156</f>
        <v>0.99999999999999989</v>
      </c>
      <c r="V153" s="188">
        <f>'43'!V$156</f>
        <v>1653</v>
      </c>
      <c r="W153" s="192">
        <f>'43'!W$156</f>
        <v>2649952</v>
      </c>
      <c r="X153" s="192">
        <f>'43'!X$156</f>
        <v>709773</v>
      </c>
      <c r="Y153" s="189">
        <f>'43'!Y$156</f>
        <v>576454.98400000005</v>
      </c>
      <c r="Z153" s="190">
        <f>'43'!Z$156</f>
        <v>1</v>
      </c>
      <c r="AA153" s="188">
        <f>'43'!AA$156</f>
        <v>0</v>
      </c>
      <c r="AB153" s="192">
        <f>'43'!AB$156</f>
        <v>0</v>
      </c>
      <c r="AC153" s="192">
        <f>'43'!AC$156</f>
        <v>0</v>
      </c>
      <c r="AD153" s="189">
        <f>'43'!AD$156</f>
        <v>0</v>
      </c>
      <c r="AE153" s="190" t="e">
        <f>'43'!AE$156</f>
        <v>#DIV/0!</v>
      </c>
    </row>
    <row r="154" spans="1:31" x14ac:dyDescent="0.2">
      <c r="A154" s="191" t="str">
        <f t="shared" si="2"/>
        <v>Abbildung 44</v>
      </c>
      <c r="B154" s="188">
        <f>'44'!B$156</f>
        <v>1443</v>
      </c>
      <c r="C154" s="192">
        <f>'44'!C$156</f>
        <v>2886342</v>
      </c>
      <c r="D154" s="192">
        <f>'44'!D$156</f>
        <v>785157</v>
      </c>
      <c r="E154" s="189">
        <f>'44'!E$156</f>
        <v>698195.27800000005</v>
      </c>
      <c r="F154" s="190">
        <f>'44'!F$156</f>
        <v>0.99999999999999989</v>
      </c>
      <c r="G154" s="188">
        <f>'44'!G$156</f>
        <v>1495</v>
      </c>
      <c r="H154" s="192">
        <f>'44'!H$156</f>
        <v>2775445</v>
      </c>
      <c r="I154" s="192">
        <f>'44'!I$156</f>
        <v>760411</v>
      </c>
      <c r="J154" s="189">
        <f>'44'!J$156</f>
        <v>669595.87</v>
      </c>
      <c r="K154" s="190">
        <f>'44'!K$156</f>
        <v>1</v>
      </c>
      <c r="L154" s="188">
        <f>'44'!L$156</f>
        <v>1517</v>
      </c>
      <c r="M154" s="192">
        <f>'44'!M$156</f>
        <v>2674360</v>
      </c>
      <c r="N154" s="192">
        <f>'44'!N$156</f>
        <v>737571</v>
      </c>
      <c r="O154" s="189">
        <f>'44'!O$156</f>
        <v>634960.52999999991</v>
      </c>
      <c r="P154" s="190">
        <f>'44'!P$156</f>
        <v>1</v>
      </c>
      <c r="Q154" s="188">
        <f>'44'!Q$156</f>
        <v>1569</v>
      </c>
      <c r="R154" s="192">
        <f>'44'!R$156</f>
        <v>2643137</v>
      </c>
      <c r="S154" s="192">
        <f>'44'!S$156</f>
        <v>722497</v>
      </c>
      <c r="T154" s="189">
        <f>'44'!T$156</f>
        <v>605315.05500000005</v>
      </c>
      <c r="U154" s="190">
        <f>'44'!U$156</f>
        <v>0.99999999999999989</v>
      </c>
      <c r="V154" s="188">
        <f>'44'!V$156</f>
        <v>1653</v>
      </c>
      <c r="W154" s="192">
        <f>'44'!W$156</f>
        <v>2649952</v>
      </c>
      <c r="X154" s="192">
        <f>'44'!X$156</f>
        <v>709773</v>
      </c>
      <c r="Y154" s="189">
        <f>'44'!Y$156</f>
        <v>576454.98399999994</v>
      </c>
      <c r="Z154" s="190">
        <f>'44'!Z$156</f>
        <v>1</v>
      </c>
      <c r="AA154" s="188">
        <f>'44'!AA$156</f>
        <v>0</v>
      </c>
      <c r="AB154" s="192">
        <f>'44'!AB$156</f>
        <v>0</v>
      </c>
      <c r="AC154" s="192">
        <f>'44'!AC$156</f>
        <v>0</v>
      </c>
      <c r="AD154" s="189">
        <f>'44'!AD$156</f>
        <v>0</v>
      </c>
      <c r="AE154" s="190" t="e">
        <f>'44'!AE$156</f>
        <v>#DIV/0!</v>
      </c>
    </row>
    <row r="155" spans="1:31" x14ac:dyDescent="0.2">
      <c r="A155" s="191" t="str">
        <f t="shared" si="2"/>
        <v>Abbildung 46</v>
      </c>
      <c r="B155" s="188">
        <f>'22'!B$156</f>
        <v>1443</v>
      </c>
      <c r="C155" s="192">
        <f>'22'!C$156</f>
        <v>2886342</v>
      </c>
      <c r="D155" s="192">
        <f>'22'!D$156</f>
        <v>785157</v>
      </c>
      <c r="E155" s="189">
        <f>'22'!E$156</f>
        <v>698195.27799999993</v>
      </c>
      <c r="F155" s="190">
        <f>'22'!F$156</f>
        <v>1</v>
      </c>
      <c r="G155" s="188">
        <f>'22'!G$156</f>
        <v>1495</v>
      </c>
      <c r="H155" s="192">
        <f>'22'!H$156</f>
        <v>2775445</v>
      </c>
      <c r="I155" s="192">
        <f>'22'!I$156</f>
        <v>760411</v>
      </c>
      <c r="J155" s="189">
        <f>'22'!J$156</f>
        <v>669595.87</v>
      </c>
      <c r="K155" s="190">
        <f>'22'!K$156</f>
        <v>1</v>
      </c>
      <c r="L155" s="188">
        <f>'22'!L$156</f>
        <v>1517</v>
      </c>
      <c r="M155" s="192">
        <f>'22'!M$156</f>
        <v>2674360</v>
      </c>
      <c r="N155" s="192">
        <f>'22'!N$156</f>
        <v>737571</v>
      </c>
      <c r="O155" s="189">
        <f>'22'!O$156</f>
        <v>634960.52999999991</v>
      </c>
      <c r="P155" s="190">
        <f>'22'!P$156</f>
        <v>1.0000000000000002</v>
      </c>
      <c r="Q155" s="188">
        <f>'22'!Q$156</f>
        <v>1569</v>
      </c>
      <c r="R155" s="192">
        <f>'22'!R$156</f>
        <v>2643137</v>
      </c>
      <c r="S155" s="192">
        <f>'22'!S$156</f>
        <v>722497</v>
      </c>
      <c r="T155" s="189">
        <f>'22'!T$156</f>
        <v>605315.05499999993</v>
      </c>
      <c r="U155" s="190">
        <f>'22'!U$156</f>
        <v>1</v>
      </c>
      <c r="V155" s="188">
        <f>'22'!V$156</f>
        <v>1653</v>
      </c>
      <c r="W155" s="192">
        <f>'22'!W$156</f>
        <v>2649952</v>
      </c>
      <c r="X155" s="192">
        <f>'22'!X$156</f>
        <v>709773</v>
      </c>
      <c r="Y155" s="189">
        <f>'22'!Y$156</f>
        <v>576454.98400000005</v>
      </c>
      <c r="Z155" s="190">
        <f>'22'!Z$156</f>
        <v>0.99999999999999989</v>
      </c>
      <c r="AA155" s="188">
        <f>'22'!AA$156</f>
        <v>0</v>
      </c>
      <c r="AB155" s="192">
        <f>'22'!AB$156</f>
        <v>0</v>
      </c>
      <c r="AC155" s="192">
        <f>'22'!AC$156</f>
        <v>0</v>
      </c>
      <c r="AD155" s="189">
        <f>'22'!AD$156</f>
        <v>0</v>
      </c>
      <c r="AE155" s="190" t="e">
        <f>'22'!AE$156</f>
        <v>#DIV/0!</v>
      </c>
    </row>
    <row r="156" spans="1:31" x14ac:dyDescent="0.2">
      <c r="A156" s="191" t="str">
        <f t="shared" si="2"/>
        <v>Abbildung 47</v>
      </c>
      <c r="B156" s="188">
        <f>'47'!B$156</f>
        <v>0</v>
      </c>
      <c r="C156" s="192">
        <f>'47'!C$156</f>
        <v>0</v>
      </c>
      <c r="D156" s="192">
        <f>'47'!D$156</f>
        <v>0</v>
      </c>
      <c r="E156" s="189">
        <f>'47'!E$156</f>
        <v>0</v>
      </c>
      <c r="F156" s="190">
        <f>'47'!F$156</f>
        <v>0</v>
      </c>
      <c r="G156" s="188">
        <f>'47'!G$156</f>
        <v>0</v>
      </c>
      <c r="H156" s="192">
        <f>'47'!H$156</f>
        <v>0</v>
      </c>
      <c r="I156" s="192">
        <f>'47'!I$156</f>
        <v>0</v>
      </c>
      <c r="J156" s="189">
        <f>'47'!J$156</f>
        <v>0</v>
      </c>
      <c r="K156" s="190">
        <f>'47'!K$156</f>
        <v>0</v>
      </c>
      <c r="L156" s="188">
        <f>'47'!L$156</f>
        <v>0</v>
      </c>
      <c r="M156" s="192">
        <f>'47'!M$156</f>
        <v>0</v>
      </c>
      <c r="N156" s="192">
        <f>'47'!N$156</f>
        <v>0</v>
      </c>
      <c r="O156" s="189">
        <f>'47'!O$156</f>
        <v>0</v>
      </c>
      <c r="P156" s="190">
        <f>'47'!P$156</f>
        <v>0</v>
      </c>
      <c r="Q156" s="188">
        <f>'47'!Q$156</f>
        <v>0</v>
      </c>
      <c r="R156" s="192">
        <f>'47'!R$156</f>
        <v>0</v>
      </c>
      <c r="S156" s="192">
        <f>'47'!S$156</f>
        <v>0</v>
      </c>
      <c r="T156" s="189">
        <f>'47'!T$156</f>
        <v>0</v>
      </c>
      <c r="U156" s="190">
        <f>'47'!U$156</f>
        <v>0</v>
      </c>
      <c r="V156" s="188">
        <f>'47'!V$156</f>
        <v>0</v>
      </c>
      <c r="W156" s="192">
        <f>'47'!W$156</f>
        <v>0</v>
      </c>
      <c r="X156" s="192">
        <f>'47'!X$156</f>
        <v>0</v>
      </c>
      <c r="Y156" s="189">
        <f>'47'!Y$156</f>
        <v>0</v>
      </c>
      <c r="Z156" s="190">
        <f>'47'!Z$156</f>
        <v>0</v>
      </c>
      <c r="AA156" s="188">
        <f>'47'!AA$156</f>
        <v>0</v>
      </c>
      <c r="AB156" s="192">
        <f>'47'!AB$156</f>
        <v>0</v>
      </c>
      <c r="AC156" s="192">
        <f>'47'!AC$156</f>
        <v>0</v>
      </c>
      <c r="AD156" s="189">
        <f>'47'!AD$156</f>
        <v>0</v>
      </c>
      <c r="AE156" s="190">
        <f>'47'!AE$156</f>
        <v>0</v>
      </c>
    </row>
    <row r="157" spans="1:31" x14ac:dyDescent="0.2">
      <c r="A157" s="191" t="str">
        <f t="shared" si="2"/>
        <v>Abbildung 48</v>
      </c>
      <c r="B157" s="188">
        <f>'24'!B$156</f>
        <v>1442</v>
      </c>
      <c r="C157" s="192">
        <f>'24'!C$156</f>
        <v>2886171</v>
      </c>
      <c r="D157" s="192">
        <f>'24'!D$156</f>
        <v>785072</v>
      </c>
      <c r="E157" s="189">
        <f>'24'!E$156</f>
        <v>698132.88600000006</v>
      </c>
      <c r="F157" s="190">
        <f>'24'!F$156</f>
        <v>0.99999999999999989</v>
      </c>
      <c r="G157" s="188">
        <f>'24'!G$156</f>
        <v>1495</v>
      </c>
      <c r="H157" s="192">
        <f>'24'!H$156</f>
        <v>2775445</v>
      </c>
      <c r="I157" s="192">
        <f>'24'!I$156</f>
        <v>760411</v>
      </c>
      <c r="J157" s="189">
        <f>'24'!J$156</f>
        <v>669595.87</v>
      </c>
      <c r="K157" s="190">
        <f>'24'!K$156</f>
        <v>1</v>
      </c>
      <c r="L157" s="188">
        <f>'24'!L$156</f>
        <v>1517</v>
      </c>
      <c r="M157" s="192">
        <f>'24'!M$156</f>
        <v>2674360</v>
      </c>
      <c r="N157" s="192">
        <f>'24'!N$156</f>
        <v>737571</v>
      </c>
      <c r="O157" s="189">
        <f>'24'!O$156</f>
        <v>634960.53</v>
      </c>
      <c r="P157" s="190">
        <f>'24'!P$156</f>
        <v>1</v>
      </c>
      <c r="Q157" s="188">
        <f>'24'!Q$156</f>
        <v>1569</v>
      </c>
      <c r="R157" s="192">
        <f>'24'!R$156</f>
        <v>2643137</v>
      </c>
      <c r="S157" s="192">
        <f>'24'!S$156</f>
        <v>722497</v>
      </c>
      <c r="T157" s="189">
        <f>'24'!T$156</f>
        <v>605315.05500000005</v>
      </c>
      <c r="U157" s="190">
        <f>'24'!U$156</f>
        <v>1</v>
      </c>
      <c r="V157" s="188">
        <f>'24'!V$156</f>
        <v>1653</v>
      </c>
      <c r="W157" s="192">
        <f>'24'!W$156</f>
        <v>2649952</v>
      </c>
      <c r="X157" s="192">
        <f>'24'!X$156</f>
        <v>709773</v>
      </c>
      <c r="Y157" s="189">
        <f>'24'!Y$156</f>
        <v>576454.98399999994</v>
      </c>
      <c r="Z157" s="190">
        <f>'24'!Z$156</f>
        <v>1.0000000000000002</v>
      </c>
      <c r="AA157" s="188">
        <f>'24'!AA$156</f>
        <v>0</v>
      </c>
      <c r="AB157" s="192">
        <f>'24'!AB$156</f>
        <v>0</v>
      </c>
      <c r="AC157" s="192">
        <f>'24'!AC$156</f>
        <v>0</v>
      </c>
      <c r="AD157" s="189">
        <f>'24'!AD$156</f>
        <v>0</v>
      </c>
      <c r="AE157" s="190" t="e">
        <f>'24'!AE$156</f>
        <v>#DIV/0!</v>
      </c>
    </row>
    <row r="158" spans="1:31" x14ac:dyDescent="0.2">
      <c r="A158" s="191" t="str">
        <f t="shared" si="2"/>
        <v>Abbildung 49</v>
      </c>
      <c r="B158" s="188">
        <f>'26'!B$156</f>
        <v>1443</v>
      </c>
      <c r="C158" s="192">
        <f>'26'!C$156</f>
        <v>2886342</v>
      </c>
      <c r="D158" s="192">
        <f>'26'!D$156</f>
        <v>785157</v>
      </c>
      <c r="E158" s="189">
        <f>'26'!E$156</f>
        <v>698195.27800000005</v>
      </c>
      <c r="F158" s="190">
        <f>'26'!F$156</f>
        <v>0.99999999999999989</v>
      </c>
      <c r="G158" s="188">
        <f>'26'!G$156</f>
        <v>1495</v>
      </c>
      <c r="H158" s="192">
        <f>'26'!H$156</f>
        <v>2775445</v>
      </c>
      <c r="I158" s="192">
        <f>'26'!I$156</f>
        <v>760411</v>
      </c>
      <c r="J158" s="189">
        <f>'26'!J$156</f>
        <v>669595.87</v>
      </c>
      <c r="K158" s="190">
        <f>'26'!K$156</f>
        <v>1</v>
      </c>
      <c r="L158" s="188">
        <f>'26'!L$156</f>
        <v>1517</v>
      </c>
      <c r="M158" s="192">
        <f>'26'!M$156</f>
        <v>2674360</v>
      </c>
      <c r="N158" s="192">
        <f>'26'!N$156</f>
        <v>737571</v>
      </c>
      <c r="O158" s="189">
        <f>'26'!O$156</f>
        <v>634960.52999999991</v>
      </c>
      <c r="P158" s="190">
        <f>'26'!P$156</f>
        <v>1.0000000000000002</v>
      </c>
      <c r="Q158" s="188">
        <f>'26'!Q$156</f>
        <v>1569</v>
      </c>
      <c r="R158" s="192">
        <f>'26'!R$156</f>
        <v>2643137</v>
      </c>
      <c r="S158" s="192">
        <f>'26'!S$156</f>
        <v>722497</v>
      </c>
      <c r="T158" s="189">
        <f>'26'!T$156</f>
        <v>605315.05499999993</v>
      </c>
      <c r="U158" s="190">
        <f>'26'!U$156</f>
        <v>1</v>
      </c>
      <c r="V158" s="188">
        <f>'26'!V$156</f>
        <v>1653</v>
      </c>
      <c r="W158" s="192">
        <f>'26'!W$156</f>
        <v>2649952</v>
      </c>
      <c r="X158" s="192">
        <f>'26'!X$156</f>
        <v>709773</v>
      </c>
      <c r="Y158" s="189">
        <f>'26'!Y$156</f>
        <v>576454.98399999994</v>
      </c>
      <c r="Z158" s="190">
        <f>'26'!Z$156</f>
        <v>1</v>
      </c>
      <c r="AA158" s="188">
        <f>'26'!AA$156</f>
        <v>0</v>
      </c>
      <c r="AB158" s="192">
        <f>'26'!AB$156</f>
        <v>0</v>
      </c>
      <c r="AC158" s="192">
        <f>'26'!AC$156</f>
        <v>0</v>
      </c>
      <c r="AD158" s="189">
        <f>'26'!AD$156</f>
        <v>0</v>
      </c>
      <c r="AE158" s="190" t="e">
        <f>'26'!AE$156</f>
        <v>#DIV/0!</v>
      </c>
    </row>
    <row r="159" spans="1:31" x14ac:dyDescent="0.2">
      <c r="A159" s="191" t="str">
        <f t="shared" si="2"/>
        <v>Abbildung 50</v>
      </c>
      <c r="B159" s="188">
        <f>'37'!B$156</f>
        <v>1443</v>
      </c>
      <c r="C159" s="192">
        <f>'37'!C$156</f>
        <v>2886342</v>
      </c>
      <c r="D159" s="192">
        <f>'37'!D$156</f>
        <v>785157</v>
      </c>
      <c r="E159" s="189">
        <f>'37'!E$156</f>
        <v>698195.27799999993</v>
      </c>
      <c r="F159" s="190">
        <f>'37'!F$156</f>
        <v>1.0000000000000002</v>
      </c>
      <c r="G159" s="188">
        <f>'37'!G$156</f>
        <v>1495</v>
      </c>
      <c r="H159" s="192">
        <f>'37'!H$156</f>
        <v>2775445</v>
      </c>
      <c r="I159" s="192">
        <f>'37'!I$156</f>
        <v>760411</v>
      </c>
      <c r="J159" s="189">
        <f>'37'!J$156</f>
        <v>669595.87</v>
      </c>
      <c r="K159" s="190">
        <f>'37'!K$156</f>
        <v>1</v>
      </c>
      <c r="L159" s="188">
        <f>'37'!L$156</f>
        <v>1517</v>
      </c>
      <c r="M159" s="192">
        <f>'37'!M$156</f>
        <v>2674360</v>
      </c>
      <c r="N159" s="192">
        <f>'37'!N$156</f>
        <v>737571</v>
      </c>
      <c r="O159" s="189">
        <f>'37'!O$156</f>
        <v>634960.53</v>
      </c>
      <c r="P159" s="190">
        <f>'37'!P$156</f>
        <v>1</v>
      </c>
      <c r="Q159" s="188">
        <f>'37'!Q$156</f>
        <v>1569</v>
      </c>
      <c r="R159" s="192">
        <f>'37'!R$156</f>
        <v>2643137</v>
      </c>
      <c r="S159" s="192">
        <f>'37'!S$156</f>
        <v>722497</v>
      </c>
      <c r="T159" s="189">
        <f>'37'!T$156</f>
        <v>605315.05499999993</v>
      </c>
      <c r="U159" s="190">
        <f>'37'!U$156</f>
        <v>1</v>
      </c>
      <c r="V159" s="188">
        <f>'37'!V$156</f>
        <v>1653</v>
      </c>
      <c r="W159" s="192">
        <f>'37'!W$156</f>
        <v>2649952</v>
      </c>
      <c r="X159" s="192">
        <f>'37'!X$156</f>
        <v>709773</v>
      </c>
      <c r="Y159" s="189">
        <f>'37'!Y$156</f>
        <v>576454.98399999994</v>
      </c>
      <c r="Z159" s="190">
        <f>'37'!Z$156</f>
        <v>1</v>
      </c>
      <c r="AA159" s="188">
        <f>'37'!AA$156</f>
        <v>0</v>
      </c>
      <c r="AB159" s="192">
        <f>'37'!AB$156</f>
        <v>0</v>
      </c>
      <c r="AC159" s="192">
        <f>'37'!AC$156</f>
        <v>0</v>
      </c>
      <c r="AD159" s="189">
        <f>'37'!AD$156</f>
        <v>0</v>
      </c>
      <c r="AE159" s="190" t="e">
        <f>'37'!AE$156</f>
        <v>#DIV/0!</v>
      </c>
    </row>
    <row r="160" spans="1:31" x14ac:dyDescent="0.2">
      <c r="A160" s="191" t="str">
        <f t="shared" si="2"/>
        <v>Abbildung 51</v>
      </c>
      <c r="B160" s="188">
        <f>'44'!B$156</f>
        <v>1443</v>
      </c>
      <c r="C160" s="192">
        <f>'44'!C$156</f>
        <v>2886342</v>
      </c>
      <c r="D160" s="192">
        <f>'44'!D$156</f>
        <v>785157</v>
      </c>
      <c r="E160" s="189">
        <f>'44'!E$156</f>
        <v>698195.27800000005</v>
      </c>
      <c r="F160" s="190">
        <f>'44'!F$156</f>
        <v>0.99999999999999989</v>
      </c>
      <c r="G160" s="188">
        <f>'44'!G$156</f>
        <v>1495</v>
      </c>
      <c r="H160" s="192">
        <f>'44'!H$156</f>
        <v>2775445</v>
      </c>
      <c r="I160" s="192">
        <f>'44'!I$156</f>
        <v>760411</v>
      </c>
      <c r="J160" s="189">
        <f>'44'!J$156</f>
        <v>669595.87</v>
      </c>
      <c r="K160" s="190">
        <f>'44'!K$156</f>
        <v>1</v>
      </c>
      <c r="L160" s="188">
        <f>'44'!L$156</f>
        <v>1517</v>
      </c>
      <c r="M160" s="192">
        <f>'44'!M$156</f>
        <v>2674360</v>
      </c>
      <c r="N160" s="192">
        <f>'44'!N$156</f>
        <v>737571</v>
      </c>
      <c r="O160" s="189">
        <f>'44'!O$156</f>
        <v>634960.52999999991</v>
      </c>
      <c r="P160" s="190">
        <f>'44'!P$156</f>
        <v>1</v>
      </c>
      <c r="Q160" s="188">
        <f>'44'!Q$156</f>
        <v>1569</v>
      </c>
      <c r="R160" s="192">
        <f>'44'!R$156</f>
        <v>2643137</v>
      </c>
      <c r="S160" s="192">
        <f>'44'!S$156</f>
        <v>722497</v>
      </c>
      <c r="T160" s="189">
        <f>'44'!T$156</f>
        <v>605315.05500000005</v>
      </c>
      <c r="U160" s="190">
        <f>'44'!U$156</f>
        <v>0.99999999999999989</v>
      </c>
      <c r="V160" s="188">
        <f>'44'!V$156</f>
        <v>1653</v>
      </c>
      <c r="W160" s="192">
        <f>'44'!W$156</f>
        <v>2649952</v>
      </c>
      <c r="X160" s="192">
        <f>'44'!X$156</f>
        <v>709773</v>
      </c>
      <c r="Y160" s="189">
        <f>'44'!Y$156</f>
        <v>576454.98399999994</v>
      </c>
      <c r="Z160" s="190">
        <f>'44'!Z$156</f>
        <v>1</v>
      </c>
      <c r="AA160" s="188">
        <f>'44'!AA$156</f>
        <v>0</v>
      </c>
      <c r="AB160" s="192">
        <f>'44'!AB$156</f>
        <v>0</v>
      </c>
      <c r="AC160" s="192">
        <f>'44'!AC$156</f>
        <v>0</v>
      </c>
      <c r="AD160" s="189">
        <f>'44'!AD$156</f>
        <v>0</v>
      </c>
      <c r="AE160" s="190" t="e">
        <f>'44'!AE$156</f>
        <v>#DIV/0!</v>
      </c>
    </row>
    <row r="161" spans="1:31" x14ac:dyDescent="0.2">
      <c r="A161" s="191" t="str">
        <f t="shared" si="2"/>
        <v>Abbildung 52</v>
      </c>
      <c r="B161" s="188">
        <f>'52'!B$156</f>
        <v>1443</v>
      </c>
      <c r="C161" s="192">
        <f>'52'!C$156</f>
        <v>2886342</v>
      </c>
      <c r="D161" s="192">
        <f>'52'!D$156</f>
        <v>785157</v>
      </c>
      <c r="E161" s="189">
        <f>'52'!E$156</f>
        <v>698195.27799999993</v>
      </c>
      <c r="F161" s="190">
        <f>'52'!F$156</f>
        <v>1</v>
      </c>
      <c r="G161" s="188">
        <f>'52'!G$156</f>
        <v>1495</v>
      </c>
      <c r="H161" s="192">
        <f>'52'!H$156</f>
        <v>2775445</v>
      </c>
      <c r="I161" s="192">
        <f>'52'!I$156</f>
        <v>760411</v>
      </c>
      <c r="J161" s="189">
        <f>'52'!J$156</f>
        <v>669595.87</v>
      </c>
      <c r="K161" s="190">
        <f>'52'!K$156</f>
        <v>0.99999999999999989</v>
      </c>
      <c r="L161" s="188">
        <f>'52'!L$156</f>
        <v>1517</v>
      </c>
      <c r="M161" s="192">
        <f>'52'!M$156</f>
        <v>2674360</v>
      </c>
      <c r="N161" s="192">
        <f>'52'!N$156</f>
        <v>737571</v>
      </c>
      <c r="O161" s="189">
        <f>'52'!O$156</f>
        <v>634960.52999999991</v>
      </c>
      <c r="P161" s="190">
        <f>'52'!P$156</f>
        <v>1</v>
      </c>
      <c r="Q161" s="188">
        <f>'52'!Q$156</f>
        <v>1569</v>
      </c>
      <c r="R161" s="192">
        <f>'52'!R$156</f>
        <v>2643137</v>
      </c>
      <c r="S161" s="192">
        <f>'52'!S$156</f>
        <v>722497</v>
      </c>
      <c r="T161" s="189">
        <f>'52'!T$156</f>
        <v>605315.05499999993</v>
      </c>
      <c r="U161" s="190">
        <f>'52'!U$156</f>
        <v>1</v>
      </c>
      <c r="V161" s="188">
        <f>'52'!V$156</f>
        <v>1653</v>
      </c>
      <c r="W161" s="192">
        <f>'52'!W$156</f>
        <v>2649952</v>
      </c>
      <c r="X161" s="192">
        <f>'52'!X$156</f>
        <v>709773</v>
      </c>
      <c r="Y161" s="189">
        <f>'52'!Y$156</f>
        <v>576454.98399999994</v>
      </c>
      <c r="Z161" s="190">
        <f>'52'!Z$156</f>
        <v>1</v>
      </c>
      <c r="AA161" s="188">
        <f>'52'!AA$156</f>
        <v>0</v>
      </c>
      <c r="AB161" s="192">
        <f>'52'!AB$156</f>
        <v>0</v>
      </c>
      <c r="AC161" s="192">
        <f>'52'!AC$156</f>
        <v>0</v>
      </c>
      <c r="AD161" s="189">
        <f>'52'!AD$156</f>
        <v>0</v>
      </c>
      <c r="AE161" s="190" t="e">
        <f>'52'!AE$156</f>
        <v>#DIV/0!</v>
      </c>
    </row>
    <row r="162" spans="1:31" x14ac:dyDescent="0.2">
      <c r="A162" s="191" t="str">
        <f t="shared" si="2"/>
        <v>Abbildung 53</v>
      </c>
      <c r="B162" s="188">
        <f>'53'!B$156</f>
        <v>1443</v>
      </c>
      <c r="C162" s="192">
        <f>'53'!C$156</f>
        <v>2886342</v>
      </c>
      <c r="D162" s="192">
        <f>'53'!D$156</f>
        <v>785157</v>
      </c>
      <c r="E162" s="189">
        <f>'53'!E$156</f>
        <v>698195.27800000005</v>
      </c>
      <c r="F162" s="190">
        <f>'53'!F$156</f>
        <v>1</v>
      </c>
      <c r="G162" s="188">
        <f>'53'!G$156</f>
        <v>1495</v>
      </c>
      <c r="H162" s="192">
        <f>'53'!H$156</f>
        <v>2775445</v>
      </c>
      <c r="I162" s="192">
        <f>'53'!I$156</f>
        <v>760411</v>
      </c>
      <c r="J162" s="189">
        <f>'53'!J$156</f>
        <v>669595.87</v>
      </c>
      <c r="K162" s="190">
        <f>'53'!K$156</f>
        <v>1</v>
      </c>
      <c r="L162" s="188">
        <f>'53'!L$156</f>
        <v>1517</v>
      </c>
      <c r="M162" s="192">
        <f>'53'!M$156</f>
        <v>2674360</v>
      </c>
      <c r="N162" s="192">
        <f>'53'!N$156</f>
        <v>737571</v>
      </c>
      <c r="O162" s="189">
        <f>'53'!O$156</f>
        <v>634960.53</v>
      </c>
      <c r="P162" s="190">
        <f>'53'!P$156</f>
        <v>1</v>
      </c>
      <c r="Q162" s="188">
        <f>'53'!Q$156</f>
        <v>1569</v>
      </c>
      <c r="R162" s="192">
        <f>'53'!R$156</f>
        <v>2643137</v>
      </c>
      <c r="S162" s="192">
        <f>'53'!S$156</f>
        <v>722497</v>
      </c>
      <c r="T162" s="189">
        <f>'53'!T$156</f>
        <v>605315.05499999993</v>
      </c>
      <c r="U162" s="190">
        <f>'53'!U$156</f>
        <v>1</v>
      </c>
      <c r="V162" s="188">
        <f>'53'!V$156</f>
        <v>1653</v>
      </c>
      <c r="W162" s="192">
        <f>'53'!W$156</f>
        <v>2649952</v>
      </c>
      <c r="X162" s="192">
        <f>'53'!X$156</f>
        <v>709773</v>
      </c>
      <c r="Y162" s="189">
        <f>'53'!Y$156</f>
        <v>576454.98399999994</v>
      </c>
      <c r="Z162" s="190">
        <f>'53'!Z$156</f>
        <v>1</v>
      </c>
      <c r="AA162" s="188">
        <f>'53'!AA$156</f>
        <v>0</v>
      </c>
      <c r="AB162" s="192">
        <f>'53'!AB$156</f>
        <v>0</v>
      </c>
      <c r="AC162" s="192">
        <f>'53'!AC$156</f>
        <v>0</v>
      </c>
      <c r="AD162" s="189">
        <f>'53'!AD$156</f>
        <v>0</v>
      </c>
      <c r="AE162" s="190" t="e">
        <f>'53'!AE$156</f>
        <v>#DIV/0!</v>
      </c>
    </row>
    <row r="163" spans="1:31" x14ac:dyDescent="0.2">
      <c r="A163" s="191" t="str">
        <f t="shared" si="2"/>
        <v>Abbildung 54</v>
      </c>
      <c r="B163" s="188">
        <f>'54'!B$156</f>
        <v>1443</v>
      </c>
      <c r="C163" s="192">
        <f>'54'!C$156</f>
        <v>2886342</v>
      </c>
      <c r="D163" s="192">
        <f>'54'!D$156</f>
        <v>785157</v>
      </c>
      <c r="E163" s="189">
        <f>'54'!E$156</f>
        <v>698195.27799999993</v>
      </c>
      <c r="F163" s="190">
        <f>'54'!F$156</f>
        <v>1</v>
      </c>
      <c r="G163" s="188">
        <f>'54'!G$156</f>
        <v>1495</v>
      </c>
      <c r="H163" s="192">
        <f>'54'!H$156</f>
        <v>2775445</v>
      </c>
      <c r="I163" s="192">
        <f>'54'!I$156</f>
        <v>760411</v>
      </c>
      <c r="J163" s="189">
        <f>'54'!J$156</f>
        <v>669595.87</v>
      </c>
      <c r="K163" s="190">
        <f>'54'!K$156</f>
        <v>1</v>
      </c>
      <c r="L163" s="188">
        <f>'54'!L$156</f>
        <v>1517</v>
      </c>
      <c r="M163" s="192">
        <f>'54'!M$156</f>
        <v>2674360</v>
      </c>
      <c r="N163" s="192">
        <f>'54'!N$156</f>
        <v>737571</v>
      </c>
      <c r="O163" s="189">
        <f>'54'!O$156</f>
        <v>634960.52999999991</v>
      </c>
      <c r="P163" s="190">
        <f>'54'!P$156</f>
        <v>1.0000000000000002</v>
      </c>
      <c r="Q163" s="188">
        <f>'54'!Q$156</f>
        <v>1569</v>
      </c>
      <c r="R163" s="192">
        <f>'54'!R$156</f>
        <v>2643137</v>
      </c>
      <c r="S163" s="192">
        <f>'54'!S$156</f>
        <v>722497</v>
      </c>
      <c r="T163" s="189">
        <f>'54'!T$156</f>
        <v>605315.05500000005</v>
      </c>
      <c r="U163" s="190">
        <f>'54'!U$156</f>
        <v>1</v>
      </c>
      <c r="V163" s="188">
        <f>'54'!V$156</f>
        <v>1653</v>
      </c>
      <c r="W163" s="192">
        <f>'54'!W$156</f>
        <v>2649952</v>
      </c>
      <c r="X163" s="192">
        <f>'54'!X$156</f>
        <v>709773</v>
      </c>
      <c r="Y163" s="189">
        <f>'54'!Y$156</f>
        <v>576454.98399999994</v>
      </c>
      <c r="Z163" s="190">
        <f>'54'!Z$156</f>
        <v>1.0000000000000002</v>
      </c>
      <c r="AA163" s="188">
        <f>'54'!AA$156</f>
        <v>0</v>
      </c>
      <c r="AB163" s="192">
        <f>'54'!AB$156</f>
        <v>0</v>
      </c>
      <c r="AC163" s="192">
        <f>'54'!AC$156</f>
        <v>0</v>
      </c>
      <c r="AD163" s="189">
        <f>'54'!AD$156</f>
        <v>0</v>
      </c>
      <c r="AE163" s="190" t="e">
        <f>'54'!AE$156</f>
        <v>#DIV/0!</v>
      </c>
    </row>
    <row r="164" spans="1:31" x14ac:dyDescent="0.2">
      <c r="A164" s="191" t="str">
        <f t="shared" si="2"/>
        <v>Abbildung 55</v>
      </c>
      <c r="B164" s="188">
        <f>'55'!B$156</f>
        <v>1443</v>
      </c>
      <c r="C164" s="192">
        <f>'55'!C$156</f>
        <v>2886342</v>
      </c>
      <c r="D164" s="192">
        <f>'55'!D$156</f>
        <v>785157</v>
      </c>
      <c r="E164" s="189">
        <f>'55'!E$156</f>
        <v>698195.27800000005</v>
      </c>
      <c r="F164" s="190">
        <f>'55'!F$156</f>
        <v>0.99999999999999989</v>
      </c>
      <c r="G164" s="188">
        <f>'55'!G$156</f>
        <v>1495</v>
      </c>
      <c r="H164" s="192">
        <f>'55'!H$156</f>
        <v>2775445</v>
      </c>
      <c r="I164" s="192">
        <f>'55'!I$156</f>
        <v>760411</v>
      </c>
      <c r="J164" s="189">
        <f>'55'!J$156</f>
        <v>669595.87</v>
      </c>
      <c r="K164" s="190">
        <f>'55'!K$156</f>
        <v>1</v>
      </c>
      <c r="L164" s="188">
        <f>'55'!L$156</f>
        <v>1517</v>
      </c>
      <c r="M164" s="192">
        <f>'55'!M$156</f>
        <v>2674360</v>
      </c>
      <c r="N164" s="192">
        <f>'55'!N$156</f>
        <v>737571</v>
      </c>
      <c r="O164" s="189">
        <f>'55'!O$156</f>
        <v>634960.53</v>
      </c>
      <c r="P164" s="190">
        <f>'55'!P$156</f>
        <v>0.99999999999999989</v>
      </c>
      <c r="Q164" s="188">
        <f>'55'!Q$156</f>
        <v>1569</v>
      </c>
      <c r="R164" s="192">
        <f>'55'!R$156</f>
        <v>2643137</v>
      </c>
      <c r="S164" s="192">
        <f>'55'!S$156</f>
        <v>722497</v>
      </c>
      <c r="T164" s="189">
        <f>'55'!T$156</f>
        <v>605315.05499999993</v>
      </c>
      <c r="U164" s="190">
        <f>'55'!U$156</f>
        <v>1</v>
      </c>
      <c r="V164" s="188">
        <f>'55'!V$156</f>
        <v>1653</v>
      </c>
      <c r="W164" s="192">
        <f>'55'!W$156</f>
        <v>2649952</v>
      </c>
      <c r="X164" s="192">
        <f>'55'!X$156</f>
        <v>709773</v>
      </c>
      <c r="Y164" s="189">
        <f>'55'!Y$156</f>
        <v>576454.98399999994</v>
      </c>
      <c r="Z164" s="190">
        <f>'55'!Z$156</f>
        <v>1.0000000000000002</v>
      </c>
      <c r="AA164" s="188">
        <f>'55'!AA$156</f>
        <v>0</v>
      </c>
      <c r="AB164" s="192">
        <f>'55'!AB$156</f>
        <v>0</v>
      </c>
      <c r="AC164" s="192">
        <f>'55'!AC$156</f>
        <v>0</v>
      </c>
      <c r="AD164" s="189">
        <f>'55'!AD$156</f>
        <v>0</v>
      </c>
      <c r="AE164" s="190" t="e">
        <f>'55'!AE$156</f>
        <v>#DIV/0!</v>
      </c>
    </row>
    <row r="165" spans="1:31" x14ac:dyDescent="0.2">
      <c r="A165" s="191" t="str">
        <f t="shared" si="2"/>
        <v>Bonus 1</v>
      </c>
      <c r="B165" s="188">
        <f>'B 1'!B$156</f>
        <v>1443</v>
      </c>
      <c r="C165" s="192">
        <f>'B 1'!C$156</f>
        <v>2886342</v>
      </c>
      <c r="D165" s="192">
        <f>'B 1'!D$156</f>
        <v>785157</v>
      </c>
      <c r="E165" s="189">
        <f>'B 1'!E$156</f>
        <v>698195.27800000005</v>
      </c>
      <c r="F165" s="190">
        <f>'B 1'!F$156</f>
        <v>1</v>
      </c>
      <c r="G165" s="188">
        <f>'B 1'!G$156</f>
        <v>1495</v>
      </c>
      <c r="H165" s="192">
        <f>'B 1'!H$156</f>
        <v>2775445</v>
      </c>
      <c r="I165" s="192">
        <f>'B 1'!I$156</f>
        <v>760411</v>
      </c>
      <c r="J165" s="189">
        <f>'B 1'!J$156</f>
        <v>669595.87</v>
      </c>
      <c r="K165" s="190">
        <f>'B 1'!K$156</f>
        <v>0.99999999999999989</v>
      </c>
      <c r="L165" s="188">
        <f>'B 1'!L$156</f>
        <v>1517</v>
      </c>
      <c r="M165" s="192">
        <f>'B 1'!M$156</f>
        <v>2674360</v>
      </c>
      <c r="N165" s="192">
        <f>'B 1'!N$156</f>
        <v>737571</v>
      </c>
      <c r="O165" s="189">
        <f>'B 1'!O$156</f>
        <v>634960.53</v>
      </c>
      <c r="P165" s="190">
        <f>'B 1'!P$156</f>
        <v>1</v>
      </c>
      <c r="Q165" s="188">
        <f>'B 1'!Q$156</f>
        <v>1569</v>
      </c>
      <c r="R165" s="192">
        <f>'B 1'!R$156</f>
        <v>2643137</v>
      </c>
      <c r="S165" s="192">
        <f>'B 1'!S$156</f>
        <v>722497</v>
      </c>
      <c r="T165" s="189">
        <f>'B 1'!T$156</f>
        <v>605315.05500000005</v>
      </c>
      <c r="U165" s="190">
        <f>'B 1'!U$156</f>
        <v>1</v>
      </c>
      <c r="V165" s="188">
        <f>'B 1'!V$156</f>
        <v>1653</v>
      </c>
      <c r="W165" s="192">
        <f>'B 1'!W$156</f>
        <v>2649952</v>
      </c>
      <c r="X165" s="192">
        <f>'B 1'!X$156</f>
        <v>709773</v>
      </c>
      <c r="Y165" s="189">
        <f>'B 1'!Y$156</f>
        <v>576454.98399999994</v>
      </c>
      <c r="Z165" s="190">
        <f>'B 1'!Z$156</f>
        <v>1</v>
      </c>
      <c r="AA165" s="188">
        <f>'B 1'!AA$156</f>
        <v>0</v>
      </c>
      <c r="AB165" s="192">
        <f>'B 1'!AB$156</f>
        <v>0</v>
      </c>
      <c r="AC165" s="192">
        <f>'B 1'!AC$156</f>
        <v>0</v>
      </c>
      <c r="AD165" s="189">
        <f>'B 1'!AD$156</f>
        <v>0</v>
      </c>
      <c r="AE165" s="190" t="e">
        <f>'B 1'!AE$156</f>
        <v>#DIV/0!</v>
      </c>
    </row>
    <row r="171" spans="1:31" x14ac:dyDescent="0.2">
      <c r="A171" s="273" t="str">
        <f>Translation!$A$33</f>
        <v>Vorsorgeeinrichtungen ohne Staatsgarantie und mit Vollversicherungslösung</v>
      </c>
    </row>
    <row r="172" spans="1:31" x14ac:dyDescent="0.2">
      <c r="A172" s="191" t="str">
        <f>A12</f>
        <v>Abbildung 20</v>
      </c>
      <c r="B172" s="188">
        <f>'20'!B$196</f>
        <v>106</v>
      </c>
      <c r="C172" s="192">
        <f>'20'!C$196</f>
        <v>1050185</v>
      </c>
      <c r="D172" s="192">
        <f>'20'!D$196</f>
        <v>678</v>
      </c>
      <c r="E172" s="189">
        <f>'20'!E$196</f>
        <v>96100.048999999999</v>
      </c>
      <c r="F172" s="190">
        <f>'20'!F$196</f>
        <v>1</v>
      </c>
      <c r="G172" s="188">
        <f>'20'!G$196</f>
        <v>121</v>
      </c>
      <c r="H172" s="192">
        <f>'20'!H$196</f>
        <v>1074744</v>
      </c>
      <c r="I172" s="192">
        <f>'20'!I$196</f>
        <v>896</v>
      </c>
      <c r="J172" s="189">
        <f>'20'!J$196</f>
        <v>99681.796000000002</v>
      </c>
      <c r="K172" s="190">
        <f>'20'!K$196</f>
        <v>0.99999999999999989</v>
      </c>
      <c r="L172" s="188">
        <f>'20'!L$196</f>
        <v>126</v>
      </c>
      <c r="M172" s="192">
        <f>'20'!M$196</f>
        <v>1053694</v>
      </c>
      <c r="N172" s="192">
        <f>'20'!N$196</f>
        <v>1156</v>
      </c>
      <c r="O172" s="189">
        <f>'20'!O$196</f>
        <v>97827.23</v>
      </c>
      <c r="P172" s="190">
        <f>'20'!P$196</f>
        <v>1</v>
      </c>
      <c r="Q172" s="188">
        <f>'20'!Q$196</f>
        <v>136</v>
      </c>
      <c r="R172" s="192">
        <f>'20'!R$196</f>
        <v>1086675</v>
      </c>
      <c r="S172" s="192">
        <f>'20'!S$196</f>
        <v>12270</v>
      </c>
      <c r="T172" s="189">
        <f>'20'!T$196</f>
        <v>98666.89</v>
      </c>
      <c r="U172" s="190">
        <f>'20'!U$196</f>
        <v>1</v>
      </c>
      <c r="V172" s="188">
        <f>'20'!V$196</f>
        <v>149</v>
      </c>
      <c r="W172" s="192">
        <f>'20'!W$196</f>
        <v>1014705</v>
      </c>
      <c r="X172" s="192">
        <f>'20'!X$196</f>
        <v>5133</v>
      </c>
      <c r="Y172" s="189">
        <f>'20'!Y$196</f>
        <v>102274.91499999998</v>
      </c>
      <c r="Z172" s="190">
        <f>'20'!Z$196</f>
        <v>1</v>
      </c>
      <c r="AA172" s="188">
        <f>'20'!AA$196</f>
        <v>0</v>
      </c>
      <c r="AB172" s="192">
        <f>'20'!AB$196</f>
        <v>0</v>
      </c>
      <c r="AC172" s="192">
        <f>'20'!AC$196</f>
        <v>0</v>
      </c>
      <c r="AD172" s="189">
        <f>'20'!AD$196</f>
        <v>0</v>
      </c>
      <c r="AE172" s="190" t="e">
        <f>'20'!AE$196</f>
        <v>#DIV/0!</v>
      </c>
    </row>
    <row r="173" spans="1:31" x14ac:dyDescent="0.2">
      <c r="A173" s="191" t="str">
        <f t="shared" ref="A173:A205" si="3">A13</f>
        <v>Abbildung 21</v>
      </c>
      <c r="B173" s="188">
        <f>'21'!B$196</f>
        <v>106</v>
      </c>
      <c r="C173" s="192">
        <f>'21'!C$196</f>
        <v>1050185</v>
      </c>
      <c r="D173" s="192">
        <f>'21'!D$196</f>
        <v>678</v>
      </c>
      <c r="E173" s="189">
        <f>'21'!E$196</f>
        <v>96100.048999999999</v>
      </c>
      <c r="F173" s="190">
        <f>'21'!F$196</f>
        <v>1</v>
      </c>
      <c r="G173" s="188">
        <f>'21'!G$196</f>
        <v>121</v>
      </c>
      <c r="H173" s="192">
        <f>'21'!H$196</f>
        <v>1074744</v>
      </c>
      <c r="I173" s="192">
        <f>'21'!I$196</f>
        <v>896</v>
      </c>
      <c r="J173" s="189">
        <f>'21'!J$196</f>
        <v>99681.796000000002</v>
      </c>
      <c r="K173" s="190">
        <f>'21'!K$196</f>
        <v>1</v>
      </c>
      <c r="L173" s="188">
        <f>'21'!L$196</f>
        <v>126</v>
      </c>
      <c r="M173" s="192">
        <f>'21'!M$196</f>
        <v>1053694</v>
      </c>
      <c r="N173" s="192">
        <f>'21'!N$196</f>
        <v>1156</v>
      </c>
      <c r="O173" s="189">
        <f>'21'!O$196</f>
        <v>97827.23000000001</v>
      </c>
      <c r="P173" s="190">
        <f>'21'!P$196</f>
        <v>1</v>
      </c>
      <c r="Q173" s="188">
        <f>'21'!Q$196</f>
        <v>136</v>
      </c>
      <c r="R173" s="192">
        <f>'21'!R$196</f>
        <v>1086675</v>
      </c>
      <c r="S173" s="192">
        <f>'21'!S$196</f>
        <v>12270</v>
      </c>
      <c r="T173" s="189">
        <f>'21'!T$196</f>
        <v>98666.890000000014</v>
      </c>
      <c r="U173" s="190">
        <f>'21'!U$196</f>
        <v>0.99999999999999989</v>
      </c>
      <c r="V173" s="188">
        <f>'21'!V$196</f>
        <v>149</v>
      </c>
      <c r="W173" s="192">
        <f>'21'!W$196</f>
        <v>1014705</v>
      </c>
      <c r="X173" s="192">
        <f>'21'!X$196</f>
        <v>5133</v>
      </c>
      <c r="Y173" s="189">
        <f>'21'!Y$196</f>
        <v>102274.91500000001</v>
      </c>
      <c r="Z173" s="190">
        <f>'21'!Z$196</f>
        <v>0.99999999999999989</v>
      </c>
      <c r="AA173" s="188">
        <f>'21'!AA$196</f>
        <v>0</v>
      </c>
      <c r="AB173" s="192">
        <f>'21'!AB$196</f>
        <v>0</v>
      </c>
      <c r="AC173" s="192">
        <f>'21'!AC$196</f>
        <v>0</v>
      </c>
      <c r="AD173" s="189">
        <f>'21'!AD$196</f>
        <v>0</v>
      </c>
      <c r="AE173" s="190" t="e">
        <f>'21'!AE$196</f>
        <v>#DIV/0!</v>
      </c>
    </row>
    <row r="174" spans="1:31" x14ac:dyDescent="0.2">
      <c r="A174" s="191" t="str">
        <f t="shared" si="3"/>
        <v>Abbildung 22</v>
      </c>
      <c r="B174" s="188">
        <f>'22'!B$196</f>
        <v>106</v>
      </c>
      <c r="C174" s="192">
        <f>'22'!C$196</f>
        <v>1050185</v>
      </c>
      <c r="D174" s="192">
        <f>'22'!D$196</f>
        <v>678</v>
      </c>
      <c r="E174" s="189">
        <f>'22'!E$196</f>
        <v>96100.048999999999</v>
      </c>
      <c r="F174" s="190">
        <f>'22'!F$196</f>
        <v>1</v>
      </c>
      <c r="G174" s="188">
        <f>'22'!G$196</f>
        <v>121</v>
      </c>
      <c r="H174" s="192">
        <f>'22'!H$196</f>
        <v>1074744</v>
      </c>
      <c r="I174" s="192">
        <f>'22'!I$196</f>
        <v>896</v>
      </c>
      <c r="J174" s="189">
        <f>'22'!J$196</f>
        <v>99681.796000000002</v>
      </c>
      <c r="K174" s="190">
        <f>'22'!K$196</f>
        <v>1</v>
      </c>
      <c r="L174" s="188">
        <f>'22'!L$196</f>
        <v>126</v>
      </c>
      <c r="M174" s="192">
        <f>'22'!M$196</f>
        <v>1053694</v>
      </c>
      <c r="N174" s="192">
        <f>'22'!N$196</f>
        <v>1156</v>
      </c>
      <c r="O174" s="189">
        <f>'22'!O$196</f>
        <v>97827.23</v>
      </c>
      <c r="P174" s="190">
        <f>'22'!P$196</f>
        <v>0.99999999999999989</v>
      </c>
      <c r="Q174" s="188">
        <f>'22'!Q$196</f>
        <v>136</v>
      </c>
      <c r="R174" s="192">
        <f>'22'!R$196</f>
        <v>1086675</v>
      </c>
      <c r="S174" s="192">
        <f>'22'!S$196</f>
        <v>12270</v>
      </c>
      <c r="T174" s="189">
        <f>'22'!T$196</f>
        <v>98666.890000000014</v>
      </c>
      <c r="U174" s="190">
        <f>'22'!U$196</f>
        <v>1</v>
      </c>
      <c r="V174" s="188">
        <f>'22'!V$196</f>
        <v>149</v>
      </c>
      <c r="W174" s="192">
        <f>'22'!W$196</f>
        <v>1014705</v>
      </c>
      <c r="X174" s="192">
        <f>'22'!X$196</f>
        <v>5133</v>
      </c>
      <c r="Y174" s="189">
        <f>'22'!Y$196</f>
        <v>102274.91499999999</v>
      </c>
      <c r="Z174" s="190">
        <f>'22'!Z$196</f>
        <v>1</v>
      </c>
      <c r="AA174" s="188">
        <f>'22'!AA$196</f>
        <v>0</v>
      </c>
      <c r="AB174" s="192">
        <f>'22'!AB$196</f>
        <v>0</v>
      </c>
      <c r="AC174" s="192">
        <f>'22'!AC$196</f>
        <v>0</v>
      </c>
      <c r="AD174" s="189">
        <f>'22'!AD$196</f>
        <v>0</v>
      </c>
      <c r="AE174" s="190" t="e">
        <f>'22'!AE$196</f>
        <v>#DIV/0!</v>
      </c>
    </row>
    <row r="175" spans="1:31" x14ac:dyDescent="0.2">
      <c r="A175" s="191" t="str">
        <f t="shared" si="3"/>
        <v>Abbildung 23</v>
      </c>
      <c r="B175" s="188">
        <f>'23'!B$196</f>
        <v>106</v>
      </c>
      <c r="C175" s="192">
        <f>'23'!C$196</f>
        <v>1050185</v>
      </c>
      <c r="D175" s="192">
        <f>'23'!D$196</f>
        <v>678</v>
      </c>
      <c r="E175" s="189">
        <f>'23'!E$196</f>
        <v>96100.048999999999</v>
      </c>
      <c r="F175" s="190">
        <f>'23'!F$196</f>
        <v>1</v>
      </c>
      <c r="G175" s="188">
        <f>'23'!G$196</f>
        <v>121</v>
      </c>
      <c r="H175" s="192">
        <f>'23'!H$196</f>
        <v>1074744</v>
      </c>
      <c r="I175" s="192">
        <f>'23'!I$196</f>
        <v>896</v>
      </c>
      <c r="J175" s="189">
        <f>'23'!J$196</f>
        <v>99681.796000000002</v>
      </c>
      <c r="K175" s="190">
        <f>'23'!K$196</f>
        <v>1</v>
      </c>
      <c r="L175" s="188">
        <f>'23'!L$196</f>
        <v>126</v>
      </c>
      <c r="M175" s="192">
        <f>'23'!M$196</f>
        <v>1053694</v>
      </c>
      <c r="N175" s="192">
        <f>'23'!N$196</f>
        <v>1156</v>
      </c>
      <c r="O175" s="189">
        <f>'23'!O$196</f>
        <v>97827.23</v>
      </c>
      <c r="P175" s="190">
        <f>'23'!P$196</f>
        <v>1</v>
      </c>
      <c r="Q175" s="188">
        <f>'23'!Q$196</f>
        <v>136</v>
      </c>
      <c r="R175" s="192">
        <f>'23'!R$196</f>
        <v>1086675</v>
      </c>
      <c r="S175" s="192">
        <f>'23'!S$196</f>
        <v>12270</v>
      </c>
      <c r="T175" s="189">
        <f>'23'!T$196</f>
        <v>98666.89</v>
      </c>
      <c r="U175" s="190">
        <f>'23'!U$196</f>
        <v>1</v>
      </c>
      <c r="V175" s="188">
        <f>'23'!V$196</f>
        <v>149</v>
      </c>
      <c r="W175" s="192">
        <f>'23'!W$196</f>
        <v>1014705</v>
      </c>
      <c r="X175" s="192">
        <f>'23'!X$196</f>
        <v>5133</v>
      </c>
      <c r="Y175" s="189">
        <f>'23'!Y$196</f>
        <v>102274.91499999999</v>
      </c>
      <c r="Z175" s="190">
        <f>'23'!Z$196</f>
        <v>1</v>
      </c>
      <c r="AA175" s="188">
        <f>'23'!AA$196</f>
        <v>0</v>
      </c>
      <c r="AB175" s="192">
        <f>'23'!AB$196</f>
        <v>0</v>
      </c>
      <c r="AC175" s="192">
        <f>'23'!AC$196</f>
        <v>0</v>
      </c>
      <c r="AD175" s="189">
        <f>'23'!AD$196</f>
        <v>0</v>
      </c>
      <c r="AE175" s="190" t="e">
        <f>'23'!AE$196</f>
        <v>#DIV/0!</v>
      </c>
    </row>
    <row r="176" spans="1:31" x14ac:dyDescent="0.2">
      <c r="A176" s="191" t="str">
        <f t="shared" si="3"/>
        <v>Abbildung 24</v>
      </c>
      <c r="B176" s="188">
        <f>'24'!B$196</f>
        <v>106</v>
      </c>
      <c r="C176" s="192">
        <f>'24'!C$196</f>
        <v>1050185</v>
      </c>
      <c r="D176" s="192">
        <f>'24'!D$196</f>
        <v>678</v>
      </c>
      <c r="E176" s="189">
        <f>'24'!E$196</f>
        <v>96100.049000000014</v>
      </c>
      <c r="F176" s="190">
        <f>'24'!F$196</f>
        <v>0.99999999999999989</v>
      </c>
      <c r="G176" s="188">
        <f>'24'!G$196</f>
        <v>121</v>
      </c>
      <c r="H176" s="192">
        <f>'24'!H$196</f>
        <v>1074744</v>
      </c>
      <c r="I176" s="192">
        <f>'24'!I$196</f>
        <v>896</v>
      </c>
      <c r="J176" s="189">
        <f>'24'!J$196</f>
        <v>99681.795999999988</v>
      </c>
      <c r="K176" s="190">
        <f>'24'!K$196</f>
        <v>1</v>
      </c>
      <c r="L176" s="188">
        <f>'24'!L$196</f>
        <v>126</v>
      </c>
      <c r="M176" s="192">
        <f>'24'!M$196</f>
        <v>1053694</v>
      </c>
      <c r="N176" s="192">
        <f>'24'!N$196</f>
        <v>1156</v>
      </c>
      <c r="O176" s="189">
        <f>'24'!O$196</f>
        <v>97827.23000000001</v>
      </c>
      <c r="P176" s="190">
        <f>'24'!P$196</f>
        <v>0.99999999999999989</v>
      </c>
      <c r="Q176" s="188">
        <f>'24'!Q$196</f>
        <v>136</v>
      </c>
      <c r="R176" s="192">
        <f>'24'!R$196</f>
        <v>1086675</v>
      </c>
      <c r="S176" s="192">
        <f>'24'!S$196</f>
        <v>12270</v>
      </c>
      <c r="T176" s="189">
        <f>'24'!T$196</f>
        <v>98666.889999999985</v>
      </c>
      <c r="U176" s="190">
        <f>'24'!U$196</f>
        <v>1.0000000000000002</v>
      </c>
      <c r="V176" s="188">
        <f>'24'!V$196</f>
        <v>149</v>
      </c>
      <c r="W176" s="192">
        <f>'24'!W$196</f>
        <v>1014705</v>
      </c>
      <c r="X176" s="192">
        <f>'24'!X$196</f>
        <v>5133</v>
      </c>
      <c r="Y176" s="189">
        <f>'24'!Y$196</f>
        <v>102274.91499999999</v>
      </c>
      <c r="Z176" s="190">
        <f>'24'!Z$196</f>
        <v>1.0000000000000002</v>
      </c>
      <c r="AA176" s="188">
        <f>'24'!AA$196</f>
        <v>0</v>
      </c>
      <c r="AB176" s="192">
        <f>'24'!AB$196</f>
        <v>0</v>
      </c>
      <c r="AC176" s="192">
        <f>'24'!AC$196</f>
        <v>0</v>
      </c>
      <c r="AD176" s="189">
        <f>'24'!AD$196</f>
        <v>0</v>
      </c>
      <c r="AE176" s="190" t="e">
        <f>'24'!AE$196</f>
        <v>#DIV/0!</v>
      </c>
    </row>
    <row r="177" spans="1:31" x14ac:dyDescent="0.2">
      <c r="A177" s="191" t="str">
        <f t="shared" si="3"/>
        <v>Abbildung 25</v>
      </c>
      <c r="B177" s="188">
        <f>'25'!B$196</f>
        <v>106</v>
      </c>
      <c r="C177" s="192">
        <f>'25'!C$196</f>
        <v>1050185</v>
      </c>
      <c r="D177" s="192">
        <f>'25'!D$196</f>
        <v>678</v>
      </c>
      <c r="E177" s="189">
        <f>'25'!E$196</f>
        <v>96100.048999999999</v>
      </c>
      <c r="F177" s="190">
        <f>'25'!F$196</f>
        <v>0.99999999999999989</v>
      </c>
      <c r="G177" s="188">
        <f>'25'!G$196</f>
        <v>121</v>
      </c>
      <c r="H177" s="192">
        <f>'25'!H$196</f>
        <v>1074744</v>
      </c>
      <c r="I177" s="192">
        <f>'25'!I$196</f>
        <v>896</v>
      </c>
      <c r="J177" s="189">
        <f>'25'!J$196</f>
        <v>99681.796000000002</v>
      </c>
      <c r="K177" s="190">
        <f>'25'!K$196</f>
        <v>1</v>
      </c>
      <c r="L177" s="188">
        <f>'25'!L$196</f>
        <v>126</v>
      </c>
      <c r="M177" s="192">
        <f>'25'!M$196</f>
        <v>1053694</v>
      </c>
      <c r="N177" s="192">
        <f>'25'!N$196</f>
        <v>1156</v>
      </c>
      <c r="O177" s="189">
        <f>'25'!O$196</f>
        <v>97827.23</v>
      </c>
      <c r="P177" s="190">
        <f>'25'!P$196</f>
        <v>1</v>
      </c>
      <c r="Q177" s="188">
        <f>'25'!Q$196</f>
        <v>136</v>
      </c>
      <c r="R177" s="192">
        <f>'25'!R$196</f>
        <v>1086675</v>
      </c>
      <c r="S177" s="192">
        <f>'25'!S$196</f>
        <v>12270</v>
      </c>
      <c r="T177" s="189">
        <f>'25'!T$196</f>
        <v>98666.890000000014</v>
      </c>
      <c r="U177" s="190">
        <f>'25'!U$196</f>
        <v>0.99999999999999989</v>
      </c>
      <c r="V177" s="188">
        <f>'25'!V$196</f>
        <v>149</v>
      </c>
      <c r="W177" s="192">
        <f>'25'!W$196</f>
        <v>1014705</v>
      </c>
      <c r="X177" s="192">
        <f>'25'!X$196</f>
        <v>5133</v>
      </c>
      <c r="Y177" s="189">
        <f>'25'!Y$196</f>
        <v>102274.91499999999</v>
      </c>
      <c r="Z177" s="190">
        <f>'25'!Z$196</f>
        <v>1</v>
      </c>
      <c r="AA177" s="188">
        <f>'25'!AA$196</f>
        <v>0</v>
      </c>
      <c r="AB177" s="192">
        <f>'25'!AB$196</f>
        <v>0</v>
      </c>
      <c r="AC177" s="192">
        <f>'25'!AC$196</f>
        <v>0</v>
      </c>
      <c r="AD177" s="189">
        <f>'25'!AD$196</f>
        <v>0</v>
      </c>
      <c r="AE177" s="190" t="e">
        <f>'25'!AE$196</f>
        <v>#DIV/0!</v>
      </c>
    </row>
    <row r="178" spans="1:31" x14ac:dyDescent="0.2">
      <c r="A178" s="191" t="str">
        <f t="shared" si="3"/>
        <v>Abbildung 26</v>
      </c>
      <c r="B178" s="188">
        <f>'26'!B$196</f>
        <v>106</v>
      </c>
      <c r="C178" s="192">
        <f>'26'!C$196</f>
        <v>1050185</v>
      </c>
      <c r="D178" s="192">
        <f>'26'!D$196</f>
        <v>678</v>
      </c>
      <c r="E178" s="189">
        <f>'26'!E$196</f>
        <v>96100.049000000014</v>
      </c>
      <c r="F178" s="190">
        <f>'26'!F$196</f>
        <v>0.99999999999999978</v>
      </c>
      <c r="G178" s="188">
        <f>'26'!G$196</f>
        <v>121</v>
      </c>
      <c r="H178" s="192">
        <f>'26'!H$196</f>
        <v>1074744</v>
      </c>
      <c r="I178" s="192">
        <f>'26'!I$196</f>
        <v>896</v>
      </c>
      <c r="J178" s="189">
        <f>'26'!J$196</f>
        <v>99681.796000000002</v>
      </c>
      <c r="K178" s="190">
        <f>'26'!K$196</f>
        <v>1</v>
      </c>
      <c r="L178" s="188">
        <f>'26'!L$196</f>
        <v>126</v>
      </c>
      <c r="M178" s="192">
        <f>'26'!M$196</f>
        <v>1053694</v>
      </c>
      <c r="N178" s="192">
        <f>'26'!N$196</f>
        <v>1156</v>
      </c>
      <c r="O178" s="189">
        <f>'26'!O$196</f>
        <v>97827.23</v>
      </c>
      <c r="P178" s="190">
        <f>'26'!P$196</f>
        <v>1</v>
      </c>
      <c r="Q178" s="188">
        <f>'26'!Q$196</f>
        <v>136</v>
      </c>
      <c r="R178" s="192">
        <f>'26'!R$196</f>
        <v>1086675</v>
      </c>
      <c r="S178" s="192">
        <f>'26'!S$196</f>
        <v>12270</v>
      </c>
      <c r="T178" s="189">
        <f>'26'!T$196</f>
        <v>98666.89</v>
      </c>
      <c r="U178" s="190">
        <f>'26'!U$196</f>
        <v>1</v>
      </c>
      <c r="V178" s="188">
        <f>'26'!V$196</f>
        <v>149</v>
      </c>
      <c r="W178" s="192">
        <f>'26'!W$196</f>
        <v>1014705</v>
      </c>
      <c r="X178" s="192">
        <f>'26'!X$196</f>
        <v>5133</v>
      </c>
      <c r="Y178" s="189">
        <f>'26'!Y$196</f>
        <v>102274.91499999999</v>
      </c>
      <c r="Z178" s="190">
        <f>'26'!Z$196</f>
        <v>1</v>
      </c>
      <c r="AA178" s="188">
        <f>'26'!AA$196</f>
        <v>0</v>
      </c>
      <c r="AB178" s="192">
        <f>'26'!AB$196</f>
        <v>0</v>
      </c>
      <c r="AC178" s="192">
        <f>'26'!AC$196</f>
        <v>0</v>
      </c>
      <c r="AD178" s="189">
        <f>'26'!AD$196</f>
        <v>0</v>
      </c>
      <c r="AE178" s="190" t="e">
        <f>'26'!AE$196</f>
        <v>#DIV/0!</v>
      </c>
    </row>
    <row r="179" spans="1:31" x14ac:dyDescent="0.2">
      <c r="A179" s="191" t="str">
        <f t="shared" si="3"/>
        <v>Abbildung 28</v>
      </c>
      <c r="B179" s="188">
        <f>'28'!B$196</f>
        <v>106</v>
      </c>
      <c r="C179" s="192">
        <f>'28'!C$196</f>
        <v>1050185</v>
      </c>
      <c r="D179" s="192">
        <f>'28'!D$196</f>
        <v>678</v>
      </c>
      <c r="E179" s="189">
        <f>'28'!E$196</f>
        <v>96100.048999999999</v>
      </c>
      <c r="F179" s="190">
        <f>'28'!F$196</f>
        <v>1</v>
      </c>
      <c r="G179" s="188">
        <f>'28'!G$196</f>
        <v>121</v>
      </c>
      <c r="H179" s="192">
        <f>'28'!H$196</f>
        <v>1074744</v>
      </c>
      <c r="I179" s="192">
        <f>'28'!I$196</f>
        <v>896</v>
      </c>
      <c r="J179" s="189">
        <f>'28'!J$196</f>
        <v>99681.796000000002</v>
      </c>
      <c r="K179" s="190">
        <f>'28'!K$196</f>
        <v>0.99999999999999989</v>
      </c>
      <c r="L179" s="188">
        <f>'28'!L$196</f>
        <v>126</v>
      </c>
      <c r="M179" s="192">
        <f>'28'!M$196</f>
        <v>1053694</v>
      </c>
      <c r="N179" s="192">
        <f>'28'!N$196</f>
        <v>1156</v>
      </c>
      <c r="O179" s="189">
        <f>'28'!O$196</f>
        <v>97827.23</v>
      </c>
      <c r="P179" s="190">
        <f>'28'!P$196</f>
        <v>1</v>
      </c>
      <c r="Q179" s="188">
        <f>'28'!Q$196</f>
        <v>136</v>
      </c>
      <c r="R179" s="192">
        <f>'28'!R$196</f>
        <v>1086675</v>
      </c>
      <c r="S179" s="192">
        <f>'28'!S$196</f>
        <v>12270</v>
      </c>
      <c r="T179" s="189">
        <f>'28'!T$196</f>
        <v>98666.89</v>
      </c>
      <c r="U179" s="190">
        <f>'28'!U$196</f>
        <v>1</v>
      </c>
      <c r="V179" s="188">
        <f>'28'!V$196</f>
        <v>149</v>
      </c>
      <c r="W179" s="192">
        <f>'28'!W$196</f>
        <v>1014705</v>
      </c>
      <c r="X179" s="192">
        <f>'28'!X$196</f>
        <v>5133</v>
      </c>
      <c r="Y179" s="189">
        <f>'28'!Y$196</f>
        <v>102274.91499999999</v>
      </c>
      <c r="Z179" s="190">
        <f>'28'!Z$196</f>
        <v>1</v>
      </c>
      <c r="AA179" s="188">
        <f>'28'!AA$196</f>
        <v>0</v>
      </c>
      <c r="AB179" s="192">
        <f>'28'!AB$196</f>
        <v>0</v>
      </c>
      <c r="AC179" s="192">
        <f>'28'!AC$196</f>
        <v>0</v>
      </c>
      <c r="AD179" s="189">
        <f>'28'!AD$196</f>
        <v>0</v>
      </c>
      <c r="AE179" s="190" t="e">
        <f>'28'!AE$196</f>
        <v>#DIV/0!</v>
      </c>
    </row>
    <row r="180" spans="1:31" x14ac:dyDescent="0.2">
      <c r="A180" s="191" t="str">
        <f t="shared" si="3"/>
        <v>Abbildung 29</v>
      </c>
      <c r="B180" s="188">
        <f>'29'!B$196</f>
        <v>106</v>
      </c>
      <c r="C180" s="192">
        <f>'29'!C$196</f>
        <v>1050185</v>
      </c>
      <c r="D180" s="192">
        <f>'29'!D$196</f>
        <v>678</v>
      </c>
      <c r="E180" s="189">
        <f>'29'!E$196</f>
        <v>96100.048999999999</v>
      </c>
      <c r="F180" s="190">
        <f>'29'!F$196</f>
        <v>0.99999999999999989</v>
      </c>
      <c r="G180" s="188">
        <f>'29'!G$196</f>
        <v>121</v>
      </c>
      <c r="H180" s="192">
        <f>'29'!H$196</f>
        <v>1074744</v>
      </c>
      <c r="I180" s="192">
        <f>'29'!I$196</f>
        <v>896</v>
      </c>
      <c r="J180" s="189">
        <f>'29'!J$196</f>
        <v>99681.796000000017</v>
      </c>
      <c r="K180" s="190">
        <f>'29'!K$196</f>
        <v>0.99999999999999978</v>
      </c>
      <c r="L180" s="188">
        <f>'29'!L$196</f>
        <v>126</v>
      </c>
      <c r="M180" s="192">
        <f>'29'!M$196</f>
        <v>1053694</v>
      </c>
      <c r="N180" s="192">
        <f>'29'!N$196</f>
        <v>1156</v>
      </c>
      <c r="O180" s="189">
        <f>'29'!O$196</f>
        <v>97827.23</v>
      </c>
      <c r="P180" s="190">
        <f>'29'!P$196</f>
        <v>1</v>
      </c>
      <c r="Q180" s="188">
        <f>'29'!Q$196</f>
        <v>136</v>
      </c>
      <c r="R180" s="192">
        <f>'29'!R$196</f>
        <v>1086675</v>
      </c>
      <c r="S180" s="192">
        <f>'29'!S$196</f>
        <v>12270</v>
      </c>
      <c r="T180" s="189">
        <f>'29'!T$196</f>
        <v>98666.89</v>
      </c>
      <c r="U180" s="190">
        <f>'29'!U$196</f>
        <v>0.99999999999999989</v>
      </c>
      <c r="V180" s="188">
        <f>'29'!V$196</f>
        <v>149</v>
      </c>
      <c r="W180" s="192">
        <f>'29'!W$196</f>
        <v>1014705</v>
      </c>
      <c r="X180" s="192">
        <f>'29'!X$196</f>
        <v>5133</v>
      </c>
      <c r="Y180" s="189">
        <f>'29'!Y$196</f>
        <v>102274.91500000001</v>
      </c>
      <c r="Z180" s="190">
        <f>'29'!Z$196</f>
        <v>1</v>
      </c>
      <c r="AA180" s="188" t="e">
        <f>'29'!#REF!</f>
        <v>#REF!</v>
      </c>
      <c r="AB180" s="192" t="e">
        <f>'29'!#REF!</f>
        <v>#REF!</v>
      </c>
      <c r="AC180" s="192" t="e">
        <f>'29'!#REF!</f>
        <v>#REF!</v>
      </c>
      <c r="AD180" s="189" t="e">
        <f>'29'!#REF!</f>
        <v>#REF!</v>
      </c>
      <c r="AE180" s="190" t="e">
        <f>'29'!#REF!</f>
        <v>#REF!</v>
      </c>
    </row>
    <row r="181" spans="1:31" x14ac:dyDescent="0.2">
      <c r="A181" s="191" t="str">
        <f t="shared" si="3"/>
        <v>Abbildung 30</v>
      </c>
      <c r="B181" s="188">
        <f>'29'!B$196</f>
        <v>106</v>
      </c>
      <c r="C181" s="192">
        <f>'29'!C$196</f>
        <v>1050185</v>
      </c>
      <c r="D181" s="192">
        <f>'29'!D$196</f>
        <v>678</v>
      </c>
      <c r="E181" s="189">
        <f>'29'!E$196</f>
        <v>96100.048999999999</v>
      </c>
      <c r="F181" s="190">
        <f>'29'!F$196</f>
        <v>0.99999999999999989</v>
      </c>
      <c r="G181" s="188">
        <f>'29'!G$196</f>
        <v>121</v>
      </c>
      <c r="H181" s="192">
        <f>'29'!H$196</f>
        <v>1074744</v>
      </c>
      <c r="I181" s="192">
        <f>'29'!I$196</f>
        <v>896</v>
      </c>
      <c r="J181" s="189">
        <f>'29'!J$196</f>
        <v>99681.796000000017</v>
      </c>
      <c r="K181" s="190">
        <f>'29'!K$196</f>
        <v>0.99999999999999978</v>
      </c>
      <c r="L181" s="188">
        <f>'29'!L$196</f>
        <v>126</v>
      </c>
      <c r="M181" s="192">
        <f>'29'!M$196</f>
        <v>1053694</v>
      </c>
      <c r="N181" s="192">
        <f>'29'!N$196</f>
        <v>1156</v>
      </c>
      <c r="O181" s="189">
        <f>'29'!O$196</f>
        <v>97827.23</v>
      </c>
      <c r="P181" s="190">
        <f>'29'!P$196</f>
        <v>1</v>
      </c>
      <c r="Q181" s="188">
        <f>'29'!Q$196</f>
        <v>136</v>
      </c>
      <c r="R181" s="192">
        <f>'29'!R$196</f>
        <v>1086675</v>
      </c>
      <c r="S181" s="192">
        <f>'29'!S$196</f>
        <v>12270</v>
      </c>
      <c r="T181" s="189">
        <f>'29'!T$196</f>
        <v>98666.89</v>
      </c>
      <c r="U181" s="190">
        <f>'29'!U$196</f>
        <v>0.99999999999999989</v>
      </c>
      <c r="V181" s="188">
        <f>'29'!V$196</f>
        <v>149</v>
      </c>
      <c r="W181" s="192">
        <f>'29'!W$196</f>
        <v>1014705</v>
      </c>
      <c r="X181" s="192">
        <f>'29'!X$196</f>
        <v>5133</v>
      </c>
      <c r="Y181" s="189">
        <f>'29'!Y$196</f>
        <v>102274.91500000001</v>
      </c>
      <c r="Z181" s="190">
        <f>'29'!Z$196</f>
        <v>1</v>
      </c>
      <c r="AA181" s="188" t="e">
        <f>'29'!#REF!</f>
        <v>#REF!</v>
      </c>
      <c r="AB181" s="192" t="e">
        <f>'29'!#REF!</f>
        <v>#REF!</v>
      </c>
      <c r="AC181" s="192" t="e">
        <f>'29'!#REF!</f>
        <v>#REF!</v>
      </c>
      <c r="AD181" s="189" t="e">
        <f>'29'!#REF!</f>
        <v>#REF!</v>
      </c>
      <c r="AE181" s="190" t="e">
        <f>'29'!#REF!</f>
        <v>#REF!</v>
      </c>
    </row>
    <row r="182" spans="1:31" x14ac:dyDescent="0.2">
      <c r="A182" s="191" t="str">
        <f t="shared" si="3"/>
        <v>Abbildung 31</v>
      </c>
      <c r="B182" s="188">
        <f>'31'!B$196</f>
        <v>106</v>
      </c>
      <c r="C182" s="192">
        <f>'31'!C$196</f>
        <v>1050185</v>
      </c>
      <c r="D182" s="192">
        <f>'31'!D$196</f>
        <v>678</v>
      </c>
      <c r="E182" s="189">
        <f>'31'!E$196</f>
        <v>96100.048999999999</v>
      </c>
      <c r="F182" s="190">
        <f>'31'!F$196</f>
        <v>1</v>
      </c>
      <c r="G182" s="188">
        <f>'31'!G$196</f>
        <v>121</v>
      </c>
      <c r="H182" s="192">
        <f>'31'!H$196</f>
        <v>1074744</v>
      </c>
      <c r="I182" s="192">
        <f>'31'!I$196</f>
        <v>896</v>
      </c>
      <c r="J182" s="189">
        <f>'31'!J$196</f>
        <v>99681.796000000002</v>
      </c>
      <c r="K182" s="190">
        <f>'31'!K$196</f>
        <v>1</v>
      </c>
      <c r="L182" s="188">
        <f>'31'!L$196</f>
        <v>126</v>
      </c>
      <c r="M182" s="192">
        <f>'31'!M$196</f>
        <v>1053694</v>
      </c>
      <c r="N182" s="192">
        <f>'31'!N$196</f>
        <v>1156</v>
      </c>
      <c r="O182" s="189">
        <f>'31'!O$196</f>
        <v>97827.23000000001</v>
      </c>
      <c r="P182" s="190">
        <f>'31'!P$196</f>
        <v>0.99999999999999978</v>
      </c>
      <c r="Q182" s="188">
        <f>'31'!Q$196</f>
        <v>136</v>
      </c>
      <c r="R182" s="192">
        <f>'31'!R$196</f>
        <v>1086675</v>
      </c>
      <c r="S182" s="192">
        <f>'31'!S$196</f>
        <v>12270</v>
      </c>
      <c r="T182" s="189">
        <f>'31'!T$196</f>
        <v>98666.89</v>
      </c>
      <c r="U182" s="190">
        <f>'31'!U$196</f>
        <v>1</v>
      </c>
      <c r="V182" s="188">
        <f>'31'!V$196</f>
        <v>149</v>
      </c>
      <c r="W182" s="192">
        <f>'31'!W$196</f>
        <v>1014705</v>
      </c>
      <c r="X182" s="192">
        <f>'31'!X$196</f>
        <v>5133</v>
      </c>
      <c r="Y182" s="189">
        <f>'31'!Y$196</f>
        <v>102274.91500000001</v>
      </c>
      <c r="Z182" s="190">
        <f>'31'!Z$196</f>
        <v>1</v>
      </c>
      <c r="AA182" s="188">
        <f>'31'!AA$196</f>
        <v>0</v>
      </c>
      <c r="AB182" s="192">
        <f>'31'!AB$196</f>
        <v>0</v>
      </c>
      <c r="AC182" s="192">
        <f>'31'!AC$196</f>
        <v>0</v>
      </c>
      <c r="AD182" s="189">
        <f>'31'!AD$196</f>
        <v>0</v>
      </c>
      <c r="AE182" s="190" t="e">
        <f>'31'!AE$196</f>
        <v>#DIV/0!</v>
      </c>
    </row>
    <row r="183" spans="1:31" x14ac:dyDescent="0.2">
      <c r="A183" s="191" t="str">
        <f t="shared" si="3"/>
        <v>Abbildung 32</v>
      </c>
      <c r="B183" s="188">
        <f>'32'!B$196</f>
        <v>0</v>
      </c>
      <c r="C183" s="192">
        <f>'32'!C$196</f>
        <v>0</v>
      </c>
      <c r="D183" s="192">
        <f>'32'!D$196</f>
        <v>0</v>
      </c>
      <c r="E183" s="189">
        <f>'32'!E$196</f>
        <v>0</v>
      </c>
      <c r="F183" s="190" t="str">
        <f>'32'!F$196</f>
        <v>-</v>
      </c>
      <c r="G183" s="188">
        <f>'32'!G$196</f>
        <v>0</v>
      </c>
      <c r="H183" s="192">
        <f>'32'!H$196</f>
        <v>0</v>
      </c>
      <c r="I183" s="192">
        <f>'32'!I$196</f>
        <v>0</v>
      </c>
      <c r="J183" s="189">
        <f>'32'!J$196</f>
        <v>0</v>
      </c>
      <c r="K183" s="190" t="str">
        <f>'32'!K$196</f>
        <v>-</v>
      </c>
      <c r="L183" s="188">
        <f>'32'!L$196</f>
        <v>0</v>
      </c>
      <c r="M183" s="192">
        <f>'32'!M$196</f>
        <v>0</v>
      </c>
      <c r="N183" s="192">
        <f>'32'!N$196</f>
        <v>0</v>
      </c>
      <c r="O183" s="189">
        <f>'32'!O$196</f>
        <v>0</v>
      </c>
      <c r="P183" s="190" t="str">
        <f>'32'!P$196</f>
        <v>-</v>
      </c>
      <c r="Q183" s="188">
        <f>'32'!Q$196</f>
        <v>0</v>
      </c>
      <c r="R183" s="192">
        <f>'32'!R$196</f>
        <v>0</v>
      </c>
      <c r="S183" s="192">
        <f>'32'!S$196</f>
        <v>0</v>
      </c>
      <c r="T183" s="189">
        <f>'32'!T$196</f>
        <v>0</v>
      </c>
      <c r="U183" s="190" t="str">
        <f>'32'!U$196</f>
        <v>-</v>
      </c>
      <c r="V183" s="188">
        <f>'32'!V$196</f>
        <v>0</v>
      </c>
      <c r="W183" s="192">
        <f>'32'!W$196</f>
        <v>0</v>
      </c>
      <c r="X183" s="192">
        <f>'32'!X$196</f>
        <v>0</v>
      </c>
      <c r="Y183" s="189">
        <f>'32'!Y$196</f>
        <v>0</v>
      </c>
      <c r="Z183" s="190" t="str">
        <f>'32'!Z$196</f>
        <v>-</v>
      </c>
      <c r="AA183" s="188">
        <f>'32'!AA$196</f>
        <v>0</v>
      </c>
      <c r="AB183" s="192">
        <f>'32'!AB$196</f>
        <v>0</v>
      </c>
      <c r="AC183" s="192">
        <f>'32'!AC$196</f>
        <v>0</v>
      </c>
      <c r="AD183" s="189">
        <f>'32'!AD$196</f>
        <v>0</v>
      </c>
      <c r="AE183" s="190" t="str">
        <f>'32'!AE$196</f>
        <v>-</v>
      </c>
    </row>
    <row r="184" spans="1:31" x14ac:dyDescent="0.2">
      <c r="A184" s="191" t="str">
        <f t="shared" si="3"/>
        <v>Abbildung 33</v>
      </c>
      <c r="B184" s="188">
        <f>'33'!B$196</f>
        <v>106</v>
      </c>
      <c r="C184" s="192">
        <f>'33'!C$196</f>
        <v>1050185</v>
      </c>
      <c r="D184" s="192">
        <f>'33'!D$196</f>
        <v>678</v>
      </c>
      <c r="E184" s="189">
        <f>'33'!E$196</f>
        <v>96100.048999999999</v>
      </c>
      <c r="F184" s="190">
        <f>'33'!F$196</f>
        <v>1</v>
      </c>
      <c r="G184" s="188">
        <f>'33'!G$196</f>
        <v>121</v>
      </c>
      <c r="H184" s="192">
        <f>'33'!H$196</f>
        <v>1074744</v>
      </c>
      <c r="I184" s="192">
        <f>'33'!I$196</f>
        <v>896</v>
      </c>
      <c r="J184" s="189">
        <f>'33'!J$196</f>
        <v>99681.796000000002</v>
      </c>
      <c r="K184" s="190">
        <f>'33'!K$196</f>
        <v>1</v>
      </c>
      <c r="L184" s="188">
        <f>'33'!L$196</f>
        <v>126</v>
      </c>
      <c r="M184" s="192">
        <f>'33'!M$196</f>
        <v>1053694</v>
      </c>
      <c r="N184" s="192">
        <f>'33'!N$196</f>
        <v>1156</v>
      </c>
      <c r="O184" s="189">
        <f>'33'!O$196</f>
        <v>97827.23</v>
      </c>
      <c r="P184" s="190">
        <f>'33'!P$196</f>
        <v>1</v>
      </c>
      <c r="Q184" s="188">
        <f>'33'!Q$196</f>
        <v>136</v>
      </c>
      <c r="R184" s="192">
        <f>'33'!R$196</f>
        <v>1086675</v>
      </c>
      <c r="S184" s="192">
        <f>'33'!S$196</f>
        <v>12270</v>
      </c>
      <c r="T184" s="189">
        <f>'33'!T$196</f>
        <v>98666.89</v>
      </c>
      <c r="U184" s="190">
        <f>'33'!U$196</f>
        <v>1</v>
      </c>
      <c r="V184" s="188">
        <f>'33'!V$196</f>
        <v>149</v>
      </c>
      <c r="W184" s="192">
        <f>'33'!W$196</f>
        <v>1014705</v>
      </c>
      <c r="X184" s="192">
        <f>'33'!X$196</f>
        <v>5133</v>
      </c>
      <c r="Y184" s="189">
        <f>'33'!Y$196</f>
        <v>102274.91499999999</v>
      </c>
      <c r="Z184" s="190">
        <f>'33'!Z$196</f>
        <v>1</v>
      </c>
      <c r="AA184" s="188">
        <f>'33'!AA$196</f>
        <v>0</v>
      </c>
      <c r="AB184" s="192">
        <f>'33'!AB$196</f>
        <v>0</v>
      </c>
      <c r="AC184" s="192">
        <f>'33'!AC$196</f>
        <v>0</v>
      </c>
      <c r="AD184" s="189">
        <f>'33'!AD$196</f>
        <v>0</v>
      </c>
      <c r="AE184" s="190" t="e">
        <f>'33'!AE$196</f>
        <v>#DIV/0!</v>
      </c>
    </row>
    <row r="185" spans="1:31" x14ac:dyDescent="0.2">
      <c r="A185" s="191" t="str">
        <f t="shared" si="3"/>
        <v>Abbildung 35</v>
      </c>
      <c r="B185" s="188">
        <f>'35'!B$196</f>
        <v>106</v>
      </c>
      <c r="C185" s="192">
        <f>'35'!C$196</f>
        <v>1050185</v>
      </c>
      <c r="D185" s="192">
        <f>'35'!D$196</f>
        <v>678</v>
      </c>
      <c r="E185" s="189">
        <f>'35'!E$196</f>
        <v>96100.048999999999</v>
      </c>
      <c r="F185" s="190">
        <f>'35'!F$196</f>
        <v>1</v>
      </c>
      <c r="G185" s="188">
        <f>'35'!G$196</f>
        <v>121</v>
      </c>
      <c r="H185" s="192">
        <f>'35'!H$196</f>
        <v>1074744</v>
      </c>
      <c r="I185" s="192">
        <f>'35'!I$196</f>
        <v>896</v>
      </c>
      <c r="J185" s="189">
        <f>'35'!J$196</f>
        <v>99681.796000000002</v>
      </c>
      <c r="K185" s="190">
        <f>'35'!K$196</f>
        <v>1</v>
      </c>
      <c r="L185" s="188">
        <f>'35'!L$196</f>
        <v>126</v>
      </c>
      <c r="M185" s="192">
        <f>'35'!M$196</f>
        <v>1053694</v>
      </c>
      <c r="N185" s="192">
        <f>'35'!N$196</f>
        <v>1156</v>
      </c>
      <c r="O185" s="189">
        <f>'35'!O$196</f>
        <v>97827.23</v>
      </c>
      <c r="P185" s="190">
        <f>'35'!P$196</f>
        <v>1</v>
      </c>
      <c r="Q185" s="188">
        <f>'35'!Q$196</f>
        <v>136</v>
      </c>
      <c r="R185" s="192">
        <f>'35'!R$196</f>
        <v>1086675</v>
      </c>
      <c r="S185" s="192">
        <f>'35'!S$196</f>
        <v>12270</v>
      </c>
      <c r="T185" s="189">
        <f>'35'!T$196</f>
        <v>98666.89</v>
      </c>
      <c r="U185" s="190">
        <f>'35'!U$196</f>
        <v>1</v>
      </c>
      <c r="V185" s="188">
        <f>'35'!V$196</f>
        <v>149</v>
      </c>
      <c r="W185" s="192">
        <f>'35'!W$196</f>
        <v>1014705</v>
      </c>
      <c r="X185" s="192">
        <f>'35'!X$196</f>
        <v>5133</v>
      </c>
      <c r="Y185" s="189">
        <f>'35'!Y$196</f>
        <v>102274.91499999999</v>
      </c>
      <c r="Z185" s="190">
        <f>'35'!Z$196</f>
        <v>1</v>
      </c>
      <c r="AA185" s="188">
        <f>'35'!AA$196</f>
        <v>0</v>
      </c>
      <c r="AB185" s="192">
        <f>'35'!AB$196</f>
        <v>0</v>
      </c>
      <c r="AC185" s="192">
        <f>'35'!AC$196</f>
        <v>0</v>
      </c>
      <c r="AD185" s="189">
        <f>'35'!AD$196</f>
        <v>0</v>
      </c>
      <c r="AE185" s="190" t="e">
        <f>'35'!AE$196</f>
        <v>#DIV/0!</v>
      </c>
    </row>
    <row r="186" spans="1:31" x14ac:dyDescent="0.2">
      <c r="A186" s="191" t="str">
        <f t="shared" si="3"/>
        <v>Abbildung 36</v>
      </c>
      <c r="B186" s="188">
        <f>'36'!B$196</f>
        <v>106</v>
      </c>
      <c r="C186" s="192">
        <f>'36'!C$196</f>
        <v>1050185</v>
      </c>
      <c r="D186" s="192">
        <f>'36'!D$196</f>
        <v>678</v>
      </c>
      <c r="E186" s="189">
        <f>'36'!E$196</f>
        <v>96100.048999999999</v>
      </c>
      <c r="F186" s="190">
        <f>'36'!F$196</f>
        <v>1</v>
      </c>
      <c r="G186" s="188">
        <f>'36'!G$196</f>
        <v>121</v>
      </c>
      <c r="H186" s="192">
        <f>'36'!H$196</f>
        <v>1074744</v>
      </c>
      <c r="I186" s="192">
        <f>'36'!I$196</f>
        <v>896</v>
      </c>
      <c r="J186" s="189">
        <f>'36'!J$196</f>
        <v>99681.796000000002</v>
      </c>
      <c r="K186" s="190">
        <f>'36'!K$196</f>
        <v>1</v>
      </c>
      <c r="L186" s="188">
        <f>'36'!L$196</f>
        <v>126</v>
      </c>
      <c r="M186" s="192">
        <f>'36'!M$196</f>
        <v>1053694</v>
      </c>
      <c r="N186" s="192">
        <f>'36'!N$196</f>
        <v>1156</v>
      </c>
      <c r="O186" s="189">
        <f>'36'!O$196</f>
        <v>97827.23</v>
      </c>
      <c r="P186" s="190">
        <f>'36'!P$196</f>
        <v>1</v>
      </c>
      <c r="Q186" s="188">
        <f>'36'!Q$196</f>
        <v>136</v>
      </c>
      <c r="R186" s="192">
        <f>'36'!R$196</f>
        <v>1086675</v>
      </c>
      <c r="S186" s="192">
        <f>'36'!S$196</f>
        <v>12270</v>
      </c>
      <c r="T186" s="189">
        <f>'36'!T$196</f>
        <v>98666.89</v>
      </c>
      <c r="U186" s="190">
        <f>'36'!U$196</f>
        <v>1</v>
      </c>
      <c r="V186" s="188">
        <f>'36'!V$196</f>
        <v>149</v>
      </c>
      <c r="W186" s="192">
        <f>'36'!W$196</f>
        <v>1014705</v>
      </c>
      <c r="X186" s="192">
        <f>'36'!X$196</f>
        <v>5133</v>
      </c>
      <c r="Y186" s="189">
        <f>'36'!Y$196</f>
        <v>102274.91499999999</v>
      </c>
      <c r="Z186" s="190">
        <f>'36'!Z$196</f>
        <v>1</v>
      </c>
      <c r="AA186" s="188" t="e">
        <f>'36'!#REF!</f>
        <v>#REF!</v>
      </c>
      <c r="AB186" s="192" t="e">
        <f>'36'!#REF!</f>
        <v>#REF!</v>
      </c>
      <c r="AC186" s="192" t="e">
        <f>'36'!#REF!</f>
        <v>#REF!</v>
      </c>
      <c r="AD186" s="189" t="e">
        <f>'36'!#REF!</f>
        <v>#REF!</v>
      </c>
      <c r="AE186" s="190" t="e">
        <f>'36'!#REF!</f>
        <v>#REF!</v>
      </c>
    </row>
    <row r="187" spans="1:31" x14ac:dyDescent="0.2">
      <c r="A187" s="191" t="str">
        <f t="shared" si="3"/>
        <v>Abbildung 37</v>
      </c>
      <c r="B187" s="188">
        <f>'37'!B$196</f>
        <v>106</v>
      </c>
      <c r="C187" s="192">
        <f>'37'!C$196</f>
        <v>1050185</v>
      </c>
      <c r="D187" s="192">
        <f>'37'!D$196</f>
        <v>678</v>
      </c>
      <c r="E187" s="189">
        <f>'37'!E$196</f>
        <v>96100.048999999999</v>
      </c>
      <c r="F187" s="190">
        <f>'37'!F$196</f>
        <v>1</v>
      </c>
      <c r="G187" s="188">
        <f>'37'!G$196</f>
        <v>121</v>
      </c>
      <c r="H187" s="192">
        <f>'37'!H$196</f>
        <v>1074744</v>
      </c>
      <c r="I187" s="192">
        <f>'37'!I$196</f>
        <v>896</v>
      </c>
      <c r="J187" s="189">
        <f>'37'!J$196</f>
        <v>99681.796000000002</v>
      </c>
      <c r="K187" s="190">
        <f>'37'!K$196</f>
        <v>1</v>
      </c>
      <c r="L187" s="188">
        <f>'37'!L$196</f>
        <v>126</v>
      </c>
      <c r="M187" s="192">
        <f>'37'!M$196</f>
        <v>1053694</v>
      </c>
      <c r="N187" s="192">
        <f>'37'!N$196</f>
        <v>1156</v>
      </c>
      <c r="O187" s="189">
        <f>'37'!O$196</f>
        <v>97827.23</v>
      </c>
      <c r="P187" s="190">
        <f>'37'!P$196</f>
        <v>1</v>
      </c>
      <c r="Q187" s="188">
        <f>'37'!Q$196</f>
        <v>136</v>
      </c>
      <c r="R187" s="192">
        <f>'37'!R$196</f>
        <v>1086675</v>
      </c>
      <c r="S187" s="192">
        <f>'37'!S$196</f>
        <v>12270</v>
      </c>
      <c r="T187" s="189">
        <f>'37'!T$196</f>
        <v>98666.89</v>
      </c>
      <c r="U187" s="190">
        <f>'37'!U$196</f>
        <v>1</v>
      </c>
      <c r="V187" s="188">
        <f>'37'!V$196</f>
        <v>149</v>
      </c>
      <c r="W187" s="192">
        <f>'37'!W$196</f>
        <v>1014705</v>
      </c>
      <c r="X187" s="192">
        <f>'37'!X$196</f>
        <v>5133</v>
      </c>
      <c r="Y187" s="189">
        <f>'37'!Y$196</f>
        <v>102274.91499999999</v>
      </c>
      <c r="Z187" s="190">
        <f>'37'!Z$196</f>
        <v>1</v>
      </c>
      <c r="AA187" s="188">
        <f>'37'!AA$196</f>
        <v>0</v>
      </c>
      <c r="AB187" s="192">
        <f>'37'!AB$196</f>
        <v>0</v>
      </c>
      <c r="AC187" s="192">
        <f>'37'!AC$196</f>
        <v>0</v>
      </c>
      <c r="AD187" s="189">
        <f>'37'!AD$196</f>
        <v>0</v>
      </c>
      <c r="AE187" s="190" t="e">
        <f>'37'!AE$196</f>
        <v>#DIV/0!</v>
      </c>
    </row>
    <row r="188" spans="1:31" x14ac:dyDescent="0.2">
      <c r="A188" s="191" t="str">
        <f t="shared" si="3"/>
        <v>Abbildung 38</v>
      </c>
      <c r="B188" s="188">
        <f>'38'!B$196</f>
        <v>106</v>
      </c>
      <c r="C188" s="192">
        <f>'38'!C$196</f>
        <v>1050185</v>
      </c>
      <c r="D188" s="192">
        <f>'38'!D$196</f>
        <v>678</v>
      </c>
      <c r="E188" s="189">
        <f>'38'!E$196</f>
        <v>96100.048999999999</v>
      </c>
      <c r="F188" s="190">
        <f>'38'!F$196</f>
        <v>1</v>
      </c>
      <c r="G188" s="188">
        <f>'38'!G$196</f>
        <v>121</v>
      </c>
      <c r="H188" s="192">
        <f>'38'!H$196</f>
        <v>1074744</v>
      </c>
      <c r="I188" s="192">
        <f>'38'!I$196</f>
        <v>896</v>
      </c>
      <c r="J188" s="189">
        <f>'38'!J$196</f>
        <v>99681.795999999988</v>
      </c>
      <c r="K188" s="190">
        <f>'38'!K$196</f>
        <v>1</v>
      </c>
      <c r="L188" s="188">
        <f>'38'!L$196</f>
        <v>126</v>
      </c>
      <c r="M188" s="192">
        <f>'38'!M$196</f>
        <v>1053694</v>
      </c>
      <c r="N188" s="192">
        <f>'38'!N$196</f>
        <v>1156</v>
      </c>
      <c r="O188" s="189">
        <f>'38'!O$196</f>
        <v>97827.23</v>
      </c>
      <c r="P188" s="190">
        <f>'38'!P$196</f>
        <v>1.0000000000000002</v>
      </c>
      <c r="Q188" s="188">
        <f>'38'!Q$196</f>
        <v>136</v>
      </c>
      <c r="R188" s="192">
        <f>'38'!R$196</f>
        <v>1086675</v>
      </c>
      <c r="S188" s="192">
        <f>'38'!S$196</f>
        <v>12270</v>
      </c>
      <c r="T188" s="189">
        <f>'38'!T$196</f>
        <v>98666.89</v>
      </c>
      <c r="U188" s="190">
        <f>'38'!U$196</f>
        <v>1</v>
      </c>
      <c r="V188" s="188">
        <f>'38'!V$196</f>
        <v>149</v>
      </c>
      <c r="W188" s="192">
        <f>'38'!W$196</f>
        <v>1014705</v>
      </c>
      <c r="X188" s="192">
        <f>'38'!X$196</f>
        <v>5133</v>
      </c>
      <c r="Y188" s="189">
        <f>'38'!Y$196</f>
        <v>102274.91500000001</v>
      </c>
      <c r="Z188" s="190">
        <f>'38'!Z$196</f>
        <v>0.99999999999999989</v>
      </c>
      <c r="AA188" s="188">
        <f>'38'!AA$196</f>
        <v>0</v>
      </c>
      <c r="AB188" s="192">
        <f>'38'!AB$196</f>
        <v>0</v>
      </c>
      <c r="AC188" s="192">
        <f>'38'!AC$196</f>
        <v>0</v>
      </c>
      <c r="AD188" s="189">
        <f>'38'!AD$196</f>
        <v>0</v>
      </c>
      <c r="AE188" s="190" t="e">
        <f>'38'!AE$196</f>
        <v>#DIV/0!</v>
      </c>
    </row>
    <row r="189" spans="1:31" x14ac:dyDescent="0.2">
      <c r="A189" s="191" t="str">
        <f t="shared" si="3"/>
        <v>Abbildung 39</v>
      </c>
      <c r="B189" s="188">
        <f>'39'!B$196</f>
        <v>106</v>
      </c>
      <c r="C189" s="192">
        <f>'39'!C$196</f>
        <v>1050185</v>
      </c>
      <c r="D189" s="192">
        <f>'39'!D$196</f>
        <v>678</v>
      </c>
      <c r="E189" s="189">
        <f>'39'!E$196</f>
        <v>96100.048999999999</v>
      </c>
      <c r="F189" s="190">
        <f>'39'!F$196</f>
        <v>1</v>
      </c>
      <c r="G189" s="188">
        <f>'39'!G$196</f>
        <v>121</v>
      </c>
      <c r="H189" s="192">
        <f>'39'!H$196</f>
        <v>1074744</v>
      </c>
      <c r="I189" s="192">
        <f>'39'!I$196</f>
        <v>896</v>
      </c>
      <c r="J189" s="189">
        <f>'39'!J$196</f>
        <v>99681.796000000017</v>
      </c>
      <c r="K189" s="190">
        <f>'39'!K$196</f>
        <v>1</v>
      </c>
      <c r="L189" s="188">
        <f>'39'!L$196</f>
        <v>126</v>
      </c>
      <c r="M189" s="192">
        <f>'39'!M$196</f>
        <v>1053694</v>
      </c>
      <c r="N189" s="192">
        <f>'39'!N$196</f>
        <v>1156</v>
      </c>
      <c r="O189" s="189">
        <f>'39'!O$196</f>
        <v>97827.23</v>
      </c>
      <c r="P189" s="190">
        <f>'39'!P$196</f>
        <v>1</v>
      </c>
      <c r="Q189" s="188">
        <f>'39'!Q$196</f>
        <v>136</v>
      </c>
      <c r="R189" s="192">
        <f>'39'!R$196</f>
        <v>1086675</v>
      </c>
      <c r="S189" s="192">
        <f>'39'!S$196</f>
        <v>12270</v>
      </c>
      <c r="T189" s="189">
        <f>'39'!T$196</f>
        <v>98666.89</v>
      </c>
      <c r="U189" s="190">
        <f>'39'!U$196</f>
        <v>0.99999999999999978</v>
      </c>
      <c r="V189" s="188">
        <f>'39'!V$196</f>
        <v>149</v>
      </c>
      <c r="W189" s="192">
        <f>'39'!W$196</f>
        <v>1014705</v>
      </c>
      <c r="X189" s="192">
        <f>'39'!X$196</f>
        <v>5133</v>
      </c>
      <c r="Y189" s="189">
        <f>'39'!Y$196</f>
        <v>102274.91499999999</v>
      </c>
      <c r="Z189" s="190">
        <f>'39'!Z$196</f>
        <v>1</v>
      </c>
      <c r="AA189" s="188" t="e">
        <f>'39'!#REF!</f>
        <v>#REF!</v>
      </c>
      <c r="AB189" s="192" t="e">
        <f>'39'!#REF!</f>
        <v>#REF!</v>
      </c>
      <c r="AC189" s="192" t="e">
        <f>'39'!#REF!</f>
        <v>#REF!</v>
      </c>
      <c r="AD189" s="189" t="e">
        <f>'39'!#REF!</f>
        <v>#REF!</v>
      </c>
      <c r="AE189" s="190" t="e">
        <f>'39'!#REF!</f>
        <v>#REF!</v>
      </c>
    </row>
    <row r="190" spans="1:31" x14ac:dyDescent="0.2">
      <c r="A190" s="191" t="str">
        <f t="shared" si="3"/>
        <v>Abbildung 40</v>
      </c>
      <c r="B190" s="188">
        <f>'40'!B$196</f>
        <v>106</v>
      </c>
      <c r="C190" s="192">
        <f>'40'!C$196</f>
        <v>1050185</v>
      </c>
      <c r="D190" s="192">
        <f>'40'!D$196</f>
        <v>678</v>
      </c>
      <c r="E190" s="189">
        <f>'40'!E$196</f>
        <v>96100.048999999999</v>
      </c>
      <c r="F190" s="190">
        <f>'40'!F$196</f>
        <v>1</v>
      </c>
      <c r="G190" s="188">
        <f>'40'!G$196</f>
        <v>121</v>
      </c>
      <c r="H190" s="192">
        <f>'40'!H$196</f>
        <v>1074744</v>
      </c>
      <c r="I190" s="192">
        <f>'40'!I$196</f>
        <v>896</v>
      </c>
      <c r="J190" s="189">
        <f>'40'!J$196</f>
        <v>99681.795999999988</v>
      </c>
      <c r="K190" s="190">
        <f>'40'!K$196</f>
        <v>1</v>
      </c>
      <c r="L190" s="188">
        <f>'40'!L$196</f>
        <v>126</v>
      </c>
      <c r="M190" s="192">
        <f>'40'!M$196</f>
        <v>1053694</v>
      </c>
      <c r="N190" s="192">
        <f>'40'!N$196</f>
        <v>1156</v>
      </c>
      <c r="O190" s="189">
        <f>'40'!O$196</f>
        <v>97827.23</v>
      </c>
      <c r="P190" s="190">
        <f>'40'!P$196</f>
        <v>1</v>
      </c>
      <c r="Q190" s="188">
        <f>'40'!Q$196</f>
        <v>136</v>
      </c>
      <c r="R190" s="192">
        <f>'40'!R$196</f>
        <v>1086675</v>
      </c>
      <c r="S190" s="192">
        <f>'40'!S$196</f>
        <v>12270</v>
      </c>
      <c r="T190" s="189">
        <f>'40'!T$196</f>
        <v>98666.889999999985</v>
      </c>
      <c r="U190" s="190">
        <f>'40'!U$196</f>
        <v>1.0000000000000002</v>
      </c>
      <c r="V190" s="188">
        <f>'40'!V$196</f>
        <v>149</v>
      </c>
      <c r="W190" s="192">
        <f>'40'!W$196</f>
        <v>1014705</v>
      </c>
      <c r="X190" s="192">
        <f>'40'!X$196</f>
        <v>5133</v>
      </c>
      <c r="Y190" s="189">
        <f>'40'!Y$196</f>
        <v>102274.91499999999</v>
      </c>
      <c r="Z190" s="190">
        <f>'40'!Z$196</f>
        <v>1</v>
      </c>
      <c r="AA190" s="188">
        <f>'40'!AA$196</f>
        <v>0</v>
      </c>
      <c r="AB190" s="192">
        <f>'40'!AB$196</f>
        <v>0</v>
      </c>
      <c r="AC190" s="192">
        <f>'40'!AC$196</f>
        <v>0</v>
      </c>
      <c r="AD190" s="189">
        <f>'40'!AD$196</f>
        <v>0</v>
      </c>
      <c r="AE190" s="190" t="e">
        <f>'40'!AE$196</f>
        <v>#DIV/0!</v>
      </c>
    </row>
    <row r="191" spans="1:31" x14ac:dyDescent="0.2">
      <c r="A191" s="191" t="str">
        <f t="shared" si="3"/>
        <v>Abbildung 41</v>
      </c>
      <c r="B191" s="188">
        <f>'41'!B$196</f>
        <v>102</v>
      </c>
      <c r="C191" s="192">
        <f>'41'!C$196</f>
        <v>1050131</v>
      </c>
      <c r="D191" s="192">
        <f>'41'!D$196</f>
        <v>677</v>
      </c>
      <c r="E191" s="189">
        <f>'41'!E$196</f>
        <v>95955.03</v>
      </c>
      <c r="F191" s="190">
        <f>'41'!F$196</f>
        <v>1</v>
      </c>
      <c r="G191" s="188">
        <f>'41'!G$196</f>
        <v>115</v>
      </c>
      <c r="H191" s="192">
        <f>'41'!H$196</f>
        <v>1074691</v>
      </c>
      <c r="I191" s="192">
        <f>'41'!I$196</f>
        <v>894</v>
      </c>
      <c r="J191" s="189">
        <f>'41'!J$196</f>
        <v>99525.209000000003</v>
      </c>
      <c r="K191" s="190">
        <f>'41'!K$196</f>
        <v>1</v>
      </c>
      <c r="L191" s="188">
        <f>'41'!L$196</f>
        <v>121</v>
      </c>
      <c r="M191" s="192">
        <f>'41'!M$196</f>
        <v>1053640</v>
      </c>
      <c r="N191" s="192">
        <f>'41'!N$196</f>
        <v>1154</v>
      </c>
      <c r="O191" s="189">
        <f>'41'!O$196</f>
        <v>97656.654999999999</v>
      </c>
      <c r="P191" s="190">
        <f>'41'!P$196</f>
        <v>1</v>
      </c>
      <c r="Q191" s="188">
        <f>'41'!Q$196</f>
        <v>132</v>
      </c>
      <c r="R191" s="192">
        <f>'41'!R$196</f>
        <v>1086675</v>
      </c>
      <c r="S191" s="192">
        <f>'41'!S$196</f>
        <v>12268</v>
      </c>
      <c r="T191" s="189">
        <f>'41'!T$196</f>
        <v>98659.759000000005</v>
      </c>
      <c r="U191" s="190">
        <f>'41'!U$196</f>
        <v>1</v>
      </c>
      <c r="V191" s="188">
        <f>'41'!V$196</f>
        <v>145</v>
      </c>
      <c r="W191" s="192">
        <f>'41'!W$196</f>
        <v>1014705</v>
      </c>
      <c r="X191" s="192">
        <f>'41'!X$196</f>
        <v>5131</v>
      </c>
      <c r="Y191" s="189">
        <f>'41'!Y$196</f>
        <v>102274.626</v>
      </c>
      <c r="Z191" s="190">
        <f>'41'!Z$196</f>
        <v>1</v>
      </c>
      <c r="AA191" s="188">
        <f>'41'!AA$196</f>
        <v>0</v>
      </c>
      <c r="AB191" s="192">
        <f>'41'!AB$196</f>
        <v>0</v>
      </c>
      <c r="AC191" s="192">
        <f>'41'!AC$196</f>
        <v>0</v>
      </c>
      <c r="AD191" s="189">
        <f>'41'!AD$196</f>
        <v>0</v>
      </c>
      <c r="AE191" s="190" t="e">
        <f>'41'!AE$196</f>
        <v>#DIV/0!</v>
      </c>
    </row>
    <row r="192" spans="1:31" x14ac:dyDescent="0.2">
      <c r="A192" s="191" t="str">
        <f t="shared" si="3"/>
        <v>Abbildung 42</v>
      </c>
      <c r="B192" s="188">
        <f>'42'!B$196</f>
        <v>106</v>
      </c>
      <c r="C192" s="192">
        <f>'42'!C$196</f>
        <v>1050185</v>
      </c>
      <c r="D192" s="192">
        <f>'42'!D$196</f>
        <v>678</v>
      </c>
      <c r="E192" s="189">
        <f>'42'!E$196</f>
        <v>96100.048999999999</v>
      </c>
      <c r="F192" s="190">
        <f>'42'!F$196</f>
        <v>1</v>
      </c>
      <c r="G192" s="188">
        <f>'42'!G$196</f>
        <v>121</v>
      </c>
      <c r="H192" s="192">
        <f>'42'!H$196</f>
        <v>1074744</v>
      </c>
      <c r="I192" s="192">
        <f>'42'!I$196</f>
        <v>896</v>
      </c>
      <c r="J192" s="189">
        <f>'42'!J$196</f>
        <v>99681.795999999988</v>
      </c>
      <c r="K192" s="190">
        <f>'42'!K$196</f>
        <v>1</v>
      </c>
      <c r="L192" s="188">
        <f>'42'!L$196</f>
        <v>126</v>
      </c>
      <c r="M192" s="192">
        <f>'42'!M$196</f>
        <v>1053694</v>
      </c>
      <c r="N192" s="192">
        <f>'42'!N$196</f>
        <v>1156</v>
      </c>
      <c r="O192" s="189">
        <f>'42'!O$196</f>
        <v>97827.23</v>
      </c>
      <c r="P192" s="190">
        <f>'42'!P$196</f>
        <v>1</v>
      </c>
      <c r="Q192" s="188">
        <f>'42'!Q$196</f>
        <v>136</v>
      </c>
      <c r="R192" s="192">
        <f>'42'!R$196</f>
        <v>1086675</v>
      </c>
      <c r="S192" s="192">
        <f>'42'!S$196</f>
        <v>12270</v>
      </c>
      <c r="T192" s="189">
        <f>'42'!T$196</f>
        <v>98666.889999999985</v>
      </c>
      <c r="U192" s="190">
        <f>'42'!U$196</f>
        <v>1.0000000000000002</v>
      </c>
      <c r="V192" s="188">
        <f>'42'!V$196</f>
        <v>149</v>
      </c>
      <c r="W192" s="192">
        <f>'42'!W$196</f>
        <v>1014705</v>
      </c>
      <c r="X192" s="192">
        <f>'42'!X$196</f>
        <v>5133</v>
      </c>
      <c r="Y192" s="189">
        <f>'42'!Y$196</f>
        <v>102274.91500000001</v>
      </c>
      <c r="Z192" s="190">
        <f>'42'!Z$196</f>
        <v>0.99999999999999989</v>
      </c>
      <c r="AA192" s="188">
        <f>'42'!AA$196</f>
        <v>0</v>
      </c>
      <c r="AB192" s="192">
        <f>'42'!AB$196</f>
        <v>0</v>
      </c>
      <c r="AC192" s="192">
        <f>'42'!AC$196</f>
        <v>0</v>
      </c>
      <c r="AD192" s="189">
        <f>'42'!AD$196</f>
        <v>0</v>
      </c>
      <c r="AE192" s="190" t="e">
        <f>'42'!AE$196</f>
        <v>#DIV/0!</v>
      </c>
    </row>
    <row r="193" spans="1:31" x14ac:dyDescent="0.2">
      <c r="A193" s="191" t="str">
        <f t="shared" si="3"/>
        <v>Abbildung 43</v>
      </c>
      <c r="B193" s="188">
        <f>'43'!B$196</f>
        <v>106</v>
      </c>
      <c r="C193" s="192">
        <f>'43'!C$196</f>
        <v>1050185</v>
      </c>
      <c r="D193" s="192">
        <f>'43'!D$196</f>
        <v>678</v>
      </c>
      <c r="E193" s="189">
        <f>'43'!E$196</f>
        <v>96100.048999999999</v>
      </c>
      <c r="F193" s="190">
        <f>'43'!F$196</f>
        <v>1</v>
      </c>
      <c r="G193" s="188">
        <f>'43'!G$196</f>
        <v>121</v>
      </c>
      <c r="H193" s="192">
        <f>'43'!H$196</f>
        <v>1074744</v>
      </c>
      <c r="I193" s="192">
        <f>'43'!I$196</f>
        <v>896</v>
      </c>
      <c r="J193" s="189">
        <f>'43'!J$196</f>
        <v>99681.796000000002</v>
      </c>
      <c r="K193" s="190">
        <f>'43'!K$196</f>
        <v>1</v>
      </c>
      <c r="L193" s="188">
        <f>'43'!L$196</f>
        <v>126</v>
      </c>
      <c r="M193" s="192">
        <f>'43'!M$196</f>
        <v>1053694</v>
      </c>
      <c r="N193" s="192">
        <f>'43'!N$196</f>
        <v>1156</v>
      </c>
      <c r="O193" s="189">
        <f>'43'!O$196</f>
        <v>97827.23</v>
      </c>
      <c r="P193" s="190">
        <f>'43'!P$196</f>
        <v>1</v>
      </c>
      <c r="Q193" s="188">
        <f>'43'!Q$196</f>
        <v>136</v>
      </c>
      <c r="R193" s="192">
        <f>'43'!R$196</f>
        <v>1086675</v>
      </c>
      <c r="S193" s="192">
        <f>'43'!S$196</f>
        <v>12270</v>
      </c>
      <c r="T193" s="189">
        <f>'43'!T$196</f>
        <v>98666.89</v>
      </c>
      <c r="U193" s="190">
        <f>'43'!U$196</f>
        <v>1</v>
      </c>
      <c r="V193" s="188">
        <f>'43'!V$196</f>
        <v>149</v>
      </c>
      <c r="W193" s="192">
        <f>'43'!W$196</f>
        <v>1014705</v>
      </c>
      <c r="X193" s="192">
        <f>'43'!X$196</f>
        <v>5133</v>
      </c>
      <c r="Y193" s="189">
        <f>'43'!Y$196</f>
        <v>102274.91499999999</v>
      </c>
      <c r="Z193" s="190">
        <f>'43'!Z$196</f>
        <v>1</v>
      </c>
      <c r="AA193" s="188">
        <f>'43'!AA$196</f>
        <v>0</v>
      </c>
      <c r="AB193" s="192">
        <f>'43'!AB$196</f>
        <v>0</v>
      </c>
      <c r="AC193" s="192">
        <f>'43'!AC$196</f>
        <v>0</v>
      </c>
      <c r="AD193" s="189">
        <f>'43'!AD$196</f>
        <v>0</v>
      </c>
      <c r="AE193" s="190" t="e">
        <f>'43'!AE$196</f>
        <v>#DIV/0!</v>
      </c>
    </row>
    <row r="194" spans="1:31" x14ac:dyDescent="0.2">
      <c r="A194" s="191" t="str">
        <f t="shared" si="3"/>
        <v>Abbildung 44</v>
      </c>
      <c r="B194" s="188">
        <f>'44'!B$196</f>
        <v>106</v>
      </c>
      <c r="C194" s="192">
        <f>'44'!C$196</f>
        <v>1050185</v>
      </c>
      <c r="D194" s="192">
        <f>'44'!D$196</f>
        <v>678</v>
      </c>
      <c r="E194" s="189">
        <f>'44'!E$196</f>
        <v>96100.048999999999</v>
      </c>
      <c r="F194" s="190">
        <f>'44'!F$196</f>
        <v>1</v>
      </c>
      <c r="G194" s="188">
        <f>'44'!G$196</f>
        <v>121</v>
      </c>
      <c r="H194" s="192">
        <f>'44'!H$196</f>
        <v>1074744</v>
      </c>
      <c r="I194" s="192">
        <f>'44'!I$196</f>
        <v>896</v>
      </c>
      <c r="J194" s="189">
        <f>'44'!J$196</f>
        <v>99681.795999999988</v>
      </c>
      <c r="K194" s="190">
        <f>'44'!K$196</f>
        <v>1</v>
      </c>
      <c r="L194" s="188">
        <f>'44'!L$196</f>
        <v>126</v>
      </c>
      <c r="M194" s="192">
        <f>'44'!M$196</f>
        <v>1053694</v>
      </c>
      <c r="N194" s="192">
        <f>'44'!N$196</f>
        <v>1156</v>
      </c>
      <c r="O194" s="189">
        <f>'44'!O$196</f>
        <v>97827.23000000001</v>
      </c>
      <c r="P194" s="190">
        <f>'44'!P$196</f>
        <v>0.99999999999999989</v>
      </c>
      <c r="Q194" s="188">
        <f>'44'!Q$196</f>
        <v>136</v>
      </c>
      <c r="R194" s="192">
        <f>'44'!R$196</f>
        <v>1086675</v>
      </c>
      <c r="S194" s="192">
        <f>'44'!S$196</f>
        <v>12270</v>
      </c>
      <c r="T194" s="189">
        <f>'44'!T$196</f>
        <v>98666.89</v>
      </c>
      <c r="U194" s="190">
        <f>'44'!U$196</f>
        <v>1</v>
      </c>
      <c r="V194" s="188">
        <f>'44'!V$196</f>
        <v>149</v>
      </c>
      <c r="W194" s="192">
        <f>'44'!W$196</f>
        <v>1014705</v>
      </c>
      <c r="X194" s="192">
        <f>'44'!X$196</f>
        <v>5133</v>
      </c>
      <c r="Y194" s="189">
        <f>'44'!Y$196</f>
        <v>102274.91499999999</v>
      </c>
      <c r="Z194" s="190">
        <f>'44'!Z$196</f>
        <v>1</v>
      </c>
      <c r="AA194" s="188">
        <f>'44'!AA$196</f>
        <v>0</v>
      </c>
      <c r="AB194" s="192">
        <f>'44'!AB$196</f>
        <v>0</v>
      </c>
      <c r="AC194" s="192">
        <f>'44'!AC$196</f>
        <v>0</v>
      </c>
      <c r="AD194" s="189">
        <f>'44'!AD$196</f>
        <v>0</v>
      </c>
      <c r="AE194" s="190" t="e">
        <f>'44'!AE$196</f>
        <v>#DIV/0!</v>
      </c>
    </row>
    <row r="195" spans="1:31" x14ac:dyDescent="0.2">
      <c r="A195" s="191" t="str">
        <f t="shared" si="3"/>
        <v>Abbildung 46</v>
      </c>
      <c r="B195" s="188">
        <f>'22'!B$196</f>
        <v>106</v>
      </c>
      <c r="C195" s="192">
        <f>'22'!C$196</f>
        <v>1050185</v>
      </c>
      <c r="D195" s="192">
        <f>'22'!D$196</f>
        <v>678</v>
      </c>
      <c r="E195" s="189">
        <f>'22'!E$196</f>
        <v>96100.048999999999</v>
      </c>
      <c r="F195" s="190">
        <f>'22'!F$196</f>
        <v>1</v>
      </c>
      <c r="G195" s="188">
        <f>'22'!G$196</f>
        <v>121</v>
      </c>
      <c r="H195" s="192">
        <f>'22'!H$196</f>
        <v>1074744</v>
      </c>
      <c r="I195" s="192">
        <f>'22'!I$196</f>
        <v>896</v>
      </c>
      <c r="J195" s="189">
        <f>'22'!J$196</f>
        <v>99681.796000000002</v>
      </c>
      <c r="K195" s="190">
        <f>'22'!K$196</f>
        <v>1</v>
      </c>
      <c r="L195" s="188">
        <f>'22'!L$196</f>
        <v>126</v>
      </c>
      <c r="M195" s="192">
        <f>'22'!M$196</f>
        <v>1053694</v>
      </c>
      <c r="N195" s="192">
        <f>'22'!N$196</f>
        <v>1156</v>
      </c>
      <c r="O195" s="189">
        <f>'22'!O$196</f>
        <v>97827.23</v>
      </c>
      <c r="P195" s="190">
        <f>'22'!P$196</f>
        <v>0.99999999999999989</v>
      </c>
      <c r="Q195" s="188">
        <f>'22'!Q$196</f>
        <v>136</v>
      </c>
      <c r="R195" s="192">
        <f>'22'!R$196</f>
        <v>1086675</v>
      </c>
      <c r="S195" s="192">
        <f>'22'!S$196</f>
        <v>12270</v>
      </c>
      <c r="T195" s="189">
        <f>'22'!T$196</f>
        <v>98666.890000000014</v>
      </c>
      <c r="U195" s="190">
        <f>'22'!U$196</f>
        <v>1</v>
      </c>
      <c r="V195" s="188">
        <f>'22'!V$196</f>
        <v>149</v>
      </c>
      <c r="W195" s="192">
        <f>'22'!W$196</f>
        <v>1014705</v>
      </c>
      <c r="X195" s="192">
        <f>'22'!X$196</f>
        <v>5133</v>
      </c>
      <c r="Y195" s="189">
        <f>'22'!Y$196</f>
        <v>102274.91499999999</v>
      </c>
      <c r="Z195" s="190">
        <f>'22'!Z$196</f>
        <v>1</v>
      </c>
      <c r="AA195" s="188">
        <f>'22'!AA$196</f>
        <v>0</v>
      </c>
      <c r="AB195" s="192">
        <f>'22'!AB$196</f>
        <v>0</v>
      </c>
      <c r="AC195" s="192">
        <f>'22'!AC$196</f>
        <v>0</v>
      </c>
      <c r="AD195" s="189">
        <f>'22'!AD$196</f>
        <v>0</v>
      </c>
      <c r="AE195" s="190" t="e">
        <f>'22'!AE$196</f>
        <v>#DIV/0!</v>
      </c>
    </row>
    <row r="196" spans="1:31" x14ac:dyDescent="0.2">
      <c r="A196" s="191" t="str">
        <f t="shared" si="3"/>
        <v>Abbildung 47</v>
      </c>
      <c r="B196" s="188">
        <f>'47'!B$196</f>
        <v>0</v>
      </c>
      <c r="C196" s="192">
        <f>'47'!C$196</f>
        <v>0</v>
      </c>
      <c r="D196" s="192">
        <f>'47'!D$196</f>
        <v>0</v>
      </c>
      <c r="E196" s="189">
        <f>'47'!E$196</f>
        <v>0</v>
      </c>
      <c r="F196" s="190">
        <f>'47'!F$196</f>
        <v>0</v>
      </c>
      <c r="G196" s="188">
        <f>'47'!G$196</f>
        <v>0</v>
      </c>
      <c r="H196" s="192">
        <f>'47'!H$196</f>
        <v>0</v>
      </c>
      <c r="I196" s="192">
        <f>'47'!I$196</f>
        <v>0</v>
      </c>
      <c r="J196" s="189">
        <f>'47'!J$196</f>
        <v>0</v>
      </c>
      <c r="K196" s="190">
        <f>'47'!K$196</f>
        <v>0</v>
      </c>
      <c r="L196" s="188">
        <f>'47'!L$196</f>
        <v>0</v>
      </c>
      <c r="M196" s="192">
        <f>'47'!M$196</f>
        <v>0</v>
      </c>
      <c r="N196" s="192">
        <f>'47'!N$196</f>
        <v>0</v>
      </c>
      <c r="O196" s="189">
        <f>'47'!O$196</f>
        <v>0</v>
      </c>
      <c r="P196" s="190">
        <f>'47'!P$196</f>
        <v>0</v>
      </c>
      <c r="Q196" s="188">
        <f>'47'!Q$196</f>
        <v>0</v>
      </c>
      <c r="R196" s="192">
        <f>'47'!R$196</f>
        <v>0</v>
      </c>
      <c r="S196" s="192">
        <f>'47'!S$196</f>
        <v>0</v>
      </c>
      <c r="T196" s="189">
        <f>'47'!T$196</f>
        <v>0</v>
      </c>
      <c r="U196" s="190">
        <f>'47'!U$196</f>
        <v>0</v>
      </c>
      <c r="V196" s="188">
        <f>'47'!V$196</f>
        <v>0</v>
      </c>
      <c r="W196" s="192">
        <f>'47'!W$196</f>
        <v>0</v>
      </c>
      <c r="X196" s="192">
        <f>'47'!X$196</f>
        <v>0</v>
      </c>
      <c r="Y196" s="189">
        <f>'47'!Y$196</f>
        <v>0</v>
      </c>
      <c r="Z196" s="190">
        <f>'47'!Z$196</f>
        <v>0</v>
      </c>
      <c r="AA196" s="188">
        <f>'47'!AA$196</f>
        <v>0</v>
      </c>
      <c r="AB196" s="192">
        <f>'47'!AB$196</f>
        <v>0</v>
      </c>
      <c r="AC196" s="192">
        <f>'47'!AC$196</f>
        <v>0</v>
      </c>
      <c r="AD196" s="189">
        <f>'47'!AD$196</f>
        <v>0</v>
      </c>
      <c r="AE196" s="190">
        <f>'47'!AE$196</f>
        <v>0</v>
      </c>
    </row>
    <row r="197" spans="1:31" x14ac:dyDescent="0.2">
      <c r="A197" s="191" t="str">
        <f t="shared" si="3"/>
        <v>Abbildung 48</v>
      </c>
      <c r="B197" s="188">
        <f>'24'!B$196</f>
        <v>106</v>
      </c>
      <c r="C197" s="192">
        <f>'24'!C$196</f>
        <v>1050185</v>
      </c>
      <c r="D197" s="192">
        <f>'24'!D$196</f>
        <v>678</v>
      </c>
      <c r="E197" s="189">
        <f>'24'!E$196</f>
        <v>96100.049000000014</v>
      </c>
      <c r="F197" s="190">
        <f>'24'!F$196</f>
        <v>0.99999999999999989</v>
      </c>
      <c r="G197" s="188">
        <f>'24'!G$196</f>
        <v>121</v>
      </c>
      <c r="H197" s="192">
        <f>'24'!H$196</f>
        <v>1074744</v>
      </c>
      <c r="I197" s="192">
        <f>'24'!I$196</f>
        <v>896</v>
      </c>
      <c r="J197" s="189">
        <f>'24'!J$196</f>
        <v>99681.795999999988</v>
      </c>
      <c r="K197" s="190">
        <f>'24'!K$196</f>
        <v>1</v>
      </c>
      <c r="L197" s="188">
        <f>'24'!L$196</f>
        <v>126</v>
      </c>
      <c r="M197" s="192">
        <f>'24'!M$196</f>
        <v>1053694</v>
      </c>
      <c r="N197" s="192">
        <f>'24'!N$196</f>
        <v>1156</v>
      </c>
      <c r="O197" s="189">
        <f>'24'!O$196</f>
        <v>97827.23000000001</v>
      </c>
      <c r="P197" s="190">
        <f>'24'!P$196</f>
        <v>0.99999999999999989</v>
      </c>
      <c r="Q197" s="188">
        <f>'24'!Q$196</f>
        <v>136</v>
      </c>
      <c r="R197" s="192">
        <f>'24'!R$196</f>
        <v>1086675</v>
      </c>
      <c r="S197" s="192">
        <f>'24'!S$196</f>
        <v>12270</v>
      </c>
      <c r="T197" s="189">
        <f>'24'!T$196</f>
        <v>98666.889999999985</v>
      </c>
      <c r="U197" s="190">
        <f>'24'!U$196</f>
        <v>1.0000000000000002</v>
      </c>
      <c r="V197" s="188">
        <f>'24'!V$196</f>
        <v>149</v>
      </c>
      <c r="W197" s="192">
        <f>'24'!W$196</f>
        <v>1014705</v>
      </c>
      <c r="X197" s="192">
        <f>'24'!X$196</f>
        <v>5133</v>
      </c>
      <c r="Y197" s="189">
        <f>'24'!Y$196</f>
        <v>102274.91499999999</v>
      </c>
      <c r="Z197" s="190">
        <f>'24'!Z$196</f>
        <v>1.0000000000000002</v>
      </c>
      <c r="AA197" s="188">
        <f>'24'!AA$196</f>
        <v>0</v>
      </c>
      <c r="AB197" s="192">
        <f>'24'!AB$196</f>
        <v>0</v>
      </c>
      <c r="AC197" s="192">
        <f>'24'!AC$196</f>
        <v>0</v>
      </c>
      <c r="AD197" s="189">
        <f>'24'!AD$196</f>
        <v>0</v>
      </c>
      <c r="AE197" s="190" t="e">
        <f>'24'!AE$196</f>
        <v>#DIV/0!</v>
      </c>
    </row>
    <row r="198" spans="1:31" x14ac:dyDescent="0.2">
      <c r="A198" s="191" t="str">
        <f t="shared" si="3"/>
        <v>Abbildung 49</v>
      </c>
      <c r="B198" s="188">
        <f>'26'!B$196</f>
        <v>106</v>
      </c>
      <c r="C198" s="192">
        <f>'26'!C$196</f>
        <v>1050185</v>
      </c>
      <c r="D198" s="192">
        <f>'26'!D$196</f>
        <v>678</v>
      </c>
      <c r="E198" s="189">
        <f>'26'!E$196</f>
        <v>96100.049000000014</v>
      </c>
      <c r="F198" s="190">
        <f>'26'!F$196</f>
        <v>0.99999999999999978</v>
      </c>
      <c r="G198" s="188">
        <f>'26'!G$196</f>
        <v>121</v>
      </c>
      <c r="H198" s="192">
        <f>'26'!H$196</f>
        <v>1074744</v>
      </c>
      <c r="I198" s="192">
        <f>'26'!I$196</f>
        <v>896</v>
      </c>
      <c r="J198" s="189">
        <f>'26'!J$196</f>
        <v>99681.796000000002</v>
      </c>
      <c r="K198" s="190">
        <f>'26'!K$196</f>
        <v>1</v>
      </c>
      <c r="L198" s="188">
        <f>'26'!L$196</f>
        <v>126</v>
      </c>
      <c r="M198" s="192">
        <f>'26'!M$196</f>
        <v>1053694</v>
      </c>
      <c r="N198" s="192">
        <f>'26'!N$196</f>
        <v>1156</v>
      </c>
      <c r="O198" s="189">
        <f>'26'!O$196</f>
        <v>97827.23</v>
      </c>
      <c r="P198" s="190">
        <f>'26'!P$196</f>
        <v>1</v>
      </c>
      <c r="Q198" s="188">
        <f>'26'!Q$196</f>
        <v>136</v>
      </c>
      <c r="R198" s="192">
        <f>'26'!R$196</f>
        <v>1086675</v>
      </c>
      <c r="S198" s="192">
        <f>'26'!S$196</f>
        <v>12270</v>
      </c>
      <c r="T198" s="189">
        <f>'26'!T$196</f>
        <v>98666.89</v>
      </c>
      <c r="U198" s="190">
        <f>'26'!U$196</f>
        <v>1</v>
      </c>
      <c r="V198" s="188">
        <f>'26'!V$196</f>
        <v>149</v>
      </c>
      <c r="W198" s="192">
        <f>'26'!W$196</f>
        <v>1014705</v>
      </c>
      <c r="X198" s="192">
        <f>'26'!X$196</f>
        <v>5133</v>
      </c>
      <c r="Y198" s="189">
        <f>'26'!Y$196</f>
        <v>102274.91499999999</v>
      </c>
      <c r="Z198" s="190">
        <f>'26'!Z$196</f>
        <v>1</v>
      </c>
      <c r="AA198" s="188">
        <f>'26'!AA$196</f>
        <v>0</v>
      </c>
      <c r="AB198" s="192">
        <f>'26'!AB$196</f>
        <v>0</v>
      </c>
      <c r="AC198" s="192">
        <f>'26'!AC$196</f>
        <v>0</v>
      </c>
      <c r="AD198" s="189">
        <f>'26'!AD$196</f>
        <v>0</v>
      </c>
      <c r="AE198" s="190" t="e">
        <f>'26'!AE$196</f>
        <v>#DIV/0!</v>
      </c>
    </row>
    <row r="199" spans="1:31" x14ac:dyDescent="0.2">
      <c r="A199" s="191" t="str">
        <f t="shared" si="3"/>
        <v>Abbildung 50</v>
      </c>
      <c r="B199" s="188">
        <f>'37'!B$196</f>
        <v>106</v>
      </c>
      <c r="C199" s="192">
        <f>'37'!C$196</f>
        <v>1050185</v>
      </c>
      <c r="D199" s="192">
        <f>'37'!D$196</f>
        <v>678</v>
      </c>
      <c r="E199" s="189">
        <f>'37'!E$196</f>
        <v>96100.048999999999</v>
      </c>
      <c r="F199" s="190">
        <f>'37'!F$196</f>
        <v>1</v>
      </c>
      <c r="G199" s="188">
        <f>'37'!G$196</f>
        <v>121</v>
      </c>
      <c r="H199" s="192">
        <f>'37'!H$196</f>
        <v>1074744</v>
      </c>
      <c r="I199" s="192">
        <f>'37'!I$196</f>
        <v>896</v>
      </c>
      <c r="J199" s="189">
        <f>'37'!J$196</f>
        <v>99681.796000000002</v>
      </c>
      <c r="K199" s="190">
        <f>'37'!K$196</f>
        <v>1</v>
      </c>
      <c r="L199" s="188">
        <f>'37'!L$196</f>
        <v>126</v>
      </c>
      <c r="M199" s="192">
        <f>'37'!M$196</f>
        <v>1053694</v>
      </c>
      <c r="N199" s="192">
        <f>'37'!N$196</f>
        <v>1156</v>
      </c>
      <c r="O199" s="189">
        <f>'37'!O$196</f>
        <v>97827.23</v>
      </c>
      <c r="P199" s="190">
        <f>'37'!P$196</f>
        <v>1</v>
      </c>
      <c r="Q199" s="188">
        <f>'37'!Q$196</f>
        <v>136</v>
      </c>
      <c r="R199" s="192">
        <f>'37'!R$196</f>
        <v>1086675</v>
      </c>
      <c r="S199" s="192">
        <f>'37'!S$196</f>
        <v>12270</v>
      </c>
      <c r="T199" s="189">
        <f>'37'!T$196</f>
        <v>98666.89</v>
      </c>
      <c r="U199" s="190">
        <f>'37'!U$196</f>
        <v>1</v>
      </c>
      <c r="V199" s="188">
        <f>'37'!V$196</f>
        <v>149</v>
      </c>
      <c r="W199" s="192">
        <f>'37'!W$196</f>
        <v>1014705</v>
      </c>
      <c r="X199" s="192">
        <f>'37'!X$196</f>
        <v>5133</v>
      </c>
      <c r="Y199" s="189">
        <f>'37'!Y$196</f>
        <v>102274.91499999999</v>
      </c>
      <c r="Z199" s="190">
        <f>'37'!Z$196</f>
        <v>1</v>
      </c>
      <c r="AA199" s="188">
        <f>'37'!AA$196</f>
        <v>0</v>
      </c>
      <c r="AB199" s="192">
        <f>'37'!AB$196</f>
        <v>0</v>
      </c>
      <c r="AC199" s="192">
        <f>'37'!AC$196</f>
        <v>0</v>
      </c>
      <c r="AD199" s="189">
        <f>'37'!AD$196</f>
        <v>0</v>
      </c>
      <c r="AE199" s="190" t="e">
        <f>'37'!AE$196</f>
        <v>#DIV/0!</v>
      </c>
    </row>
    <row r="200" spans="1:31" x14ac:dyDescent="0.2">
      <c r="A200" s="191" t="str">
        <f t="shared" si="3"/>
        <v>Abbildung 51</v>
      </c>
      <c r="B200" s="188">
        <f>'44'!B$196</f>
        <v>106</v>
      </c>
      <c r="C200" s="192">
        <f>'44'!C$196</f>
        <v>1050185</v>
      </c>
      <c r="D200" s="192">
        <f>'44'!D$196</f>
        <v>678</v>
      </c>
      <c r="E200" s="189">
        <f>'44'!E$196</f>
        <v>96100.048999999999</v>
      </c>
      <c r="F200" s="190">
        <f>'44'!F$196</f>
        <v>1</v>
      </c>
      <c r="G200" s="188">
        <f>'44'!G$196</f>
        <v>121</v>
      </c>
      <c r="H200" s="192">
        <f>'44'!H$196</f>
        <v>1074744</v>
      </c>
      <c r="I200" s="192">
        <f>'44'!I$196</f>
        <v>896</v>
      </c>
      <c r="J200" s="189">
        <f>'44'!J$196</f>
        <v>99681.795999999988</v>
      </c>
      <c r="K200" s="190">
        <f>'44'!K$196</f>
        <v>1</v>
      </c>
      <c r="L200" s="188">
        <f>'44'!L$196</f>
        <v>126</v>
      </c>
      <c r="M200" s="192">
        <f>'44'!M$196</f>
        <v>1053694</v>
      </c>
      <c r="N200" s="192">
        <f>'44'!N$196</f>
        <v>1156</v>
      </c>
      <c r="O200" s="189">
        <f>'44'!O$196</f>
        <v>97827.23000000001</v>
      </c>
      <c r="P200" s="190">
        <f>'44'!P$196</f>
        <v>0.99999999999999989</v>
      </c>
      <c r="Q200" s="188">
        <f>'44'!Q$196</f>
        <v>136</v>
      </c>
      <c r="R200" s="192">
        <f>'44'!R$196</f>
        <v>1086675</v>
      </c>
      <c r="S200" s="192">
        <f>'44'!S$196</f>
        <v>12270</v>
      </c>
      <c r="T200" s="189">
        <f>'44'!T$196</f>
        <v>98666.89</v>
      </c>
      <c r="U200" s="190">
        <f>'44'!U$196</f>
        <v>1</v>
      </c>
      <c r="V200" s="188">
        <f>'44'!V$196</f>
        <v>149</v>
      </c>
      <c r="W200" s="192">
        <f>'44'!W$196</f>
        <v>1014705</v>
      </c>
      <c r="X200" s="192">
        <f>'44'!X$196</f>
        <v>5133</v>
      </c>
      <c r="Y200" s="189">
        <f>'44'!Y$196</f>
        <v>102274.91499999999</v>
      </c>
      <c r="Z200" s="190">
        <f>'44'!Z$196</f>
        <v>1</v>
      </c>
      <c r="AA200" s="188">
        <f>'44'!AA$196</f>
        <v>0</v>
      </c>
      <c r="AB200" s="192">
        <f>'44'!AB$196</f>
        <v>0</v>
      </c>
      <c r="AC200" s="192">
        <f>'44'!AC$196</f>
        <v>0</v>
      </c>
      <c r="AD200" s="189">
        <f>'44'!AD$196</f>
        <v>0</v>
      </c>
      <c r="AE200" s="190" t="e">
        <f>'44'!AE$196</f>
        <v>#DIV/0!</v>
      </c>
    </row>
    <row r="201" spans="1:31" x14ac:dyDescent="0.2">
      <c r="A201" s="191" t="str">
        <f t="shared" si="3"/>
        <v>Abbildung 52</v>
      </c>
      <c r="B201" s="188">
        <f>'52'!B$196</f>
        <v>106</v>
      </c>
      <c r="C201" s="192">
        <f>'52'!C$196</f>
        <v>1050185</v>
      </c>
      <c r="D201" s="192">
        <f>'52'!D$196</f>
        <v>678</v>
      </c>
      <c r="E201" s="189">
        <f>'52'!E$196</f>
        <v>96100.048999999999</v>
      </c>
      <c r="F201" s="190">
        <f>'52'!F$196</f>
        <v>1</v>
      </c>
      <c r="G201" s="188">
        <f>'52'!G$196</f>
        <v>121</v>
      </c>
      <c r="H201" s="192">
        <f>'52'!H$196</f>
        <v>1074744</v>
      </c>
      <c r="I201" s="192">
        <f>'52'!I$196</f>
        <v>896</v>
      </c>
      <c r="J201" s="189">
        <f>'52'!J$196</f>
        <v>99681.796000000002</v>
      </c>
      <c r="K201" s="190">
        <f>'52'!K$196</f>
        <v>1</v>
      </c>
      <c r="L201" s="188">
        <f>'52'!L$196</f>
        <v>126</v>
      </c>
      <c r="M201" s="192">
        <f>'52'!M$196</f>
        <v>1053694</v>
      </c>
      <c r="N201" s="192">
        <f>'52'!N$196</f>
        <v>1156</v>
      </c>
      <c r="O201" s="189">
        <f>'52'!O$196</f>
        <v>97827.23</v>
      </c>
      <c r="P201" s="190">
        <f>'52'!P$196</f>
        <v>1</v>
      </c>
      <c r="Q201" s="188">
        <f>'52'!Q$196</f>
        <v>136</v>
      </c>
      <c r="R201" s="192">
        <f>'52'!R$196</f>
        <v>1086675</v>
      </c>
      <c r="S201" s="192">
        <f>'52'!S$196</f>
        <v>12270</v>
      </c>
      <c r="T201" s="189">
        <f>'52'!T$196</f>
        <v>98666.89</v>
      </c>
      <c r="U201" s="190">
        <f>'52'!U$196</f>
        <v>1</v>
      </c>
      <c r="V201" s="188">
        <f>'52'!V$196</f>
        <v>149</v>
      </c>
      <c r="W201" s="192">
        <f>'52'!W$196</f>
        <v>1014705</v>
      </c>
      <c r="X201" s="192">
        <f>'52'!X$196</f>
        <v>5133</v>
      </c>
      <c r="Y201" s="189">
        <f>'52'!Y$196</f>
        <v>102274.91500000001</v>
      </c>
      <c r="Z201" s="190">
        <f>'52'!Z$196</f>
        <v>1</v>
      </c>
      <c r="AA201" s="188">
        <f>'52'!AA$196</f>
        <v>0</v>
      </c>
      <c r="AB201" s="192">
        <f>'52'!AB$196</f>
        <v>0</v>
      </c>
      <c r="AC201" s="192">
        <f>'52'!AC$196</f>
        <v>0</v>
      </c>
      <c r="AD201" s="189">
        <f>'52'!AD$196</f>
        <v>0</v>
      </c>
      <c r="AE201" s="190" t="e">
        <f>'52'!AE$196</f>
        <v>#DIV/0!</v>
      </c>
    </row>
    <row r="202" spans="1:31" x14ac:dyDescent="0.2">
      <c r="A202" s="191" t="str">
        <f t="shared" si="3"/>
        <v>Abbildung 53</v>
      </c>
      <c r="B202" s="188">
        <f>'53'!B$196</f>
        <v>106</v>
      </c>
      <c r="C202" s="192">
        <f>'53'!C$196</f>
        <v>1050185</v>
      </c>
      <c r="D202" s="192">
        <f>'53'!D$196</f>
        <v>678</v>
      </c>
      <c r="E202" s="189">
        <f>'53'!E$196</f>
        <v>96100.048999999999</v>
      </c>
      <c r="F202" s="190">
        <f>'53'!F$196</f>
        <v>1</v>
      </c>
      <c r="G202" s="188">
        <f>'53'!G$196</f>
        <v>121</v>
      </c>
      <c r="H202" s="192">
        <f>'53'!H$196</f>
        <v>1074744</v>
      </c>
      <c r="I202" s="192">
        <f>'53'!I$196</f>
        <v>896</v>
      </c>
      <c r="J202" s="189">
        <f>'53'!J$196</f>
        <v>99681.796000000002</v>
      </c>
      <c r="K202" s="190">
        <f>'53'!K$196</f>
        <v>1</v>
      </c>
      <c r="L202" s="188">
        <f>'53'!L$196</f>
        <v>126</v>
      </c>
      <c r="M202" s="192">
        <f>'53'!M$196</f>
        <v>1053694</v>
      </c>
      <c r="N202" s="192">
        <f>'53'!N$196</f>
        <v>1156</v>
      </c>
      <c r="O202" s="189">
        <f>'53'!O$196</f>
        <v>97827.23</v>
      </c>
      <c r="P202" s="190">
        <f>'53'!P$196</f>
        <v>1</v>
      </c>
      <c r="Q202" s="188">
        <f>'53'!Q$196</f>
        <v>136</v>
      </c>
      <c r="R202" s="192">
        <f>'53'!R$196</f>
        <v>1086675</v>
      </c>
      <c r="S202" s="192">
        <f>'53'!S$196</f>
        <v>12270</v>
      </c>
      <c r="T202" s="189">
        <f>'53'!T$196</f>
        <v>98666.89</v>
      </c>
      <c r="U202" s="190">
        <f>'53'!U$196</f>
        <v>1</v>
      </c>
      <c r="V202" s="188">
        <f>'53'!V$196</f>
        <v>149</v>
      </c>
      <c r="W202" s="192">
        <f>'53'!W$196</f>
        <v>1014705</v>
      </c>
      <c r="X202" s="192">
        <f>'53'!X$196</f>
        <v>5133</v>
      </c>
      <c r="Y202" s="189">
        <f>'53'!Y$196</f>
        <v>102274.91499999999</v>
      </c>
      <c r="Z202" s="190">
        <f>'53'!Z$196</f>
        <v>1</v>
      </c>
      <c r="AA202" s="188">
        <f>'53'!AA$196</f>
        <v>0</v>
      </c>
      <c r="AB202" s="192">
        <f>'53'!AB$196</f>
        <v>0</v>
      </c>
      <c r="AC202" s="192">
        <f>'53'!AC$196</f>
        <v>0</v>
      </c>
      <c r="AD202" s="189">
        <f>'53'!AD$196</f>
        <v>0</v>
      </c>
      <c r="AE202" s="190" t="e">
        <f>'53'!AE$196</f>
        <v>#DIV/0!</v>
      </c>
    </row>
    <row r="203" spans="1:31" x14ac:dyDescent="0.2">
      <c r="A203" s="191" t="str">
        <f t="shared" si="3"/>
        <v>Abbildung 54</v>
      </c>
      <c r="B203" s="188">
        <f>'54'!B$196</f>
        <v>106</v>
      </c>
      <c r="C203" s="192">
        <f>'54'!C$196</f>
        <v>1050185</v>
      </c>
      <c r="D203" s="192">
        <f>'54'!D$196</f>
        <v>678</v>
      </c>
      <c r="E203" s="189">
        <f>'54'!E$196</f>
        <v>96100.048999999999</v>
      </c>
      <c r="F203" s="190">
        <f>'54'!F$196</f>
        <v>1</v>
      </c>
      <c r="G203" s="188">
        <f>'54'!G$196</f>
        <v>121</v>
      </c>
      <c r="H203" s="192">
        <f>'54'!H$196</f>
        <v>1074744</v>
      </c>
      <c r="I203" s="192">
        <f>'54'!I$196</f>
        <v>896</v>
      </c>
      <c r="J203" s="189">
        <f>'54'!J$196</f>
        <v>99681.796000000002</v>
      </c>
      <c r="K203" s="190">
        <f>'54'!K$196</f>
        <v>1</v>
      </c>
      <c r="L203" s="188">
        <f>'54'!L$196</f>
        <v>126</v>
      </c>
      <c r="M203" s="192">
        <f>'54'!M$196</f>
        <v>1053694</v>
      </c>
      <c r="N203" s="192">
        <f>'54'!N$196</f>
        <v>1156</v>
      </c>
      <c r="O203" s="189">
        <f>'54'!O$196</f>
        <v>97827.23</v>
      </c>
      <c r="P203" s="190">
        <f>'54'!P$196</f>
        <v>1</v>
      </c>
      <c r="Q203" s="188">
        <f>'54'!Q$196</f>
        <v>136</v>
      </c>
      <c r="R203" s="192">
        <f>'54'!R$196</f>
        <v>1086675</v>
      </c>
      <c r="S203" s="192">
        <f>'54'!S$196</f>
        <v>12270</v>
      </c>
      <c r="T203" s="189">
        <f>'54'!T$196</f>
        <v>98666.89</v>
      </c>
      <c r="U203" s="190">
        <f>'54'!U$196</f>
        <v>1</v>
      </c>
      <c r="V203" s="188">
        <f>'54'!V$196</f>
        <v>149</v>
      </c>
      <c r="W203" s="192">
        <f>'54'!W$196</f>
        <v>1014705</v>
      </c>
      <c r="X203" s="192">
        <f>'54'!X$196</f>
        <v>5133</v>
      </c>
      <c r="Y203" s="189">
        <f>'54'!Y$196</f>
        <v>102274.91499999999</v>
      </c>
      <c r="Z203" s="190">
        <f>'54'!Z$196</f>
        <v>1</v>
      </c>
      <c r="AA203" s="188">
        <f>'54'!AA$196</f>
        <v>0</v>
      </c>
      <c r="AB203" s="192">
        <f>'54'!AB$196</f>
        <v>0</v>
      </c>
      <c r="AC203" s="192">
        <f>'54'!AC$196</f>
        <v>0</v>
      </c>
      <c r="AD203" s="189">
        <f>'54'!AD$196</f>
        <v>0</v>
      </c>
      <c r="AE203" s="190" t="e">
        <f>'54'!AE$196</f>
        <v>#DIV/0!</v>
      </c>
    </row>
    <row r="204" spans="1:31" x14ac:dyDescent="0.2">
      <c r="A204" s="191" t="str">
        <f t="shared" si="3"/>
        <v>Abbildung 55</v>
      </c>
      <c r="B204" s="188">
        <f>'55'!B$196</f>
        <v>106</v>
      </c>
      <c r="C204" s="192">
        <f>'55'!C$196</f>
        <v>1050185</v>
      </c>
      <c r="D204" s="192">
        <f>'55'!D$196</f>
        <v>678</v>
      </c>
      <c r="E204" s="189">
        <f>'55'!E$196</f>
        <v>96100.048999999999</v>
      </c>
      <c r="F204" s="190">
        <f>'55'!F$196</f>
        <v>1</v>
      </c>
      <c r="G204" s="188">
        <f>'55'!G$196</f>
        <v>121</v>
      </c>
      <c r="H204" s="192">
        <f>'55'!H$196</f>
        <v>1074744</v>
      </c>
      <c r="I204" s="192">
        <f>'55'!I$196</f>
        <v>896</v>
      </c>
      <c r="J204" s="189">
        <f>'55'!J$196</f>
        <v>99681.796000000002</v>
      </c>
      <c r="K204" s="190">
        <f>'55'!K$196</f>
        <v>0.99999999999999989</v>
      </c>
      <c r="L204" s="188">
        <f>'55'!L$196</f>
        <v>126</v>
      </c>
      <c r="M204" s="192">
        <f>'55'!M$196</f>
        <v>1053694</v>
      </c>
      <c r="N204" s="192">
        <f>'55'!N$196</f>
        <v>1156</v>
      </c>
      <c r="O204" s="189">
        <f>'55'!O$196</f>
        <v>97827.23</v>
      </c>
      <c r="P204" s="190">
        <f>'55'!P$196</f>
        <v>1</v>
      </c>
      <c r="Q204" s="188">
        <f>'55'!Q$196</f>
        <v>136</v>
      </c>
      <c r="R204" s="192">
        <f>'55'!R$196</f>
        <v>1086675</v>
      </c>
      <c r="S204" s="192">
        <f>'55'!S$196</f>
        <v>12270</v>
      </c>
      <c r="T204" s="189">
        <f>'55'!T$196</f>
        <v>98666.89</v>
      </c>
      <c r="U204" s="190">
        <f>'55'!U$196</f>
        <v>1</v>
      </c>
      <c r="V204" s="188">
        <f>'55'!V$196</f>
        <v>149</v>
      </c>
      <c r="W204" s="192">
        <f>'55'!W$196</f>
        <v>1014705</v>
      </c>
      <c r="X204" s="192">
        <f>'55'!X$196</f>
        <v>5133</v>
      </c>
      <c r="Y204" s="189">
        <f>'55'!Y$196</f>
        <v>102274.91500000001</v>
      </c>
      <c r="Z204" s="190">
        <f>'55'!Z$196</f>
        <v>0.99999999999999989</v>
      </c>
      <c r="AA204" s="188">
        <f>'55'!AA$196</f>
        <v>0</v>
      </c>
      <c r="AB204" s="192">
        <f>'55'!AB$196</f>
        <v>0</v>
      </c>
      <c r="AC204" s="192">
        <f>'55'!AC$196</f>
        <v>0</v>
      </c>
      <c r="AD204" s="189">
        <f>'55'!AD$196</f>
        <v>0</v>
      </c>
      <c r="AE204" s="190" t="e">
        <f>'55'!AE$196</f>
        <v>#DIV/0!</v>
      </c>
    </row>
    <row r="205" spans="1:31" x14ac:dyDescent="0.2">
      <c r="A205" s="191" t="str">
        <f t="shared" si="3"/>
        <v>Bonus 1</v>
      </c>
      <c r="B205" s="188">
        <f>'B 1'!B$196</f>
        <v>106</v>
      </c>
      <c r="C205" s="192">
        <f>'B 1'!C$196</f>
        <v>1050185</v>
      </c>
      <c r="D205" s="192">
        <f>'B 1'!D$196</f>
        <v>678</v>
      </c>
      <c r="E205" s="189">
        <f>'B 1'!E$196</f>
        <v>96100.048999999999</v>
      </c>
      <c r="F205" s="190">
        <f>'B 1'!F$196</f>
        <v>1</v>
      </c>
      <c r="G205" s="188">
        <f>'B 1'!G$196</f>
        <v>121</v>
      </c>
      <c r="H205" s="192">
        <f>'B 1'!H$196</f>
        <v>1074744</v>
      </c>
      <c r="I205" s="192">
        <f>'B 1'!I$196</f>
        <v>896</v>
      </c>
      <c r="J205" s="189">
        <f>'B 1'!J$196</f>
        <v>99681.796000000002</v>
      </c>
      <c r="K205" s="190">
        <f>'B 1'!K$196</f>
        <v>0.99999999999999989</v>
      </c>
      <c r="L205" s="188">
        <f>'B 1'!L$196</f>
        <v>126</v>
      </c>
      <c r="M205" s="192">
        <f>'B 1'!M$196</f>
        <v>1053694</v>
      </c>
      <c r="N205" s="192">
        <f>'B 1'!N$196</f>
        <v>1156</v>
      </c>
      <c r="O205" s="189">
        <f>'B 1'!O$196</f>
        <v>97827.23000000001</v>
      </c>
      <c r="P205" s="190">
        <f>'B 1'!P$196</f>
        <v>0.99999999999999989</v>
      </c>
      <c r="Q205" s="188">
        <f>'B 1'!Q$196</f>
        <v>136</v>
      </c>
      <c r="R205" s="192">
        <f>'B 1'!R$196</f>
        <v>1086675</v>
      </c>
      <c r="S205" s="192">
        <f>'B 1'!S$196</f>
        <v>12270</v>
      </c>
      <c r="T205" s="189">
        <f>'B 1'!T$196</f>
        <v>98666.89</v>
      </c>
      <c r="U205" s="190">
        <f>'B 1'!U$196</f>
        <v>1</v>
      </c>
      <c r="V205" s="188">
        <f>'B 1'!V$196</f>
        <v>149</v>
      </c>
      <c r="W205" s="192">
        <f>'B 1'!W$196</f>
        <v>1014705</v>
      </c>
      <c r="X205" s="192">
        <f>'B 1'!X$196</f>
        <v>5133</v>
      </c>
      <c r="Y205" s="189">
        <f>'B 1'!Y$196</f>
        <v>102274.91500000001</v>
      </c>
      <c r="Z205" s="190">
        <f>'B 1'!Z$196</f>
        <v>1</v>
      </c>
      <c r="AA205" s="188">
        <f>'B 1'!AA$196</f>
        <v>0</v>
      </c>
      <c r="AB205" s="192">
        <f>'B 1'!AB$196</f>
        <v>0</v>
      </c>
      <c r="AC205" s="192">
        <f>'B 1'!AC$196</f>
        <v>0</v>
      </c>
      <c r="AD205" s="189">
        <f>'B 1'!AD$196</f>
        <v>0</v>
      </c>
      <c r="AE205" s="190" t="e">
        <f>'B 1'!AE$196</f>
        <v>#DIV/0!</v>
      </c>
    </row>
  </sheetData>
  <mergeCells count="6">
    <mergeCell ref="B3:F3"/>
    <mergeCell ref="Q3:U3"/>
    <mergeCell ref="V3:Z3"/>
    <mergeCell ref="AA3:AE3"/>
    <mergeCell ref="L3:P3"/>
    <mergeCell ref="G3:K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portrait" cellComments="atEnd" r:id="rId1"/>
  <headerFooter>
    <oddFooter>&amp;L&amp;10&amp;F / &amp;A&amp;C&amp;10&amp;H&amp;P / &amp;N&amp;R&amp;10OAK BV - RM / 10.05.2016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9">
    <pageSetUpPr fitToPage="1"/>
  </sheetPr>
  <dimension ref="A1:AE209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27" width="11" style="25"/>
    <col min="28" max="29" width="11" style="18"/>
    <col min="30" max="30" width="11" style="158"/>
    <col min="31" max="31" width="11" style="27"/>
    <col min="32" max="16384" width="11" style="1"/>
  </cols>
  <sheetData>
    <row r="1" spans="1:31" s="22" customFormat="1" ht="18" x14ac:dyDescent="0.25">
      <c r="A1" s="109" t="str">
        <f>Translation!$A$217</f>
        <v>Erhöhung Deckungsgrad pro Jahr bei einem Sanierungsbeitrag von 1%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  <c r="AA1" s="21"/>
      <c r="AD1" s="157"/>
      <c r="AE1" s="24"/>
    </row>
    <row r="2" spans="1:3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  <c r="AA2" s="25"/>
      <c r="AD2" s="158"/>
      <c r="AE2" s="27"/>
    </row>
    <row r="3" spans="1:31" s="18" customFormat="1" ht="15.75" x14ac:dyDescent="0.25">
      <c r="A3" s="110"/>
      <c r="B3" s="288">
        <f>Translation!$A$45</f>
        <v>2018</v>
      </c>
      <c r="C3" s="289"/>
      <c r="D3" s="289"/>
      <c r="E3" s="289"/>
      <c r="F3" s="290"/>
      <c r="G3" s="288">
        <f>Translation!$A$44</f>
        <v>2017</v>
      </c>
      <c r="H3" s="289"/>
      <c r="I3" s="289"/>
      <c r="J3" s="289"/>
      <c r="K3" s="290"/>
      <c r="L3" s="288">
        <f>Translation!$A$43</f>
        <v>2016</v>
      </c>
      <c r="M3" s="289"/>
      <c r="N3" s="289"/>
      <c r="O3" s="289"/>
      <c r="P3" s="290"/>
      <c r="Q3" s="288">
        <f>Translation!$A$42</f>
        <v>2015</v>
      </c>
      <c r="R3" s="289"/>
      <c r="S3" s="289"/>
      <c r="T3" s="289"/>
      <c r="U3" s="290"/>
      <c r="V3" s="288">
        <f>Translation!$A$41</f>
        <v>2014</v>
      </c>
      <c r="W3" s="289"/>
      <c r="X3" s="289"/>
      <c r="Y3" s="289"/>
      <c r="Z3" s="290"/>
      <c r="AA3" s="288">
        <f>Translation!$A$40</f>
        <v>2013</v>
      </c>
      <c r="AB3" s="289"/>
      <c r="AC3" s="289"/>
      <c r="AD3" s="289"/>
      <c r="AE3" s="290"/>
    </row>
    <row r="4" spans="1:31" s="18" customFormat="1" ht="38.25" x14ac:dyDescent="0.2">
      <c r="A4" s="111" t="str">
        <f>Translation!$A$218</f>
        <v>Erhöhung Deckungsgrad um</v>
      </c>
      <c r="B4" s="28" t="str">
        <f>Translation!$A$46</f>
        <v>Anzahl VE</v>
      </c>
      <c r="C4" s="19" t="str">
        <f>Translation!$A$47</f>
        <v>Anzahl aktive Versicherte</v>
      </c>
      <c r="D4" s="19" t="str">
        <f>Translation!$A$48</f>
        <v>Anzahl Rentner</v>
      </c>
      <c r="E4" s="148" t="str">
        <f>Translation!$A$49</f>
        <v>Vorsorge-kapital</v>
      </c>
      <c r="F4" s="29" t="str">
        <f>Translation!$A$52</f>
        <v>Anteil Vorsorge-kapital</v>
      </c>
      <c r="G4" s="28" t="str">
        <f>Translation!$A$46</f>
        <v>Anzahl VE</v>
      </c>
      <c r="H4" s="19" t="str">
        <f>Translation!$A$47</f>
        <v>Anzahl aktive Versicherte</v>
      </c>
      <c r="I4" s="19" t="str">
        <f>Translation!$A$48</f>
        <v>Anzahl Rentner</v>
      </c>
      <c r="J4" s="148" t="str">
        <f>Translation!$A$49</f>
        <v>Vorsorge-kapital</v>
      </c>
      <c r="K4" s="29" t="str">
        <f>Translation!$A$52</f>
        <v>Anteil Vorsorge-kapital</v>
      </c>
      <c r="L4" s="28" t="str">
        <f>Translation!$A$46</f>
        <v>Anzahl VE</v>
      </c>
      <c r="M4" s="73" t="str">
        <f>Translation!$A$47</f>
        <v>Anzahl aktive Versicherte</v>
      </c>
      <c r="N4" s="73" t="str">
        <f>Translation!$A$48</f>
        <v>Anzahl Rentner</v>
      </c>
      <c r="O4" s="148" t="str">
        <f>Translation!$A$49</f>
        <v>Vorsorge-kapital</v>
      </c>
      <c r="P4" s="29" t="str">
        <f>Translation!$A$52</f>
        <v>Anteil Vorsorge-kapital</v>
      </c>
      <c r="Q4" s="28" t="str">
        <f>Translation!$A$46</f>
        <v>Anzahl VE</v>
      </c>
      <c r="R4" s="73" t="str">
        <f>Translation!$A$47</f>
        <v>Anzahl aktive Versicherte</v>
      </c>
      <c r="S4" s="73" t="str">
        <f>Translation!$A$48</f>
        <v>Anzahl Rentner</v>
      </c>
      <c r="T4" s="148" t="str">
        <f>Translation!$A$49</f>
        <v>Vorsorge-kapital</v>
      </c>
      <c r="U4" s="29" t="str">
        <f>Translation!$A$52</f>
        <v>Anteil Vorsorge-kapital</v>
      </c>
      <c r="V4" s="28" t="str">
        <f>Translation!$A$46</f>
        <v>Anzahl VE</v>
      </c>
      <c r="W4" s="73" t="str">
        <f>Translation!$A$47</f>
        <v>Anzahl aktive Versicherte</v>
      </c>
      <c r="X4" s="73" t="str">
        <f>Translation!$A$48</f>
        <v>Anzahl Rentner</v>
      </c>
      <c r="Y4" s="148" t="str">
        <f>Translation!$A$49</f>
        <v>Vorsorge-kapital</v>
      </c>
      <c r="Z4" s="29" t="str">
        <f>Translation!$A$52</f>
        <v>Anteil Vorsorge-kapital</v>
      </c>
      <c r="AA4" s="28" t="str">
        <f>Translation!$A$46</f>
        <v>Anzahl VE</v>
      </c>
      <c r="AB4" s="73" t="str">
        <f>Translation!$A$47</f>
        <v>Anzahl aktive Versicherte</v>
      </c>
      <c r="AC4" s="73" t="str">
        <f>Translation!$A$48</f>
        <v>Anzahl Rentner</v>
      </c>
      <c r="AD4" s="148" t="str">
        <f>Translation!$A$49</f>
        <v>Vorsorge-kapital</v>
      </c>
      <c r="AE4" s="29" t="str">
        <f>Translation!$A$52</f>
        <v>Anteil Vorsorge-kapital</v>
      </c>
    </row>
    <row r="5" spans="1:31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  <c r="AA5" s="59"/>
      <c r="AB5" s="74"/>
      <c r="AC5" s="74"/>
      <c r="AD5" s="159"/>
      <c r="AE5" s="62"/>
    </row>
    <row r="6" spans="1:31" x14ac:dyDescent="0.2">
      <c r="M6" s="75"/>
      <c r="N6" s="75"/>
      <c r="R6" s="75"/>
      <c r="S6" s="75"/>
      <c r="W6" s="75"/>
      <c r="X6" s="75"/>
      <c r="AB6" s="75"/>
      <c r="AC6" s="75"/>
    </row>
    <row r="7" spans="1:31" ht="12.75" hidden="1" customHeight="1" x14ac:dyDescent="0.2">
      <c r="M7" s="75"/>
      <c r="N7" s="75"/>
      <c r="R7" s="75"/>
      <c r="S7" s="75"/>
      <c r="W7" s="75"/>
      <c r="X7" s="75"/>
      <c r="AB7" s="75"/>
      <c r="AC7" s="75"/>
    </row>
    <row r="8" spans="1:31" ht="12.75" hidden="1" customHeight="1" x14ac:dyDescent="0.2">
      <c r="M8" s="75"/>
      <c r="N8" s="75"/>
      <c r="R8" s="75"/>
      <c r="S8" s="75"/>
      <c r="W8" s="75"/>
      <c r="X8" s="75"/>
      <c r="AB8" s="75"/>
      <c r="AC8" s="75"/>
    </row>
    <row r="9" spans="1:31" ht="12.75" hidden="1" customHeight="1" x14ac:dyDescent="0.2">
      <c r="M9" s="75"/>
      <c r="N9" s="75"/>
      <c r="R9" s="75"/>
      <c r="S9" s="75"/>
      <c r="W9" s="75"/>
      <c r="X9" s="75"/>
      <c r="AB9" s="75"/>
      <c r="AC9" s="75"/>
    </row>
    <row r="10" spans="1:31" x14ac:dyDescent="0.2">
      <c r="M10" s="75"/>
      <c r="N10" s="75"/>
      <c r="R10" s="75"/>
      <c r="S10" s="75"/>
      <c r="W10" s="75"/>
      <c r="X10" s="75"/>
      <c r="AB10" s="75"/>
      <c r="AC10" s="75"/>
    </row>
    <row r="11" spans="1:31" x14ac:dyDescent="0.2">
      <c r="A11" s="113" t="str">
        <f>Translation!$A$29</f>
        <v>alle Vorsorgeeinrichtungen</v>
      </c>
      <c r="E11" s="156"/>
      <c r="J11" s="156"/>
      <c r="O11" s="156"/>
      <c r="T11" s="156"/>
      <c r="Y11" s="156"/>
      <c r="AD11" s="156"/>
    </row>
    <row r="12" spans="1:31" x14ac:dyDescent="0.2">
      <c r="A12" s="114" t="str">
        <f>Translation!$A219</f>
        <v>0.00% – 0.19%</v>
      </c>
      <c r="B12" s="30">
        <v>320</v>
      </c>
      <c r="C12" s="6">
        <v>797463</v>
      </c>
      <c r="D12" s="6">
        <v>440101</v>
      </c>
      <c r="E12" s="150">
        <v>379128.06299999997</v>
      </c>
      <c r="F12" s="31">
        <f t="shared" ref="F12:F17" si="0">E12/E$36</f>
        <v>0.41113885797174354</v>
      </c>
      <c r="G12" s="41">
        <v>306</v>
      </c>
      <c r="H12" s="42">
        <v>789314</v>
      </c>
      <c r="I12" s="42">
        <v>434484</v>
      </c>
      <c r="J12" s="160">
        <v>371755.87600000005</v>
      </c>
      <c r="K12" s="44">
        <f t="shared" ref="K12:K17" si="1">J12/J$36</f>
        <v>0.41155862284035788</v>
      </c>
      <c r="L12" s="76">
        <v>308</v>
      </c>
      <c r="M12" s="122">
        <v>755769</v>
      </c>
      <c r="N12" s="122">
        <v>414746</v>
      </c>
      <c r="O12" s="166">
        <v>349162.42300000001</v>
      </c>
      <c r="P12" s="124">
        <f t="shared" ref="P12:P17" si="2">O12/O$36</f>
        <v>0.405972067890081</v>
      </c>
      <c r="Q12" s="76">
        <v>301</v>
      </c>
      <c r="R12" s="122">
        <v>664326</v>
      </c>
      <c r="S12" s="122">
        <v>373510</v>
      </c>
      <c r="T12" s="166">
        <v>299730.50599999999</v>
      </c>
      <c r="U12" s="124">
        <f t="shared" ref="U12:U17" si="3">T12/T$36</f>
        <v>0.36409086494440163</v>
      </c>
      <c r="V12" s="76">
        <v>301</v>
      </c>
      <c r="W12" s="122">
        <v>626337</v>
      </c>
      <c r="X12" s="122">
        <v>346672</v>
      </c>
      <c r="Y12" s="166">
        <v>277850.886</v>
      </c>
      <c r="Z12" s="124">
        <f t="shared" ref="Z12:Z17" si="4">Y12/Y$36</f>
        <v>0.34557234835026851</v>
      </c>
      <c r="AA12" s="76">
        <v>320</v>
      </c>
      <c r="AB12" s="122">
        <v>600746</v>
      </c>
      <c r="AC12" s="122">
        <v>334026</v>
      </c>
      <c r="AD12" s="166">
        <v>289030.84899999999</v>
      </c>
      <c r="AE12" s="124">
        <f t="shared" ref="AE12:AE17" si="5">AD12/AD$36</f>
        <v>0.38772415903640894</v>
      </c>
    </row>
    <row r="13" spans="1:31" x14ac:dyDescent="0.2">
      <c r="A13" s="114" t="str">
        <f>Translation!$A220</f>
        <v>0.20% – 0.39%</v>
      </c>
      <c r="B13" s="30">
        <v>546</v>
      </c>
      <c r="C13" s="6">
        <v>916643</v>
      </c>
      <c r="D13" s="6">
        <v>334516</v>
      </c>
      <c r="E13" s="150">
        <v>290596.45799999998</v>
      </c>
      <c r="F13" s="31">
        <f t="shared" si="0"/>
        <v>0.31513229310264418</v>
      </c>
      <c r="G13" s="41">
        <v>584</v>
      </c>
      <c r="H13" s="42">
        <v>887566</v>
      </c>
      <c r="I13" s="42">
        <v>323121</v>
      </c>
      <c r="J13" s="160">
        <v>281678.67199999996</v>
      </c>
      <c r="K13" s="44">
        <f t="shared" si="1"/>
        <v>0.3118371324191816</v>
      </c>
      <c r="L13" s="76">
        <v>570</v>
      </c>
      <c r="M13" s="122">
        <v>842161</v>
      </c>
      <c r="N13" s="122">
        <v>320239</v>
      </c>
      <c r="O13" s="166">
        <v>268897.19099999999</v>
      </c>
      <c r="P13" s="124">
        <f t="shared" si="2"/>
        <v>0.31264747146087962</v>
      </c>
      <c r="Q13" s="76">
        <v>556</v>
      </c>
      <c r="R13" s="122">
        <v>918463</v>
      </c>
      <c r="S13" s="122">
        <v>339519</v>
      </c>
      <c r="T13" s="166">
        <v>286403.08199999999</v>
      </c>
      <c r="U13" s="124">
        <f t="shared" si="3"/>
        <v>0.34790167754270024</v>
      </c>
      <c r="V13" s="76">
        <v>561</v>
      </c>
      <c r="W13" s="122">
        <v>942040</v>
      </c>
      <c r="X13" s="122">
        <v>358575</v>
      </c>
      <c r="Y13" s="166">
        <v>289204.511</v>
      </c>
      <c r="Z13" s="124">
        <f t="shared" si="4"/>
        <v>0.35969322775440443</v>
      </c>
      <c r="AA13" s="76">
        <v>573</v>
      </c>
      <c r="AB13" s="122">
        <v>938271</v>
      </c>
      <c r="AC13" s="122">
        <v>367635</v>
      </c>
      <c r="AD13" s="166">
        <v>283554.48300000001</v>
      </c>
      <c r="AE13" s="124">
        <f t="shared" si="5"/>
        <v>0.38037781725568931</v>
      </c>
    </row>
    <row r="14" spans="1:31" x14ac:dyDescent="0.2">
      <c r="A14" s="114" t="str">
        <f>Translation!$A221</f>
        <v>0.40% – 0.59%</v>
      </c>
      <c r="B14" s="30">
        <v>329</v>
      </c>
      <c r="C14" s="6">
        <v>736109</v>
      </c>
      <c r="D14" s="6">
        <v>110711</v>
      </c>
      <c r="E14" s="150">
        <v>109221.68700000001</v>
      </c>
      <c r="F14" s="31">
        <f t="shared" si="0"/>
        <v>0.11844356575347269</v>
      </c>
      <c r="G14" s="41">
        <v>345</v>
      </c>
      <c r="H14" s="42">
        <v>652782</v>
      </c>
      <c r="I14" s="42">
        <v>103506</v>
      </c>
      <c r="J14" s="160">
        <v>98901.266000000003</v>
      </c>
      <c r="K14" s="44">
        <f t="shared" si="1"/>
        <v>0.10949031732891266</v>
      </c>
      <c r="L14" s="76">
        <v>347</v>
      </c>
      <c r="M14" s="122">
        <v>613510</v>
      </c>
      <c r="N14" s="122">
        <v>94400</v>
      </c>
      <c r="O14" s="166">
        <v>91525.964999999997</v>
      </c>
      <c r="P14" s="124">
        <f t="shared" si="2"/>
        <v>0.10641748031598801</v>
      </c>
      <c r="Q14" s="76">
        <v>380</v>
      </c>
      <c r="R14" s="122">
        <v>486443</v>
      </c>
      <c r="S14" s="122">
        <v>83088</v>
      </c>
      <c r="T14" s="166">
        <v>75725.501000000004</v>
      </c>
      <c r="U14" s="124">
        <f t="shared" si="3"/>
        <v>9.1985842633709597E-2</v>
      </c>
      <c r="V14" s="76">
        <v>402</v>
      </c>
      <c r="W14" s="122">
        <v>497523</v>
      </c>
      <c r="X14" s="122">
        <v>76046</v>
      </c>
      <c r="Y14" s="166">
        <v>80538.403999999995</v>
      </c>
      <c r="Z14" s="124">
        <f t="shared" si="4"/>
        <v>0.10016828019998704</v>
      </c>
      <c r="AA14" s="76">
        <v>406</v>
      </c>
      <c r="AB14" s="122">
        <v>430036</v>
      </c>
      <c r="AC14" s="122">
        <v>64230</v>
      </c>
      <c r="AD14" s="166">
        <v>66797.297000000006</v>
      </c>
      <c r="AE14" s="124">
        <f t="shared" si="5"/>
        <v>8.96060953176325E-2</v>
      </c>
    </row>
    <row r="15" spans="1:31" x14ac:dyDescent="0.2">
      <c r="A15" s="114" t="str">
        <f>Translation!$A222</f>
        <v>0.60% – 0.79%</v>
      </c>
      <c r="B15" s="30">
        <v>166</v>
      </c>
      <c r="C15" s="6">
        <v>622679</v>
      </c>
      <c r="D15" s="6">
        <v>22591</v>
      </c>
      <c r="E15" s="150">
        <v>64945.9</v>
      </c>
      <c r="F15" s="31">
        <f t="shared" si="0"/>
        <v>7.0429455800920387E-2</v>
      </c>
      <c r="G15" s="41">
        <v>170</v>
      </c>
      <c r="H15" s="42">
        <v>694281</v>
      </c>
      <c r="I15" s="42">
        <v>28479</v>
      </c>
      <c r="J15" s="160">
        <v>71707.388000000006</v>
      </c>
      <c r="K15" s="44">
        <f t="shared" si="1"/>
        <v>7.9384875285089515E-2</v>
      </c>
      <c r="L15" s="76">
        <v>193</v>
      </c>
      <c r="M15" s="122">
        <v>592396</v>
      </c>
      <c r="N15" s="122">
        <v>31941</v>
      </c>
      <c r="O15" s="166">
        <v>60834.277999999998</v>
      </c>
      <c r="P15" s="124">
        <f t="shared" si="2"/>
        <v>7.0732175089356794E-2</v>
      </c>
      <c r="Q15" s="76">
        <v>202</v>
      </c>
      <c r="R15" s="122">
        <v>703689</v>
      </c>
      <c r="S15" s="122">
        <v>48418</v>
      </c>
      <c r="T15" s="166">
        <v>72356.523000000001</v>
      </c>
      <c r="U15" s="124">
        <f t="shared" si="3"/>
        <v>8.7893452671912842E-2</v>
      </c>
      <c r="V15" s="76">
        <v>238</v>
      </c>
      <c r="W15" s="122">
        <v>514157</v>
      </c>
      <c r="X15" s="122">
        <v>54244</v>
      </c>
      <c r="Y15" s="166">
        <v>51497.332000000002</v>
      </c>
      <c r="Z15" s="124">
        <f t="shared" si="4"/>
        <v>6.4048937216681867E-2</v>
      </c>
      <c r="AA15" s="76">
        <v>258</v>
      </c>
      <c r="AB15" s="122">
        <v>589550</v>
      </c>
      <c r="AC15" s="122">
        <v>72735</v>
      </c>
      <c r="AD15" s="166">
        <v>59004.19</v>
      </c>
      <c r="AE15" s="124">
        <f t="shared" si="5"/>
        <v>7.9151931451353463E-2</v>
      </c>
    </row>
    <row r="16" spans="1:31" x14ac:dyDescent="0.2">
      <c r="A16" s="114" t="str">
        <f>Translation!$A223</f>
        <v>0.80% – 0.99%</v>
      </c>
      <c r="B16" s="30">
        <v>74</v>
      </c>
      <c r="C16" s="6">
        <v>846991</v>
      </c>
      <c r="D16" s="6">
        <v>17315</v>
      </c>
      <c r="E16" s="150">
        <v>62871.811000000002</v>
      </c>
      <c r="F16" s="31">
        <f t="shared" si="0"/>
        <v>6.8180245926968766E-2</v>
      </c>
      <c r="G16" s="41">
        <v>86</v>
      </c>
      <c r="H16" s="42">
        <v>834292</v>
      </c>
      <c r="I16" s="42">
        <v>16187</v>
      </c>
      <c r="J16" s="160">
        <v>63609.762999999999</v>
      </c>
      <c r="K16" s="44">
        <f t="shared" si="1"/>
        <v>7.0420262730377256E-2</v>
      </c>
      <c r="L16" s="76">
        <v>92</v>
      </c>
      <c r="M16" s="122">
        <v>761251</v>
      </c>
      <c r="N16" s="122">
        <v>4484</v>
      </c>
      <c r="O16" s="166">
        <v>67319.443000000014</v>
      </c>
      <c r="P16" s="124">
        <f t="shared" si="2"/>
        <v>7.8272493497727968E-2</v>
      </c>
      <c r="Q16" s="76">
        <v>110</v>
      </c>
      <c r="R16" s="122">
        <v>747811</v>
      </c>
      <c r="S16" s="122">
        <v>9536</v>
      </c>
      <c r="T16" s="166">
        <v>64914.44</v>
      </c>
      <c r="U16" s="124">
        <f t="shared" si="3"/>
        <v>7.8853350372622602E-2</v>
      </c>
      <c r="V16" s="76">
        <v>137</v>
      </c>
      <c r="W16" s="122">
        <v>935386</v>
      </c>
      <c r="X16" s="122">
        <v>9164</v>
      </c>
      <c r="Y16" s="166">
        <v>81969.55</v>
      </c>
      <c r="Z16" s="124">
        <f t="shared" si="4"/>
        <v>0.10194824387464704</v>
      </c>
      <c r="AA16" s="76">
        <v>126</v>
      </c>
      <c r="AB16" s="122">
        <v>349891</v>
      </c>
      <c r="AC16" s="122">
        <v>16797</v>
      </c>
      <c r="AD16" s="166">
        <v>28850.745999999999</v>
      </c>
      <c r="AE16" s="124">
        <f t="shared" si="5"/>
        <v>3.8702205211399561E-2</v>
      </c>
    </row>
    <row r="17" spans="1:31" ht="12.75" customHeight="1" x14ac:dyDescent="0.2">
      <c r="A17" s="110" t="str">
        <f>Translation!$A224</f>
        <v>1.00% oder mehr</v>
      </c>
      <c r="B17" s="30">
        <v>152</v>
      </c>
      <c r="C17" s="6">
        <v>322012</v>
      </c>
      <c r="D17" s="6">
        <v>12061</v>
      </c>
      <c r="E17" s="150">
        <v>15377.24</v>
      </c>
      <c r="F17" s="31">
        <f t="shared" si="0"/>
        <v>1.6675581444250447E-2</v>
      </c>
      <c r="G17" s="41">
        <v>163</v>
      </c>
      <c r="H17" s="42">
        <v>317677</v>
      </c>
      <c r="I17" s="42">
        <v>11714</v>
      </c>
      <c r="J17" s="160">
        <v>15634.818000000001</v>
      </c>
      <c r="K17" s="44">
        <f t="shared" si="1"/>
        <v>1.7308789396081093E-2</v>
      </c>
      <c r="L17" s="76">
        <v>172</v>
      </c>
      <c r="M17" s="122">
        <v>485007</v>
      </c>
      <c r="N17" s="122">
        <v>23015</v>
      </c>
      <c r="O17" s="166">
        <v>22325.839</v>
      </c>
      <c r="P17" s="124">
        <f t="shared" si="2"/>
        <v>2.5958311745966484E-2</v>
      </c>
      <c r="Q17" s="76">
        <v>194</v>
      </c>
      <c r="R17" s="122">
        <v>517423</v>
      </c>
      <c r="S17" s="122">
        <v>24530</v>
      </c>
      <c r="T17" s="166">
        <v>24099.901999999998</v>
      </c>
      <c r="U17" s="124">
        <f t="shared" si="3"/>
        <v>2.9274811834652938E-2</v>
      </c>
      <c r="V17" s="76">
        <v>206</v>
      </c>
      <c r="W17" s="122">
        <v>488594</v>
      </c>
      <c r="X17" s="122">
        <v>24117</v>
      </c>
      <c r="Y17" s="166">
        <v>22970.332000000002</v>
      </c>
      <c r="Z17" s="124">
        <f t="shared" si="4"/>
        <v>2.856896260401099E-2</v>
      </c>
      <c r="AA17" s="76">
        <v>222</v>
      </c>
      <c r="AB17" s="122">
        <v>1024254</v>
      </c>
      <c r="AC17" s="122">
        <v>87909</v>
      </c>
      <c r="AD17" s="166">
        <v>18217.27</v>
      </c>
      <c r="AE17" s="124">
        <f t="shared" si="5"/>
        <v>2.4437791727516263E-2</v>
      </c>
    </row>
    <row r="18" spans="1:31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6"/>
      <c r="P18" s="124"/>
      <c r="Q18" s="76"/>
      <c r="R18" s="122"/>
      <c r="S18" s="122"/>
      <c r="T18" s="166"/>
      <c r="U18" s="124"/>
      <c r="V18" s="76"/>
      <c r="W18" s="122"/>
      <c r="X18" s="122"/>
      <c r="Y18" s="166"/>
      <c r="Z18" s="124"/>
      <c r="AA18" s="76"/>
      <c r="AB18" s="122"/>
      <c r="AC18" s="122"/>
      <c r="AD18" s="166"/>
      <c r="AE18" s="124"/>
    </row>
    <row r="19" spans="1:31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6"/>
      <c r="P19" s="124"/>
      <c r="Q19" s="76"/>
      <c r="R19" s="122"/>
      <c r="S19" s="122"/>
      <c r="T19" s="166"/>
      <c r="U19" s="124"/>
      <c r="V19" s="76"/>
      <c r="W19" s="122"/>
      <c r="X19" s="122"/>
      <c r="Y19" s="166"/>
      <c r="Z19" s="124"/>
      <c r="AA19" s="76"/>
      <c r="AB19" s="122"/>
      <c r="AC19" s="122"/>
      <c r="AD19" s="166"/>
      <c r="AE19" s="124"/>
    </row>
    <row r="20" spans="1:31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6"/>
      <c r="P20" s="124"/>
      <c r="Q20" s="76"/>
      <c r="R20" s="122"/>
      <c r="S20" s="122"/>
      <c r="T20" s="166"/>
      <c r="U20" s="124"/>
      <c r="V20" s="76"/>
      <c r="W20" s="122"/>
      <c r="X20" s="122"/>
      <c r="Y20" s="166"/>
      <c r="Z20" s="124"/>
      <c r="AA20" s="76"/>
      <c r="AB20" s="122"/>
      <c r="AC20" s="122"/>
      <c r="AD20" s="166"/>
      <c r="AE20" s="124"/>
    </row>
    <row r="21" spans="1:31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6"/>
      <c r="P21" s="124"/>
      <c r="Q21" s="76"/>
      <c r="R21" s="122"/>
      <c r="S21" s="122"/>
      <c r="T21" s="166"/>
      <c r="U21" s="124"/>
      <c r="V21" s="76"/>
      <c r="W21" s="122"/>
      <c r="X21" s="122"/>
      <c r="Y21" s="166"/>
      <c r="Z21" s="124"/>
      <c r="AA21" s="76"/>
      <c r="AB21" s="122"/>
      <c r="AC21" s="122"/>
      <c r="AD21" s="166"/>
      <c r="AE21" s="124"/>
    </row>
    <row r="22" spans="1:31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6"/>
      <c r="P22" s="124"/>
      <c r="Q22" s="76"/>
      <c r="R22" s="122"/>
      <c r="S22" s="122"/>
      <c r="T22" s="166"/>
      <c r="U22" s="124"/>
      <c r="V22" s="76"/>
      <c r="W22" s="122"/>
      <c r="X22" s="122"/>
      <c r="Y22" s="166"/>
      <c r="Z22" s="124"/>
      <c r="AA22" s="76"/>
      <c r="AB22" s="122"/>
      <c r="AC22" s="122"/>
      <c r="AD22" s="166"/>
      <c r="AE22" s="124"/>
    </row>
    <row r="23" spans="1:31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6"/>
      <c r="P23" s="124"/>
      <c r="Q23" s="76"/>
      <c r="R23" s="122"/>
      <c r="S23" s="122"/>
      <c r="T23" s="166"/>
      <c r="U23" s="124"/>
      <c r="V23" s="76"/>
      <c r="W23" s="122"/>
      <c r="X23" s="122"/>
      <c r="Y23" s="166"/>
      <c r="Z23" s="124"/>
      <c r="AA23" s="76"/>
      <c r="AB23" s="122"/>
      <c r="AC23" s="122"/>
      <c r="AD23" s="166"/>
      <c r="AE23" s="124"/>
    </row>
    <row r="24" spans="1:31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6"/>
      <c r="P24" s="124"/>
      <c r="Q24" s="76"/>
      <c r="R24" s="122"/>
      <c r="S24" s="122"/>
      <c r="T24" s="166"/>
      <c r="U24" s="124"/>
      <c r="V24" s="76"/>
      <c r="W24" s="122"/>
      <c r="X24" s="122"/>
      <c r="Y24" s="166"/>
      <c r="Z24" s="124"/>
      <c r="AA24" s="76"/>
      <c r="AB24" s="122"/>
      <c r="AC24" s="122"/>
      <c r="AD24" s="166"/>
      <c r="AE24" s="124"/>
    </row>
    <row r="25" spans="1:31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6"/>
      <c r="P25" s="124"/>
      <c r="Q25" s="76"/>
      <c r="R25" s="122"/>
      <c r="S25" s="122"/>
      <c r="T25" s="166"/>
      <c r="U25" s="124"/>
      <c r="V25" s="76"/>
      <c r="W25" s="122"/>
      <c r="X25" s="122"/>
      <c r="Y25" s="166"/>
      <c r="Z25" s="124"/>
      <c r="AA25" s="76"/>
      <c r="AB25" s="122"/>
      <c r="AC25" s="122"/>
      <c r="AD25" s="166"/>
      <c r="AE25" s="124"/>
    </row>
    <row r="26" spans="1:31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6"/>
      <c r="P26" s="124"/>
      <c r="Q26" s="76"/>
      <c r="R26" s="122"/>
      <c r="S26" s="122"/>
      <c r="T26" s="166"/>
      <c r="U26" s="124"/>
      <c r="V26" s="76"/>
      <c r="W26" s="122"/>
      <c r="X26" s="122"/>
      <c r="Y26" s="166"/>
      <c r="Z26" s="124"/>
      <c r="AA26" s="76"/>
      <c r="AB26" s="122"/>
      <c r="AC26" s="122"/>
      <c r="AD26" s="166"/>
      <c r="AE26" s="124"/>
    </row>
    <row r="27" spans="1:31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6"/>
      <c r="P27" s="124"/>
      <c r="Q27" s="76"/>
      <c r="R27" s="122"/>
      <c r="S27" s="122"/>
      <c r="T27" s="166"/>
      <c r="U27" s="124"/>
      <c r="V27" s="76"/>
      <c r="W27" s="122"/>
      <c r="X27" s="122"/>
      <c r="Y27" s="166"/>
      <c r="Z27" s="124"/>
      <c r="AA27" s="76"/>
      <c r="AB27" s="122"/>
      <c r="AC27" s="122"/>
      <c r="AD27" s="166"/>
      <c r="AE27" s="124"/>
    </row>
    <row r="28" spans="1:31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6"/>
      <c r="P28" s="124"/>
      <c r="Q28" s="76"/>
      <c r="R28" s="122"/>
      <c r="S28" s="122"/>
      <c r="T28" s="166"/>
      <c r="U28" s="124"/>
      <c r="V28" s="76"/>
      <c r="W28" s="122"/>
      <c r="X28" s="122"/>
      <c r="Y28" s="166"/>
      <c r="Z28" s="124"/>
      <c r="AA28" s="76"/>
      <c r="AB28" s="122"/>
      <c r="AC28" s="122"/>
      <c r="AD28" s="166"/>
      <c r="AE28" s="124"/>
    </row>
    <row r="29" spans="1:31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6"/>
      <c r="P29" s="124"/>
      <c r="Q29" s="76"/>
      <c r="R29" s="122"/>
      <c r="S29" s="122"/>
      <c r="T29" s="166"/>
      <c r="U29" s="124"/>
      <c r="V29" s="76"/>
      <c r="W29" s="122"/>
      <c r="X29" s="122"/>
      <c r="Y29" s="166"/>
      <c r="Z29" s="124"/>
      <c r="AA29" s="76"/>
      <c r="AB29" s="122"/>
      <c r="AC29" s="122"/>
      <c r="AD29" s="166"/>
      <c r="AE29" s="124"/>
    </row>
    <row r="30" spans="1:31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6"/>
      <c r="P30" s="124"/>
      <c r="Q30" s="76"/>
      <c r="R30" s="122"/>
      <c r="S30" s="122"/>
      <c r="T30" s="166"/>
      <c r="U30" s="124"/>
      <c r="V30" s="76"/>
      <c r="W30" s="122"/>
      <c r="X30" s="122"/>
      <c r="Y30" s="166"/>
      <c r="Z30" s="124"/>
      <c r="AA30" s="76"/>
      <c r="AB30" s="122"/>
      <c r="AC30" s="122"/>
      <c r="AD30" s="166"/>
      <c r="AE30" s="124"/>
    </row>
    <row r="31" spans="1:31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6"/>
      <c r="P31" s="124"/>
      <c r="Q31" s="76"/>
      <c r="R31" s="122"/>
      <c r="S31" s="122"/>
      <c r="T31" s="166"/>
      <c r="U31" s="124"/>
      <c r="V31" s="76"/>
      <c r="W31" s="122"/>
      <c r="X31" s="122"/>
      <c r="Y31" s="166"/>
      <c r="Z31" s="124"/>
      <c r="AA31" s="76"/>
      <c r="AB31" s="122"/>
      <c r="AC31" s="122"/>
      <c r="AD31" s="166"/>
      <c r="AE31" s="124"/>
    </row>
    <row r="32" spans="1:31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6"/>
      <c r="P32" s="124"/>
      <c r="Q32" s="76"/>
      <c r="R32" s="122"/>
      <c r="S32" s="122"/>
      <c r="T32" s="166"/>
      <c r="U32" s="124"/>
      <c r="V32" s="76"/>
      <c r="W32" s="122"/>
      <c r="X32" s="122"/>
      <c r="Y32" s="166"/>
      <c r="Z32" s="124"/>
      <c r="AA32" s="76"/>
      <c r="AB32" s="122"/>
      <c r="AC32" s="122"/>
      <c r="AD32" s="166"/>
      <c r="AE32" s="124"/>
    </row>
    <row r="33" spans="1:31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6"/>
      <c r="P33" s="124"/>
      <c r="Q33" s="76"/>
      <c r="R33" s="122"/>
      <c r="S33" s="122"/>
      <c r="T33" s="166"/>
      <c r="U33" s="124"/>
      <c r="V33" s="76"/>
      <c r="W33" s="122"/>
      <c r="X33" s="122"/>
      <c r="Y33" s="166"/>
      <c r="Z33" s="124"/>
      <c r="AA33" s="76"/>
      <c r="AB33" s="122"/>
      <c r="AC33" s="122"/>
      <c r="AD33" s="166"/>
      <c r="AE33" s="124"/>
    </row>
    <row r="34" spans="1:31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6"/>
      <c r="P34" s="124"/>
      <c r="Q34" s="76"/>
      <c r="R34" s="122"/>
      <c r="S34" s="122"/>
      <c r="T34" s="166"/>
      <c r="U34" s="124"/>
      <c r="V34" s="76"/>
      <c r="W34" s="122"/>
      <c r="X34" s="122"/>
      <c r="Y34" s="166"/>
      <c r="Z34" s="124"/>
      <c r="AA34" s="76"/>
      <c r="AB34" s="122"/>
      <c r="AC34" s="122"/>
      <c r="AD34" s="166"/>
      <c r="AE34" s="124"/>
    </row>
    <row r="35" spans="1:31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6"/>
      <c r="P35" s="124"/>
      <c r="Q35" s="76"/>
      <c r="R35" s="122"/>
      <c r="S35" s="122"/>
      <c r="T35" s="166"/>
      <c r="U35" s="124"/>
      <c r="V35" s="76"/>
      <c r="W35" s="122"/>
      <c r="X35" s="122"/>
      <c r="Y35" s="166"/>
      <c r="Z35" s="124"/>
      <c r="AA35" s="76"/>
      <c r="AB35" s="122"/>
      <c r="AC35" s="122"/>
      <c r="AD35" s="166"/>
      <c r="AE35" s="124"/>
    </row>
    <row r="36" spans="1:31" x14ac:dyDescent="0.2">
      <c r="A36" s="115" t="s">
        <v>2</v>
      </c>
      <c r="B36" s="32">
        <f t="shared" ref="B36:AE36" si="6">SUM(B$12:B$35)</f>
        <v>1587</v>
      </c>
      <c r="C36" s="7">
        <f t="shared" si="6"/>
        <v>4241897</v>
      </c>
      <c r="D36" s="7">
        <f t="shared" si="6"/>
        <v>937295</v>
      </c>
      <c r="E36" s="151">
        <f t="shared" si="6"/>
        <v>922141.15899999999</v>
      </c>
      <c r="F36" s="64">
        <f t="shared" si="6"/>
        <v>1.0000000000000002</v>
      </c>
      <c r="G36" s="45">
        <f t="shared" si="6"/>
        <v>1654</v>
      </c>
      <c r="H36" s="65">
        <f t="shared" si="6"/>
        <v>4175912</v>
      </c>
      <c r="I36" s="65">
        <f t="shared" si="6"/>
        <v>917491</v>
      </c>
      <c r="J36" s="161">
        <f t="shared" si="6"/>
        <v>903287.78300000005</v>
      </c>
      <c r="K36" s="66">
        <f t="shared" si="6"/>
        <v>1</v>
      </c>
      <c r="L36" s="77">
        <f t="shared" si="6"/>
        <v>1682</v>
      </c>
      <c r="M36" s="125">
        <f t="shared" si="6"/>
        <v>4050094</v>
      </c>
      <c r="N36" s="125">
        <f t="shared" si="6"/>
        <v>888825</v>
      </c>
      <c r="O36" s="167">
        <f t="shared" si="6"/>
        <v>860065.13900000008</v>
      </c>
      <c r="P36" s="127">
        <f t="shared" si="6"/>
        <v>1</v>
      </c>
      <c r="Q36" s="77">
        <f t="shared" si="6"/>
        <v>1743</v>
      </c>
      <c r="R36" s="125">
        <f t="shared" si="6"/>
        <v>4038155</v>
      </c>
      <c r="S36" s="125">
        <f t="shared" si="6"/>
        <v>878601</v>
      </c>
      <c r="T36" s="167">
        <f t="shared" si="6"/>
        <v>823229.95400000014</v>
      </c>
      <c r="U36" s="127">
        <f t="shared" si="6"/>
        <v>0.99999999999999989</v>
      </c>
      <c r="V36" s="77">
        <f t="shared" si="6"/>
        <v>1845</v>
      </c>
      <c r="W36" s="125">
        <f t="shared" si="6"/>
        <v>4004037</v>
      </c>
      <c r="X36" s="125">
        <f t="shared" si="6"/>
        <v>868818</v>
      </c>
      <c r="Y36" s="167">
        <f t="shared" si="6"/>
        <v>804031.01500000013</v>
      </c>
      <c r="Z36" s="127">
        <f t="shared" si="6"/>
        <v>0.99999999999999989</v>
      </c>
      <c r="AA36" s="77">
        <f t="shared" si="6"/>
        <v>1905</v>
      </c>
      <c r="AB36" s="125">
        <f t="shared" si="6"/>
        <v>3932748</v>
      </c>
      <c r="AC36" s="125">
        <f t="shared" si="6"/>
        <v>943332</v>
      </c>
      <c r="AD36" s="167">
        <f t="shared" si="6"/>
        <v>745454.83499999996</v>
      </c>
      <c r="AE36" s="127">
        <f t="shared" si="6"/>
        <v>1</v>
      </c>
    </row>
    <row r="39" spans="1:31" ht="12.75" hidden="1" customHeight="1" x14ac:dyDescent="0.2"/>
    <row r="40" spans="1:31" ht="12.75" hidden="1" customHeight="1" x14ac:dyDescent="0.2"/>
    <row r="41" spans="1:31" ht="12.75" hidden="1" customHeight="1" x14ac:dyDescent="0.2"/>
    <row r="42" spans="1:31" ht="12.75" hidden="1" customHeight="1" x14ac:dyDescent="0.2"/>
    <row r="43" spans="1:31" ht="12.75" hidden="1" customHeight="1" x14ac:dyDescent="0.2"/>
    <row r="44" spans="1:31" ht="12.75" hidden="1" customHeight="1" x14ac:dyDescent="0.2"/>
    <row r="45" spans="1:31" ht="12.75" hidden="1" customHeight="1" x14ac:dyDescent="0.2"/>
    <row r="46" spans="1:31" ht="12.75" hidden="1" customHeight="1" x14ac:dyDescent="0.2"/>
    <row r="47" spans="1:31" ht="12.75" hidden="1" customHeight="1" x14ac:dyDescent="0.2"/>
    <row r="48" spans="1:31" ht="12.75" hidden="1" customHeight="1" x14ac:dyDescent="0.2"/>
    <row r="49" spans="1:31" ht="12.75" hidden="1" customHeight="1" x14ac:dyDescent="0.2"/>
    <row r="51" spans="1:31" x14ac:dyDescent="0.2">
      <c r="A51" s="116" t="str">
        <f>Translation!$A$30</f>
        <v>Vorsorgeeinrichtungen ohne Staatsgarantie</v>
      </c>
      <c r="E51" s="156"/>
      <c r="J51" s="156"/>
      <c r="O51" s="156"/>
      <c r="T51" s="156"/>
      <c r="Y51" s="156"/>
      <c r="AD51" s="156"/>
    </row>
    <row r="52" spans="1:31" x14ac:dyDescent="0.2">
      <c r="A52" s="114" t="str">
        <f>$A$12</f>
        <v>0.00% – 0.19%</v>
      </c>
      <c r="B52" s="33">
        <v>303</v>
      </c>
      <c r="C52" s="8">
        <v>579881</v>
      </c>
      <c r="D52" s="8">
        <v>325778</v>
      </c>
      <c r="E52" s="152">
        <v>279735.99699999997</v>
      </c>
      <c r="F52" s="34">
        <f t="shared" ref="F52:F57" si="7">E52/E$76</f>
        <v>0.35218134551608654</v>
      </c>
      <c r="G52" s="47">
        <v>291</v>
      </c>
      <c r="H52" s="48">
        <v>575340</v>
      </c>
      <c r="I52" s="48">
        <v>323027</v>
      </c>
      <c r="J52" s="162">
        <v>274176.28000000003</v>
      </c>
      <c r="K52" s="50">
        <f t="shared" ref="K52:K57" si="8">J52/J$76</f>
        <v>0.35640743533557878</v>
      </c>
      <c r="L52" s="128">
        <v>293</v>
      </c>
      <c r="M52" s="129">
        <v>545278</v>
      </c>
      <c r="N52" s="129">
        <v>306676</v>
      </c>
      <c r="O52" s="168">
        <v>256429.215</v>
      </c>
      <c r="P52" s="131">
        <f t="shared" ref="P52:P57" si="9">O52/O$76</f>
        <v>0.34993654233525945</v>
      </c>
      <c r="Q52" s="128">
        <v>288</v>
      </c>
      <c r="R52" s="129">
        <v>539310</v>
      </c>
      <c r="S52" s="129">
        <v>307961</v>
      </c>
      <c r="T52" s="168">
        <v>245890.29800000001</v>
      </c>
      <c r="U52" s="131">
        <f t="shared" ref="U52:U57" si="10">T52/T$76</f>
        <v>0.34928494934625065</v>
      </c>
      <c r="V52" s="128">
        <v>285</v>
      </c>
      <c r="W52" s="129">
        <v>505995</v>
      </c>
      <c r="X52" s="129">
        <v>284235</v>
      </c>
      <c r="Y52" s="168">
        <v>225975.087</v>
      </c>
      <c r="Z52" s="131">
        <f t="shared" ref="Z52:Z57" si="11">Y52/Y$76</f>
        <v>0.3329381648472215</v>
      </c>
      <c r="AA52" s="128">
        <v>302</v>
      </c>
      <c r="AB52" s="129">
        <v>463138</v>
      </c>
      <c r="AC52" s="129">
        <v>261751</v>
      </c>
      <c r="AD52" s="168">
        <v>229510.74299999999</v>
      </c>
      <c r="AE52" s="131">
        <f t="shared" ref="AE52:AE57" si="12">AD52/AD$76</f>
        <v>0.3721844252620255</v>
      </c>
    </row>
    <row r="53" spans="1:31" x14ac:dyDescent="0.2">
      <c r="A53" s="114" t="str">
        <f>$A$13</f>
        <v>0.20% – 0.39%</v>
      </c>
      <c r="B53" s="33">
        <v>525</v>
      </c>
      <c r="C53" s="8">
        <v>828855</v>
      </c>
      <c r="D53" s="8">
        <v>297379</v>
      </c>
      <c r="E53" s="152">
        <v>262142.69200000001</v>
      </c>
      <c r="F53" s="34">
        <f t="shared" si="7"/>
        <v>0.33003176915328875</v>
      </c>
      <c r="G53" s="47">
        <v>562</v>
      </c>
      <c r="H53" s="48">
        <v>776277</v>
      </c>
      <c r="I53" s="48">
        <v>278513</v>
      </c>
      <c r="J53" s="162">
        <v>245277.84099999999</v>
      </c>
      <c r="K53" s="50">
        <f t="shared" si="8"/>
        <v>0.31884175485734162</v>
      </c>
      <c r="L53" s="128">
        <v>549</v>
      </c>
      <c r="M53" s="129">
        <v>732099</v>
      </c>
      <c r="N53" s="129">
        <v>278719</v>
      </c>
      <c r="O53" s="168">
        <v>234537.65299999999</v>
      </c>
      <c r="P53" s="131">
        <f t="shared" si="9"/>
        <v>0.32006218690115668</v>
      </c>
      <c r="Q53" s="128">
        <v>533</v>
      </c>
      <c r="R53" s="129">
        <v>735592</v>
      </c>
      <c r="S53" s="129">
        <v>261374</v>
      </c>
      <c r="T53" s="168">
        <v>221030.378</v>
      </c>
      <c r="U53" s="131">
        <f t="shared" si="10"/>
        <v>0.31397165732709242</v>
      </c>
      <c r="V53" s="128">
        <v>535</v>
      </c>
      <c r="W53" s="129">
        <v>723392</v>
      </c>
      <c r="X53" s="129">
        <v>267208</v>
      </c>
      <c r="Y53" s="168">
        <v>215806.196</v>
      </c>
      <c r="Z53" s="131">
        <f t="shared" si="11"/>
        <v>0.31795592962378105</v>
      </c>
      <c r="AA53" s="128">
        <v>535</v>
      </c>
      <c r="AB53" s="129">
        <v>718218</v>
      </c>
      <c r="AC53" s="129">
        <v>280327</v>
      </c>
      <c r="AD53" s="168">
        <v>214309.99100000001</v>
      </c>
      <c r="AE53" s="131">
        <f t="shared" si="12"/>
        <v>0.34753423646162335</v>
      </c>
    </row>
    <row r="54" spans="1:31" x14ac:dyDescent="0.2">
      <c r="A54" s="114" t="str">
        <f>$A$14</f>
        <v>0.40% – 0.59%</v>
      </c>
      <c r="B54" s="33">
        <v>329</v>
      </c>
      <c r="C54" s="8">
        <v>736109</v>
      </c>
      <c r="D54" s="8">
        <v>110711</v>
      </c>
      <c r="E54" s="152">
        <v>109221.68700000001</v>
      </c>
      <c r="F54" s="34">
        <f t="shared" si="7"/>
        <v>0.13750765400134352</v>
      </c>
      <c r="G54" s="47">
        <v>345</v>
      </c>
      <c r="H54" s="48">
        <v>652782</v>
      </c>
      <c r="I54" s="48">
        <v>103506</v>
      </c>
      <c r="J54" s="162">
        <v>98901.266000000003</v>
      </c>
      <c r="K54" s="50">
        <f t="shared" si="8"/>
        <v>0.12856380780460611</v>
      </c>
      <c r="L54" s="128">
        <v>345</v>
      </c>
      <c r="M54" s="129">
        <v>612477</v>
      </c>
      <c r="N54" s="129">
        <v>94011</v>
      </c>
      <c r="O54" s="168">
        <v>91371.205000000002</v>
      </c>
      <c r="P54" s="131">
        <f t="shared" si="9"/>
        <v>0.12468986245075926</v>
      </c>
      <c r="Q54" s="128">
        <v>380</v>
      </c>
      <c r="R54" s="129">
        <v>486443</v>
      </c>
      <c r="S54" s="129">
        <v>83088</v>
      </c>
      <c r="T54" s="168">
        <v>75725.501000000004</v>
      </c>
      <c r="U54" s="131">
        <f t="shared" si="10"/>
        <v>0.10756739080858105</v>
      </c>
      <c r="V54" s="128">
        <v>402</v>
      </c>
      <c r="W54" s="129">
        <v>497523</v>
      </c>
      <c r="X54" s="129">
        <v>76046</v>
      </c>
      <c r="Y54" s="168">
        <v>80538.403999999995</v>
      </c>
      <c r="Z54" s="131">
        <f t="shared" si="11"/>
        <v>0.1186604629008689</v>
      </c>
      <c r="AA54" s="128">
        <v>406</v>
      </c>
      <c r="AB54" s="129">
        <v>430036</v>
      </c>
      <c r="AC54" s="129">
        <v>64230</v>
      </c>
      <c r="AD54" s="168">
        <v>66797.297000000006</v>
      </c>
      <c r="AE54" s="131">
        <f t="shared" si="12"/>
        <v>0.10832135031257262</v>
      </c>
    </row>
    <row r="55" spans="1:31" x14ac:dyDescent="0.2">
      <c r="A55" s="114" t="str">
        <f>$A$15</f>
        <v>0.60% – 0.79%</v>
      </c>
      <c r="B55" s="33">
        <v>166</v>
      </c>
      <c r="C55" s="8">
        <v>622679</v>
      </c>
      <c r="D55" s="8">
        <v>22591</v>
      </c>
      <c r="E55" s="152">
        <v>64945.9</v>
      </c>
      <c r="F55" s="34">
        <f t="shared" si="7"/>
        <v>8.176543131041232E-2</v>
      </c>
      <c r="G55" s="47">
        <v>170</v>
      </c>
      <c r="H55" s="48">
        <v>694281</v>
      </c>
      <c r="I55" s="48">
        <v>28479</v>
      </c>
      <c r="J55" s="162">
        <v>71707.388000000006</v>
      </c>
      <c r="K55" s="50">
        <f t="shared" si="8"/>
        <v>9.3213921538702241E-2</v>
      </c>
      <c r="L55" s="128">
        <v>193</v>
      </c>
      <c r="M55" s="129">
        <v>592396</v>
      </c>
      <c r="N55" s="129">
        <v>31941</v>
      </c>
      <c r="O55" s="168">
        <v>60834.277999999998</v>
      </c>
      <c r="P55" s="131">
        <f t="shared" si="9"/>
        <v>8.3017595708749267E-2</v>
      </c>
      <c r="Q55" s="128">
        <v>201</v>
      </c>
      <c r="R55" s="129">
        <v>703625</v>
      </c>
      <c r="S55" s="129">
        <v>48396</v>
      </c>
      <c r="T55" s="168">
        <v>72350.032999999996</v>
      </c>
      <c r="U55" s="131">
        <f t="shared" si="10"/>
        <v>0.10277256897547281</v>
      </c>
      <c r="V55" s="128">
        <v>238</v>
      </c>
      <c r="W55" s="129">
        <v>514157</v>
      </c>
      <c r="X55" s="129">
        <v>54244</v>
      </c>
      <c r="Y55" s="168">
        <v>51497.332000000002</v>
      </c>
      <c r="Z55" s="131">
        <f t="shared" si="11"/>
        <v>7.5873086003538509E-2</v>
      </c>
      <c r="AA55" s="128">
        <v>257</v>
      </c>
      <c r="AB55" s="129">
        <v>589491</v>
      </c>
      <c r="AC55" s="129">
        <v>72715</v>
      </c>
      <c r="AD55" s="168">
        <v>58998.292000000001</v>
      </c>
      <c r="AE55" s="131">
        <f t="shared" si="12"/>
        <v>9.5674150640787908E-2</v>
      </c>
    </row>
    <row r="56" spans="1:31" x14ac:dyDescent="0.2">
      <c r="A56" s="114" t="str">
        <f>$A$16</f>
        <v>0.80% – 0.99%</v>
      </c>
      <c r="B56" s="33">
        <v>74</v>
      </c>
      <c r="C56" s="8">
        <v>846991</v>
      </c>
      <c r="D56" s="8">
        <v>17315</v>
      </c>
      <c r="E56" s="152">
        <v>62871.811000000002</v>
      </c>
      <c r="F56" s="34">
        <f t="shared" si="7"/>
        <v>7.9154199782922804E-2</v>
      </c>
      <c r="G56" s="47">
        <v>86</v>
      </c>
      <c r="H56" s="48">
        <v>834292</v>
      </c>
      <c r="I56" s="48">
        <v>16187</v>
      </c>
      <c r="J56" s="162">
        <v>63609.762999999999</v>
      </c>
      <c r="K56" s="50">
        <f t="shared" si="8"/>
        <v>8.2687650781219979E-2</v>
      </c>
      <c r="L56" s="128">
        <v>91</v>
      </c>
      <c r="M56" s="129">
        <v>760797</v>
      </c>
      <c r="N56" s="129">
        <v>4365</v>
      </c>
      <c r="O56" s="168">
        <v>67289.570000000007</v>
      </c>
      <c r="P56" s="131">
        <f t="shared" si="9"/>
        <v>9.1826820360645753E-2</v>
      </c>
      <c r="Q56" s="128">
        <v>109</v>
      </c>
      <c r="R56" s="129">
        <v>747419</v>
      </c>
      <c r="S56" s="129">
        <v>9418</v>
      </c>
      <c r="T56" s="168">
        <v>64885.832999999999</v>
      </c>
      <c r="U56" s="131">
        <f t="shared" si="10"/>
        <v>9.2169740233891947E-2</v>
      </c>
      <c r="V56" s="128">
        <v>137</v>
      </c>
      <c r="W56" s="129">
        <v>935386</v>
      </c>
      <c r="X56" s="129">
        <v>9164</v>
      </c>
      <c r="Y56" s="168">
        <v>81969.55</v>
      </c>
      <c r="Z56" s="131">
        <f t="shared" si="11"/>
        <v>0.12076902773956037</v>
      </c>
      <c r="AA56" s="128">
        <v>126</v>
      </c>
      <c r="AB56" s="129">
        <v>349891</v>
      </c>
      <c r="AC56" s="129">
        <v>16797</v>
      </c>
      <c r="AD56" s="168">
        <v>28850.745999999999</v>
      </c>
      <c r="AE56" s="131">
        <f t="shared" si="12"/>
        <v>4.6785602181553136E-2</v>
      </c>
    </row>
    <row r="57" spans="1:31" ht="12.75" customHeight="1" x14ac:dyDescent="0.2">
      <c r="A57" s="114" t="str">
        <f>$A$17</f>
        <v>1.00% oder mehr</v>
      </c>
      <c r="B57" s="33">
        <v>152</v>
      </c>
      <c r="C57" s="8">
        <v>322012</v>
      </c>
      <c r="D57" s="8">
        <v>12061</v>
      </c>
      <c r="E57" s="152">
        <v>15377.24</v>
      </c>
      <c r="F57" s="34">
        <f t="shared" si="7"/>
        <v>1.9359600235945993E-2</v>
      </c>
      <c r="G57" s="47">
        <v>162</v>
      </c>
      <c r="H57" s="48">
        <v>317217</v>
      </c>
      <c r="I57" s="48">
        <v>11595</v>
      </c>
      <c r="J57" s="162">
        <v>15605.128000000001</v>
      </c>
      <c r="K57" s="50">
        <f t="shared" si="8"/>
        <v>2.0285429682551055E-2</v>
      </c>
      <c r="L57" s="128">
        <v>172</v>
      </c>
      <c r="M57" s="129">
        <v>485007</v>
      </c>
      <c r="N57" s="129">
        <v>23015</v>
      </c>
      <c r="O57" s="168">
        <v>22325.839</v>
      </c>
      <c r="P57" s="131">
        <f t="shared" si="9"/>
        <v>3.046699224342939E-2</v>
      </c>
      <c r="Q57" s="128">
        <v>194</v>
      </c>
      <c r="R57" s="129">
        <v>517423</v>
      </c>
      <c r="S57" s="129">
        <v>24530</v>
      </c>
      <c r="T57" s="168">
        <v>24099.901999999998</v>
      </c>
      <c r="U57" s="131">
        <f t="shared" si="10"/>
        <v>3.4233693308711205E-2</v>
      </c>
      <c r="V57" s="128">
        <v>205</v>
      </c>
      <c r="W57" s="129">
        <v>488204</v>
      </c>
      <c r="X57" s="129">
        <v>24009</v>
      </c>
      <c r="Y57" s="168">
        <v>22943.33</v>
      </c>
      <c r="Z57" s="131">
        <f t="shared" si="11"/>
        <v>3.3803328885029717E-2</v>
      </c>
      <c r="AA57" s="128">
        <v>221</v>
      </c>
      <c r="AB57" s="129">
        <v>1023858</v>
      </c>
      <c r="AC57" s="129">
        <v>87807</v>
      </c>
      <c r="AD57" s="168">
        <v>18191.575000000001</v>
      </c>
      <c r="AE57" s="131">
        <f t="shared" si="12"/>
        <v>2.9500235141437507E-2</v>
      </c>
    </row>
    <row r="58" spans="1:31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8"/>
      <c r="P58" s="131"/>
      <c r="Q58" s="128"/>
      <c r="R58" s="129"/>
      <c r="S58" s="129"/>
      <c r="T58" s="168"/>
      <c r="U58" s="131"/>
      <c r="V58" s="128"/>
      <c r="W58" s="129"/>
      <c r="X58" s="129"/>
      <c r="Y58" s="168"/>
      <c r="Z58" s="131"/>
      <c r="AA58" s="128"/>
      <c r="AB58" s="129"/>
      <c r="AC58" s="129"/>
      <c r="AD58" s="168"/>
      <c r="AE58" s="131"/>
    </row>
    <row r="59" spans="1:3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8"/>
      <c r="P59" s="131"/>
      <c r="Q59" s="128"/>
      <c r="R59" s="129"/>
      <c r="S59" s="129"/>
      <c r="T59" s="168"/>
      <c r="U59" s="131"/>
      <c r="V59" s="128"/>
      <c r="W59" s="129"/>
      <c r="X59" s="129"/>
      <c r="Y59" s="168"/>
      <c r="Z59" s="131"/>
      <c r="AA59" s="128"/>
      <c r="AB59" s="129"/>
      <c r="AC59" s="129"/>
      <c r="AD59" s="168"/>
      <c r="AE59" s="131"/>
    </row>
    <row r="60" spans="1:3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8"/>
      <c r="P60" s="131"/>
      <c r="Q60" s="128"/>
      <c r="R60" s="129"/>
      <c r="S60" s="129"/>
      <c r="T60" s="168"/>
      <c r="U60" s="131"/>
      <c r="V60" s="128"/>
      <c r="W60" s="129"/>
      <c r="X60" s="129"/>
      <c r="Y60" s="168"/>
      <c r="Z60" s="131"/>
      <c r="AA60" s="128"/>
      <c r="AB60" s="129"/>
      <c r="AC60" s="129"/>
      <c r="AD60" s="168"/>
      <c r="AE60" s="131"/>
    </row>
    <row r="61" spans="1:3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8"/>
      <c r="P61" s="131"/>
      <c r="Q61" s="128"/>
      <c r="R61" s="129"/>
      <c r="S61" s="129"/>
      <c r="T61" s="168"/>
      <c r="U61" s="131"/>
      <c r="V61" s="128"/>
      <c r="W61" s="129"/>
      <c r="X61" s="129"/>
      <c r="Y61" s="168"/>
      <c r="Z61" s="131"/>
      <c r="AA61" s="128"/>
      <c r="AB61" s="129"/>
      <c r="AC61" s="129"/>
      <c r="AD61" s="168"/>
      <c r="AE61" s="131"/>
    </row>
    <row r="62" spans="1:3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8"/>
      <c r="P62" s="131"/>
      <c r="Q62" s="128"/>
      <c r="R62" s="129"/>
      <c r="S62" s="129"/>
      <c r="T62" s="168"/>
      <c r="U62" s="131"/>
      <c r="V62" s="128"/>
      <c r="W62" s="129"/>
      <c r="X62" s="129"/>
      <c r="Y62" s="168"/>
      <c r="Z62" s="131"/>
      <c r="AA62" s="128"/>
      <c r="AB62" s="129"/>
      <c r="AC62" s="129"/>
      <c r="AD62" s="168"/>
      <c r="AE62" s="131"/>
    </row>
    <row r="63" spans="1:3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8"/>
      <c r="P63" s="131"/>
      <c r="Q63" s="128"/>
      <c r="R63" s="129"/>
      <c r="S63" s="129"/>
      <c r="T63" s="168"/>
      <c r="U63" s="131"/>
      <c r="V63" s="128"/>
      <c r="W63" s="129"/>
      <c r="X63" s="129"/>
      <c r="Y63" s="168"/>
      <c r="Z63" s="131"/>
      <c r="AA63" s="128"/>
      <c r="AB63" s="129"/>
      <c r="AC63" s="129"/>
      <c r="AD63" s="168"/>
      <c r="AE63" s="131"/>
    </row>
    <row r="64" spans="1:3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8"/>
      <c r="P64" s="131"/>
      <c r="Q64" s="128"/>
      <c r="R64" s="129"/>
      <c r="S64" s="129"/>
      <c r="T64" s="168"/>
      <c r="U64" s="131"/>
      <c r="V64" s="128"/>
      <c r="W64" s="129"/>
      <c r="X64" s="129"/>
      <c r="Y64" s="168"/>
      <c r="Z64" s="131"/>
      <c r="AA64" s="128"/>
      <c r="AB64" s="129"/>
      <c r="AC64" s="129"/>
      <c r="AD64" s="168"/>
      <c r="AE64" s="131"/>
    </row>
    <row r="65" spans="1:3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8"/>
      <c r="P65" s="131"/>
      <c r="Q65" s="128"/>
      <c r="R65" s="129"/>
      <c r="S65" s="129"/>
      <c r="T65" s="168"/>
      <c r="U65" s="131"/>
      <c r="V65" s="128"/>
      <c r="W65" s="129"/>
      <c r="X65" s="129"/>
      <c r="Y65" s="168"/>
      <c r="Z65" s="131"/>
      <c r="AA65" s="128"/>
      <c r="AB65" s="129"/>
      <c r="AC65" s="129"/>
      <c r="AD65" s="168"/>
      <c r="AE65" s="131"/>
    </row>
    <row r="66" spans="1:3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8"/>
      <c r="P66" s="131"/>
      <c r="Q66" s="128"/>
      <c r="R66" s="129"/>
      <c r="S66" s="129"/>
      <c r="T66" s="168"/>
      <c r="U66" s="131"/>
      <c r="V66" s="128"/>
      <c r="W66" s="129"/>
      <c r="X66" s="129"/>
      <c r="Y66" s="168"/>
      <c r="Z66" s="131"/>
      <c r="AA66" s="128"/>
      <c r="AB66" s="129"/>
      <c r="AC66" s="129"/>
      <c r="AD66" s="168"/>
      <c r="AE66" s="131"/>
    </row>
    <row r="67" spans="1:3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8"/>
      <c r="P67" s="131"/>
      <c r="Q67" s="128"/>
      <c r="R67" s="129"/>
      <c r="S67" s="129"/>
      <c r="T67" s="168"/>
      <c r="U67" s="131"/>
      <c r="V67" s="128"/>
      <c r="W67" s="129"/>
      <c r="X67" s="129"/>
      <c r="Y67" s="168"/>
      <c r="Z67" s="131"/>
      <c r="AA67" s="128"/>
      <c r="AB67" s="129"/>
      <c r="AC67" s="129"/>
      <c r="AD67" s="168"/>
      <c r="AE67" s="131"/>
    </row>
    <row r="68" spans="1:3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8"/>
      <c r="P68" s="131"/>
      <c r="Q68" s="128"/>
      <c r="R68" s="129"/>
      <c r="S68" s="129"/>
      <c r="T68" s="168"/>
      <c r="U68" s="131"/>
      <c r="V68" s="128"/>
      <c r="W68" s="129"/>
      <c r="X68" s="129"/>
      <c r="Y68" s="168"/>
      <c r="Z68" s="131"/>
      <c r="AA68" s="128"/>
      <c r="AB68" s="129"/>
      <c r="AC68" s="129"/>
      <c r="AD68" s="168"/>
      <c r="AE68" s="131"/>
    </row>
    <row r="69" spans="1:3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8"/>
      <c r="P69" s="131"/>
      <c r="Q69" s="128"/>
      <c r="R69" s="129"/>
      <c r="S69" s="129"/>
      <c r="T69" s="168"/>
      <c r="U69" s="131"/>
      <c r="V69" s="128"/>
      <c r="W69" s="129"/>
      <c r="X69" s="129"/>
      <c r="Y69" s="168"/>
      <c r="Z69" s="131"/>
      <c r="AA69" s="128"/>
      <c r="AB69" s="129"/>
      <c r="AC69" s="129"/>
      <c r="AD69" s="168"/>
      <c r="AE69" s="131"/>
    </row>
    <row r="70" spans="1:3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8"/>
      <c r="P70" s="131"/>
      <c r="Q70" s="128"/>
      <c r="R70" s="129"/>
      <c r="S70" s="129"/>
      <c r="T70" s="168"/>
      <c r="U70" s="131"/>
      <c r="V70" s="128"/>
      <c r="W70" s="129"/>
      <c r="X70" s="129"/>
      <c r="Y70" s="168"/>
      <c r="Z70" s="131"/>
      <c r="AA70" s="128"/>
      <c r="AB70" s="129"/>
      <c r="AC70" s="129"/>
      <c r="AD70" s="168"/>
      <c r="AE70" s="131"/>
    </row>
    <row r="71" spans="1:3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8"/>
      <c r="P71" s="131"/>
      <c r="Q71" s="128"/>
      <c r="R71" s="129"/>
      <c r="S71" s="129"/>
      <c r="T71" s="168"/>
      <c r="U71" s="131"/>
      <c r="V71" s="128"/>
      <c r="W71" s="129"/>
      <c r="X71" s="129"/>
      <c r="Y71" s="168"/>
      <c r="Z71" s="131"/>
      <c r="AA71" s="128"/>
      <c r="AB71" s="129"/>
      <c r="AC71" s="129"/>
      <c r="AD71" s="168"/>
      <c r="AE71" s="131"/>
    </row>
    <row r="72" spans="1:3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8"/>
      <c r="P72" s="131"/>
      <c r="Q72" s="128"/>
      <c r="R72" s="129"/>
      <c r="S72" s="129"/>
      <c r="T72" s="168"/>
      <c r="U72" s="131"/>
      <c r="V72" s="128"/>
      <c r="W72" s="129"/>
      <c r="X72" s="129"/>
      <c r="Y72" s="168"/>
      <c r="Z72" s="131"/>
      <c r="AA72" s="128"/>
      <c r="AB72" s="129"/>
      <c r="AC72" s="129"/>
      <c r="AD72" s="168"/>
      <c r="AE72" s="131"/>
    </row>
    <row r="73" spans="1:3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8"/>
      <c r="P73" s="131"/>
      <c r="Q73" s="128"/>
      <c r="R73" s="129"/>
      <c r="S73" s="129"/>
      <c r="T73" s="168"/>
      <c r="U73" s="131"/>
      <c r="V73" s="128"/>
      <c r="W73" s="129"/>
      <c r="X73" s="129"/>
      <c r="Y73" s="168"/>
      <c r="Z73" s="131"/>
      <c r="AA73" s="128"/>
      <c r="AB73" s="129"/>
      <c r="AC73" s="129"/>
      <c r="AD73" s="168"/>
      <c r="AE73" s="131"/>
    </row>
    <row r="74" spans="1:3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8"/>
      <c r="P74" s="131"/>
      <c r="Q74" s="128"/>
      <c r="R74" s="129"/>
      <c r="S74" s="129"/>
      <c r="T74" s="168"/>
      <c r="U74" s="131"/>
      <c r="V74" s="128"/>
      <c r="W74" s="129"/>
      <c r="X74" s="129"/>
      <c r="Y74" s="168"/>
      <c r="Z74" s="131"/>
      <c r="AA74" s="128"/>
      <c r="AB74" s="129"/>
      <c r="AC74" s="129"/>
      <c r="AD74" s="168"/>
      <c r="AE74" s="131"/>
    </row>
    <row r="75" spans="1:31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8"/>
      <c r="P75" s="131"/>
      <c r="Q75" s="128"/>
      <c r="R75" s="129"/>
      <c r="S75" s="129"/>
      <c r="T75" s="168"/>
      <c r="U75" s="131"/>
      <c r="V75" s="128"/>
      <c r="W75" s="129"/>
      <c r="X75" s="129"/>
      <c r="Y75" s="168"/>
      <c r="Z75" s="131"/>
      <c r="AA75" s="128"/>
      <c r="AB75" s="129"/>
      <c r="AC75" s="129"/>
      <c r="AD75" s="168"/>
      <c r="AE75" s="131"/>
    </row>
    <row r="76" spans="1:31" x14ac:dyDescent="0.2">
      <c r="A76" s="115" t="s">
        <v>2</v>
      </c>
      <c r="B76" s="35">
        <f t="shared" ref="B76:Y76" si="13">SUM(B$52:B$75)</f>
        <v>1549</v>
      </c>
      <c r="C76" s="9">
        <f t="shared" si="13"/>
        <v>3936527</v>
      </c>
      <c r="D76" s="9">
        <f t="shared" si="13"/>
        <v>785835</v>
      </c>
      <c r="E76" s="153">
        <f t="shared" si="13"/>
        <v>794295.32700000005</v>
      </c>
      <c r="F76" s="67">
        <f t="shared" si="13"/>
        <v>1</v>
      </c>
      <c r="G76" s="51">
        <f t="shared" si="13"/>
        <v>1616</v>
      </c>
      <c r="H76" s="68">
        <f t="shared" si="13"/>
        <v>3850189</v>
      </c>
      <c r="I76" s="68">
        <f t="shared" si="13"/>
        <v>761307</v>
      </c>
      <c r="J76" s="163">
        <f t="shared" si="13"/>
        <v>769277.6660000002</v>
      </c>
      <c r="K76" s="69">
        <f t="shared" si="13"/>
        <v>0.99999999999999978</v>
      </c>
      <c r="L76" s="132">
        <f t="shared" si="13"/>
        <v>1643</v>
      </c>
      <c r="M76" s="133">
        <f t="shared" si="13"/>
        <v>3728054</v>
      </c>
      <c r="N76" s="133">
        <f t="shared" si="13"/>
        <v>738727</v>
      </c>
      <c r="O76" s="169">
        <f t="shared" si="13"/>
        <v>732787.76000000013</v>
      </c>
      <c r="P76" s="135">
        <f t="shared" si="13"/>
        <v>0.99999999999999978</v>
      </c>
      <c r="Q76" s="132">
        <f t="shared" si="13"/>
        <v>1705</v>
      </c>
      <c r="R76" s="133">
        <f t="shared" si="13"/>
        <v>3729812</v>
      </c>
      <c r="S76" s="133">
        <f t="shared" si="13"/>
        <v>734767</v>
      </c>
      <c r="T76" s="169">
        <f t="shared" si="13"/>
        <v>703981.94499999995</v>
      </c>
      <c r="U76" s="135">
        <f t="shared" si="13"/>
        <v>1</v>
      </c>
      <c r="V76" s="132">
        <f t="shared" si="13"/>
        <v>1802</v>
      </c>
      <c r="W76" s="133">
        <f t="shared" si="13"/>
        <v>3664657</v>
      </c>
      <c r="X76" s="133">
        <f t="shared" si="13"/>
        <v>714906</v>
      </c>
      <c r="Y76" s="169">
        <f t="shared" si="13"/>
        <v>678729.89899999998</v>
      </c>
      <c r="Z76" s="135">
        <f t="shared" ref="Z76:AE76" si="14">SUM(Z$52:Z$75)</f>
        <v>0.99999999999999989</v>
      </c>
      <c r="AA76" s="132">
        <f t="shared" si="14"/>
        <v>1847</v>
      </c>
      <c r="AB76" s="133">
        <f t="shared" si="14"/>
        <v>3574632</v>
      </c>
      <c r="AC76" s="133">
        <f t="shared" si="14"/>
        <v>783627</v>
      </c>
      <c r="AD76" s="169">
        <f t="shared" si="14"/>
        <v>616658.64399999997</v>
      </c>
      <c r="AE76" s="135">
        <f t="shared" si="14"/>
        <v>1</v>
      </c>
    </row>
    <row r="79" spans="1:31" ht="12.75" hidden="1" customHeight="1" x14ac:dyDescent="0.2"/>
    <row r="80" spans="1:31" ht="12.75" hidden="1" customHeight="1" x14ac:dyDescent="0.2"/>
    <row r="81" spans="1:31" ht="12.75" hidden="1" customHeight="1" x14ac:dyDescent="0.2"/>
    <row r="82" spans="1:31" ht="12.75" hidden="1" customHeight="1" x14ac:dyDescent="0.2"/>
    <row r="83" spans="1:31" ht="12.75" hidden="1" customHeight="1" x14ac:dyDescent="0.2"/>
    <row r="84" spans="1:31" ht="12.75" hidden="1" customHeight="1" x14ac:dyDescent="0.2"/>
    <row r="85" spans="1:31" ht="12.75" hidden="1" customHeight="1" x14ac:dyDescent="0.2"/>
    <row r="86" spans="1:31" ht="12.75" hidden="1" customHeight="1" x14ac:dyDescent="0.2"/>
    <row r="87" spans="1:31" ht="12.75" hidden="1" customHeight="1" x14ac:dyDescent="0.2"/>
    <row r="88" spans="1:31" ht="12.75" hidden="1" customHeight="1" x14ac:dyDescent="0.2"/>
    <row r="89" spans="1:31" ht="12.75" hidden="1" customHeight="1" x14ac:dyDescent="0.2"/>
    <row r="91" spans="1:31" x14ac:dyDescent="0.2">
      <c r="A91" s="117" t="str">
        <f>Translation!$A$31</f>
        <v>Vorsorgeeinrichtungen mit Staatsgarantie</v>
      </c>
      <c r="E91" s="156"/>
      <c r="J91" s="156"/>
      <c r="O91" s="156"/>
      <c r="T91" s="156"/>
      <c r="Y91" s="156"/>
      <c r="AD91" s="156"/>
    </row>
    <row r="92" spans="1:31" x14ac:dyDescent="0.2">
      <c r="A92" s="114" t="str">
        <f>$A$12</f>
        <v>0.00% – 0.19%</v>
      </c>
      <c r="B92" s="36">
        <v>17</v>
      </c>
      <c r="C92" s="10">
        <v>217582</v>
      </c>
      <c r="D92" s="10">
        <v>114323</v>
      </c>
      <c r="E92" s="154">
        <v>99392.066000000006</v>
      </c>
      <c r="F92" s="37">
        <f t="shared" ref="F92:F97" si="15">E92/E$116</f>
        <v>0.777436889768921</v>
      </c>
      <c r="G92" s="53">
        <v>15</v>
      </c>
      <c r="H92" s="54">
        <v>213974</v>
      </c>
      <c r="I92" s="54">
        <v>111457</v>
      </c>
      <c r="J92" s="164">
        <v>97579.596000000005</v>
      </c>
      <c r="K92" s="56">
        <f t="shared" ref="K92:K97" si="16">J92/J$116</f>
        <v>0.72815096490065756</v>
      </c>
      <c r="L92" s="136">
        <v>15</v>
      </c>
      <c r="M92" s="137">
        <v>210491</v>
      </c>
      <c r="N92" s="137">
        <v>108070</v>
      </c>
      <c r="O92" s="170">
        <v>92733.207999999999</v>
      </c>
      <c r="P92" s="139">
        <f t="shared" ref="P92:P97" si="17">O92/O$116</f>
        <v>0.728591433360676</v>
      </c>
      <c r="Q92" s="136">
        <v>13</v>
      </c>
      <c r="R92" s="137">
        <v>125016</v>
      </c>
      <c r="S92" s="137">
        <v>65549</v>
      </c>
      <c r="T92" s="170">
        <v>53840.207999999999</v>
      </c>
      <c r="U92" s="139">
        <f t="shared" ref="U92:U97" si="18">T92/T$116</f>
        <v>0.45149775205051851</v>
      </c>
      <c r="V92" s="136">
        <v>16</v>
      </c>
      <c r="W92" s="137">
        <v>120342</v>
      </c>
      <c r="X92" s="137">
        <v>62437</v>
      </c>
      <c r="Y92" s="170">
        <v>51875.798999999999</v>
      </c>
      <c r="Z92" s="139">
        <f t="shared" ref="Z92:Z97" si="19">Y92/Y$116</f>
        <v>0.41400907394950898</v>
      </c>
      <c r="AA92" s="136">
        <v>18</v>
      </c>
      <c r="AB92" s="137">
        <v>137608</v>
      </c>
      <c r="AC92" s="137">
        <v>72275</v>
      </c>
      <c r="AD92" s="170">
        <v>59520.106</v>
      </c>
      <c r="AE92" s="139">
        <f t="shared" ref="AE92:AE97" si="20">AD92/AD$116</f>
        <v>0.46212629067578559</v>
      </c>
    </row>
    <row r="93" spans="1:31" x14ac:dyDescent="0.2">
      <c r="A93" s="114" t="str">
        <f>$A$13</f>
        <v>0.20% – 0.39%</v>
      </c>
      <c r="B93" s="36">
        <v>21</v>
      </c>
      <c r="C93" s="10">
        <v>87788</v>
      </c>
      <c r="D93" s="10">
        <v>37137</v>
      </c>
      <c r="E93" s="154">
        <v>28453.766</v>
      </c>
      <c r="F93" s="37">
        <f t="shared" si="15"/>
        <v>0.22256311023107891</v>
      </c>
      <c r="G93" s="53">
        <v>22</v>
      </c>
      <c r="H93" s="54">
        <v>111289</v>
      </c>
      <c r="I93" s="54">
        <v>44608</v>
      </c>
      <c r="J93" s="164">
        <v>36400.830999999998</v>
      </c>
      <c r="K93" s="56">
        <f t="shared" si="16"/>
        <v>0.27162748466222142</v>
      </c>
      <c r="L93" s="136">
        <v>21</v>
      </c>
      <c r="M93" s="137">
        <v>110062</v>
      </c>
      <c r="N93" s="137">
        <v>41520</v>
      </c>
      <c r="O93" s="170">
        <v>34359.538</v>
      </c>
      <c r="P93" s="139">
        <f t="shared" si="17"/>
        <v>0.26995793180184829</v>
      </c>
      <c r="Q93" s="136">
        <v>23</v>
      </c>
      <c r="R93" s="137">
        <v>182871</v>
      </c>
      <c r="S93" s="137">
        <v>78145</v>
      </c>
      <c r="T93" s="170">
        <v>65372.703999999998</v>
      </c>
      <c r="U93" s="139">
        <f t="shared" si="18"/>
        <v>0.54820792857011136</v>
      </c>
      <c r="V93" s="136">
        <v>26</v>
      </c>
      <c r="W93" s="137">
        <v>218648</v>
      </c>
      <c r="X93" s="137">
        <v>91367</v>
      </c>
      <c r="Y93" s="170">
        <v>73398.315000000002</v>
      </c>
      <c r="Z93" s="139">
        <f t="shared" si="19"/>
        <v>0.58577542916696768</v>
      </c>
      <c r="AA93" s="136">
        <v>38</v>
      </c>
      <c r="AB93" s="137">
        <v>220053</v>
      </c>
      <c r="AC93" s="137">
        <v>87308</v>
      </c>
      <c r="AD93" s="170">
        <v>69244.491999999998</v>
      </c>
      <c r="AE93" s="139">
        <f t="shared" si="20"/>
        <v>0.53762841480304335</v>
      </c>
    </row>
    <row r="94" spans="1:31" x14ac:dyDescent="0.2">
      <c r="A94" s="114" t="str">
        <f>$A$14</f>
        <v>0.40% – 0.59%</v>
      </c>
      <c r="B94" s="36">
        <v>0</v>
      </c>
      <c r="C94" s="10">
        <v>0</v>
      </c>
      <c r="D94" s="10">
        <v>0</v>
      </c>
      <c r="E94" s="154">
        <v>0</v>
      </c>
      <c r="F94" s="37">
        <f t="shared" si="15"/>
        <v>0</v>
      </c>
      <c r="G94" s="53">
        <v>0</v>
      </c>
      <c r="H94" s="54">
        <v>0</v>
      </c>
      <c r="I94" s="54">
        <v>0</v>
      </c>
      <c r="J94" s="164">
        <v>0</v>
      </c>
      <c r="K94" s="56">
        <f t="shared" si="16"/>
        <v>0</v>
      </c>
      <c r="L94" s="136">
        <v>2</v>
      </c>
      <c r="M94" s="137">
        <v>1033</v>
      </c>
      <c r="N94" s="137">
        <v>389</v>
      </c>
      <c r="O94" s="170">
        <v>154.76</v>
      </c>
      <c r="P94" s="139">
        <f t="shared" si="17"/>
        <v>1.2159269873085617E-3</v>
      </c>
      <c r="Q94" s="136">
        <v>0</v>
      </c>
      <c r="R94" s="137">
        <v>0</v>
      </c>
      <c r="S94" s="137">
        <v>0</v>
      </c>
      <c r="T94" s="170">
        <v>0</v>
      </c>
      <c r="U94" s="139">
        <f t="shared" si="18"/>
        <v>0</v>
      </c>
      <c r="V94" s="136">
        <v>0</v>
      </c>
      <c r="W94" s="137">
        <v>0</v>
      </c>
      <c r="X94" s="137">
        <v>0</v>
      </c>
      <c r="Y94" s="170">
        <v>0</v>
      </c>
      <c r="Z94" s="139">
        <f t="shared" si="19"/>
        <v>0</v>
      </c>
      <c r="AA94" s="136">
        <v>0</v>
      </c>
      <c r="AB94" s="137">
        <v>0</v>
      </c>
      <c r="AC94" s="137">
        <v>0</v>
      </c>
      <c r="AD94" s="170">
        <v>0</v>
      </c>
      <c r="AE94" s="139">
        <f t="shared" si="20"/>
        <v>0</v>
      </c>
    </row>
    <row r="95" spans="1:31" x14ac:dyDescent="0.2">
      <c r="A95" s="114" t="str">
        <f>$A$15</f>
        <v>0.60% – 0.79%</v>
      </c>
      <c r="B95" s="36">
        <v>0</v>
      </c>
      <c r="C95" s="10">
        <v>0</v>
      </c>
      <c r="D95" s="10">
        <v>0</v>
      </c>
      <c r="E95" s="154">
        <v>0</v>
      </c>
      <c r="F95" s="37">
        <f t="shared" si="15"/>
        <v>0</v>
      </c>
      <c r="G95" s="53">
        <v>0</v>
      </c>
      <c r="H95" s="54">
        <v>0</v>
      </c>
      <c r="I95" s="54">
        <v>0</v>
      </c>
      <c r="J95" s="164">
        <v>0</v>
      </c>
      <c r="K95" s="56">
        <f t="shared" si="16"/>
        <v>0</v>
      </c>
      <c r="L95" s="136">
        <v>0</v>
      </c>
      <c r="M95" s="137">
        <v>0</v>
      </c>
      <c r="N95" s="137">
        <v>0</v>
      </c>
      <c r="O95" s="170">
        <v>0</v>
      </c>
      <c r="P95" s="139">
        <f t="shared" si="17"/>
        <v>0</v>
      </c>
      <c r="Q95" s="136">
        <v>1</v>
      </c>
      <c r="R95" s="137">
        <v>64</v>
      </c>
      <c r="S95" s="137">
        <v>22</v>
      </c>
      <c r="T95" s="170">
        <v>6.49</v>
      </c>
      <c r="U95" s="139">
        <f t="shared" si="18"/>
        <v>5.442438875436486E-5</v>
      </c>
      <c r="V95" s="136">
        <v>0</v>
      </c>
      <c r="W95" s="137">
        <v>0</v>
      </c>
      <c r="X95" s="137">
        <v>0</v>
      </c>
      <c r="Y95" s="170">
        <v>0</v>
      </c>
      <c r="Z95" s="139">
        <f t="shared" si="19"/>
        <v>0</v>
      </c>
      <c r="AA95" s="136">
        <v>1</v>
      </c>
      <c r="AB95" s="137">
        <v>59</v>
      </c>
      <c r="AC95" s="137">
        <v>20</v>
      </c>
      <c r="AD95" s="170">
        <v>5.8979999999999997</v>
      </c>
      <c r="AE95" s="139">
        <f t="shared" si="20"/>
        <v>4.579327970964607E-5</v>
      </c>
    </row>
    <row r="96" spans="1:31" x14ac:dyDescent="0.2">
      <c r="A96" s="114" t="str">
        <f>$A$16</f>
        <v>0.80% – 0.99%</v>
      </c>
      <c r="B96" s="36">
        <v>0</v>
      </c>
      <c r="C96" s="10">
        <v>0</v>
      </c>
      <c r="D96" s="10">
        <v>0</v>
      </c>
      <c r="E96" s="154">
        <v>0</v>
      </c>
      <c r="F96" s="37">
        <f t="shared" si="15"/>
        <v>0</v>
      </c>
      <c r="G96" s="53">
        <v>0</v>
      </c>
      <c r="H96" s="54">
        <v>0</v>
      </c>
      <c r="I96" s="54">
        <v>0</v>
      </c>
      <c r="J96" s="164">
        <v>0</v>
      </c>
      <c r="K96" s="56">
        <f t="shared" si="16"/>
        <v>0</v>
      </c>
      <c r="L96" s="136">
        <v>1</v>
      </c>
      <c r="M96" s="137">
        <v>454</v>
      </c>
      <c r="N96" s="137">
        <v>119</v>
      </c>
      <c r="O96" s="170">
        <v>29.873000000000001</v>
      </c>
      <c r="P96" s="139">
        <f t="shared" si="17"/>
        <v>2.3470785016715343E-4</v>
      </c>
      <c r="Q96" s="136">
        <v>1</v>
      </c>
      <c r="R96" s="137">
        <v>392</v>
      </c>
      <c r="S96" s="137">
        <v>118</v>
      </c>
      <c r="T96" s="170">
        <v>28.606999999999999</v>
      </c>
      <c r="U96" s="139">
        <f t="shared" si="18"/>
        <v>2.3989499061573429E-4</v>
      </c>
      <c r="V96" s="136">
        <v>0</v>
      </c>
      <c r="W96" s="137">
        <v>0</v>
      </c>
      <c r="X96" s="137">
        <v>0</v>
      </c>
      <c r="Y96" s="170">
        <v>0</v>
      </c>
      <c r="Z96" s="139">
        <f t="shared" si="19"/>
        <v>0</v>
      </c>
      <c r="AA96" s="136">
        <v>0</v>
      </c>
      <c r="AB96" s="137">
        <v>0</v>
      </c>
      <c r="AC96" s="137">
        <v>0</v>
      </c>
      <c r="AD96" s="170">
        <v>0</v>
      </c>
      <c r="AE96" s="139">
        <f t="shared" si="20"/>
        <v>0</v>
      </c>
    </row>
    <row r="97" spans="1:31" ht="12.75" customHeight="1" x14ac:dyDescent="0.2">
      <c r="A97" s="114" t="str">
        <f>$A$17</f>
        <v>1.00% oder mehr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5"/>
        <v>0</v>
      </c>
      <c r="G97" s="53">
        <v>1</v>
      </c>
      <c r="H97" s="54">
        <v>460</v>
      </c>
      <c r="I97" s="54">
        <v>119</v>
      </c>
      <c r="J97" s="164">
        <v>29.69</v>
      </c>
      <c r="K97" s="56">
        <f t="shared" si="16"/>
        <v>2.2155043712110184E-4</v>
      </c>
      <c r="L97" s="136">
        <v>0</v>
      </c>
      <c r="M97" s="137">
        <v>0</v>
      </c>
      <c r="N97" s="137">
        <v>0</v>
      </c>
      <c r="O97" s="170">
        <v>0</v>
      </c>
      <c r="P97" s="139">
        <f t="shared" si="17"/>
        <v>0</v>
      </c>
      <c r="Q97" s="136">
        <v>0</v>
      </c>
      <c r="R97" s="137">
        <v>0</v>
      </c>
      <c r="S97" s="137">
        <v>0</v>
      </c>
      <c r="T97" s="170">
        <v>0</v>
      </c>
      <c r="U97" s="139">
        <f t="shared" si="18"/>
        <v>0</v>
      </c>
      <c r="V97" s="136">
        <v>1</v>
      </c>
      <c r="W97" s="137">
        <v>390</v>
      </c>
      <c r="X97" s="137">
        <v>108</v>
      </c>
      <c r="Y97" s="170">
        <v>27.001999999999999</v>
      </c>
      <c r="Z97" s="139">
        <f t="shared" si="19"/>
        <v>2.1549688352336783E-4</v>
      </c>
      <c r="AA97" s="136">
        <v>1</v>
      </c>
      <c r="AB97" s="137">
        <v>396</v>
      </c>
      <c r="AC97" s="137">
        <v>102</v>
      </c>
      <c r="AD97" s="170">
        <v>25.695</v>
      </c>
      <c r="AE97" s="139">
        <f t="shared" si="20"/>
        <v>1.9950124146140316E-4</v>
      </c>
    </row>
    <row r="98" spans="1:31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0"/>
      <c r="P98" s="139"/>
      <c r="Q98" s="136"/>
      <c r="R98" s="137"/>
      <c r="S98" s="137"/>
      <c r="T98" s="170"/>
      <c r="U98" s="139"/>
      <c r="V98" s="136"/>
      <c r="W98" s="137"/>
      <c r="X98" s="137"/>
      <c r="Y98" s="170"/>
      <c r="Z98" s="139"/>
      <c r="AA98" s="136"/>
      <c r="AB98" s="137"/>
      <c r="AC98" s="137"/>
      <c r="AD98" s="170"/>
      <c r="AE98" s="139"/>
    </row>
    <row r="99" spans="1:3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0"/>
      <c r="P99" s="139"/>
      <c r="Q99" s="136"/>
      <c r="R99" s="137"/>
      <c r="S99" s="137"/>
      <c r="T99" s="170"/>
      <c r="U99" s="139"/>
      <c r="V99" s="136"/>
      <c r="W99" s="137"/>
      <c r="X99" s="137"/>
      <c r="Y99" s="170"/>
      <c r="Z99" s="139"/>
      <c r="AA99" s="136"/>
      <c r="AB99" s="137"/>
      <c r="AC99" s="137"/>
      <c r="AD99" s="170"/>
      <c r="AE99" s="139"/>
    </row>
    <row r="100" spans="1:3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0"/>
      <c r="P100" s="139"/>
      <c r="Q100" s="136"/>
      <c r="R100" s="137"/>
      <c r="S100" s="137"/>
      <c r="T100" s="170"/>
      <c r="U100" s="139"/>
      <c r="V100" s="136"/>
      <c r="W100" s="137"/>
      <c r="X100" s="137"/>
      <c r="Y100" s="170"/>
      <c r="Z100" s="139"/>
      <c r="AA100" s="136"/>
      <c r="AB100" s="137"/>
      <c r="AC100" s="137"/>
      <c r="AD100" s="170"/>
      <c r="AE100" s="139"/>
    </row>
    <row r="101" spans="1:3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0"/>
      <c r="P101" s="139"/>
      <c r="Q101" s="136"/>
      <c r="R101" s="137"/>
      <c r="S101" s="137"/>
      <c r="T101" s="170"/>
      <c r="U101" s="139"/>
      <c r="V101" s="136"/>
      <c r="W101" s="137"/>
      <c r="X101" s="137"/>
      <c r="Y101" s="170"/>
      <c r="Z101" s="139"/>
      <c r="AA101" s="136"/>
      <c r="AB101" s="137"/>
      <c r="AC101" s="137"/>
      <c r="AD101" s="170"/>
      <c r="AE101" s="139"/>
    </row>
    <row r="102" spans="1:3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0"/>
      <c r="P102" s="139"/>
      <c r="Q102" s="136"/>
      <c r="R102" s="137"/>
      <c r="S102" s="137"/>
      <c r="T102" s="170"/>
      <c r="U102" s="139"/>
      <c r="V102" s="136"/>
      <c r="W102" s="137"/>
      <c r="X102" s="137"/>
      <c r="Y102" s="170"/>
      <c r="Z102" s="139"/>
      <c r="AA102" s="136"/>
      <c r="AB102" s="137"/>
      <c r="AC102" s="137"/>
      <c r="AD102" s="170"/>
      <c r="AE102" s="139"/>
    </row>
    <row r="103" spans="1:3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0"/>
      <c r="P103" s="139"/>
      <c r="Q103" s="136"/>
      <c r="R103" s="137"/>
      <c r="S103" s="137"/>
      <c r="T103" s="170"/>
      <c r="U103" s="139"/>
      <c r="V103" s="136"/>
      <c r="W103" s="137"/>
      <c r="X103" s="137"/>
      <c r="Y103" s="170"/>
      <c r="Z103" s="139"/>
      <c r="AA103" s="136"/>
      <c r="AB103" s="137"/>
      <c r="AC103" s="137"/>
      <c r="AD103" s="170"/>
      <c r="AE103" s="139"/>
    </row>
    <row r="104" spans="1:3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0"/>
      <c r="P104" s="139"/>
      <c r="Q104" s="136"/>
      <c r="R104" s="137"/>
      <c r="S104" s="137"/>
      <c r="T104" s="170"/>
      <c r="U104" s="139"/>
      <c r="V104" s="136"/>
      <c r="W104" s="137"/>
      <c r="X104" s="137"/>
      <c r="Y104" s="170"/>
      <c r="Z104" s="139"/>
      <c r="AA104" s="136"/>
      <c r="AB104" s="137"/>
      <c r="AC104" s="137"/>
      <c r="AD104" s="170"/>
      <c r="AE104" s="139"/>
    </row>
    <row r="105" spans="1:3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0"/>
      <c r="P105" s="139"/>
      <c r="Q105" s="136"/>
      <c r="R105" s="137"/>
      <c r="S105" s="137"/>
      <c r="T105" s="170"/>
      <c r="U105" s="139"/>
      <c r="V105" s="136"/>
      <c r="W105" s="137"/>
      <c r="X105" s="137"/>
      <c r="Y105" s="170"/>
      <c r="Z105" s="139"/>
      <c r="AA105" s="136"/>
      <c r="AB105" s="137"/>
      <c r="AC105" s="137"/>
      <c r="AD105" s="170"/>
      <c r="AE105" s="139"/>
    </row>
    <row r="106" spans="1:3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0"/>
      <c r="P106" s="139"/>
      <c r="Q106" s="136"/>
      <c r="R106" s="137"/>
      <c r="S106" s="137"/>
      <c r="T106" s="170"/>
      <c r="U106" s="139"/>
      <c r="V106" s="136"/>
      <c r="W106" s="137"/>
      <c r="X106" s="137"/>
      <c r="Y106" s="170"/>
      <c r="Z106" s="139"/>
      <c r="AA106" s="136"/>
      <c r="AB106" s="137"/>
      <c r="AC106" s="137"/>
      <c r="AD106" s="170"/>
      <c r="AE106" s="139"/>
    </row>
    <row r="107" spans="1:3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0"/>
      <c r="P107" s="139"/>
      <c r="Q107" s="136"/>
      <c r="R107" s="137"/>
      <c r="S107" s="137"/>
      <c r="T107" s="170"/>
      <c r="U107" s="139"/>
      <c r="V107" s="136"/>
      <c r="W107" s="137"/>
      <c r="X107" s="137"/>
      <c r="Y107" s="170"/>
      <c r="Z107" s="139"/>
      <c r="AA107" s="136"/>
      <c r="AB107" s="137"/>
      <c r="AC107" s="137"/>
      <c r="AD107" s="170"/>
      <c r="AE107" s="139"/>
    </row>
    <row r="108" spans="1:3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0"/>
      <c r="P108" s="139"/>
      <c r="Q108" s="136"/>
      <c r="R108" s="137"/>
      <c r="S108" s="137"/>
      <c r="T108" s="170"/>
      <c r="U108" s="139"/>
      <c r="V108" s="136"/>
      <c r="W108" s="137"/>
      <c r="X108" s="137"/>
      <c r="Y108" s="170"/>
      <c r="Z108" s="139"/>
      <c r="AA108" s="136"/>
      <c r="AB108" s="137"/>
      <c r="AC108" s="137"/>
      <c r="AD108" s="170"/>
      <c r="AE108" s="139"/>
    </row>
    <row r="109" spans="1:3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0"/>
      <c r="P109" s="139"/>
      <c r="Q109" s="136"/>
      <c r="R109" s="137"/>
      <c r="S109" s="137"/>
      <c r="T109" s="170"/>
      <c r="U109" s="139"/>
      <c r="V109" s="136"/>
      <c r="W109" s="137"/>
      <c r="X109" s="137"/>
      <c r="Y109" s="170"/>
      <c r="Z109" s="139"/>
      <c r="AA109" s="136"/>
      <c r="AB109" s="137"/>
      <c r="AC109" s="137"/>
      <c r="AD109" s="170"/>
      <c r="AE109" s="139"/>
    </row>
    <row r="110" spans="1:3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0"/>
      <c r="P110" s="139"/>
      <c r="Q110" s="136"/>
      <c r="R110" s="137"/>
      <c r="S110" s="137"/>
      <c r="T110" s="170"/>
      <c r="U110" s="139"/>
      <c r="V110" s="136"/>
      <c r="W110" s="137"/>
      <c r="X110" s="137"/>
      <c r="Y110" s="170"/>
      <c r="Z110" s="139"/>
      <c r="AA110" s="136"/>
      <c r="AB110" s="137"/>
      <c r="AC110" s="137"/>
      <c r="AD110" s="170"/>
      <c r="AE110" s="139"/>
    </row>
    <row r="111" spans="1:3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0"/>
      <c r="P111" s="139"/>
      <c r="Q111" s="136"/>
      <c r="R111" s="137"/>
      <c r="S111" s="137"/>
      <c r="T111" s="170"/>
      <c r="U111" s="139"/>
      <c r="V111" s="136"/>
      <c r="W111" s="137"/>
      <c r="X111" s="137"/>
      <c r="Y111" s="170"/>
      <c r="Z111" s="139"/>
      <c r="AA111" s="136"/>
      <c r="AB111" s="137"/>
      <c r="AC111" s="137"/>
      <c r="AD111" s="170"/>
      <c r="AE111" s="139"/>
    </row>
    <row r="112" spans="1:3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0"/>
      <c r="P112" s="139"/>
      <c r="Q112" s="136"/>
      <c r="R112" s="137"/>
      <c r="S112" s="137"/>
      <c r="T112" s="170"/>
      <c r="U112" s="139"/>
      <c r="V112" s="136"/>
      <c r="W112" s="137"/>
      <c r="X112" s="137"/>
      <c r="Y112" s="170"/>
      <c r="Z112" s="139"/>
      <c r="AA112" s="136"/>
      <c r="AB112" s="137"/>
      <c r="AC112" s="137"/>
      <c r="AD112" s="170"/>
      <c r="AE112" s="139"/>
    </row>
    <row r="113" spans="1:3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0"/>
      <c r="P113" s="139"/>
      <c r="Q113" s="136"/>
      <c r="R113" s="137"/>
      <c r="S113" s="137"/>
      <c r="T113" s="170"/>
      <c r="U113" s="139"/>
      <c r="V113" s="136"/>
      <c r="W113" s="137"/>
      <c r="X113" s="137"/>
      <c r="Y113" s="170"/>
      <c r="Z113" s="139"/>
      <c r="AA113" s="136"/>
      <c r="AB113" s="137"/>
      <c r="AC113" s="137"/>
      <c r="AD113" s="170"/>
      <c r="AE113" s="139"/>
    </row>
    <row r="114" spans="1:3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0"/>
      <c r="P114" s="139"/>
      <c r="Q114" s="136"/>
      <c r="R114" s="137"/>
      <c r="S114" s="137"/>
      <c r="T114" s="170"/>
      <c r="U114" s="139"/>
      <c r="V114" s="136"/>
      <c r="W114" s="137"/>
      <c r="X114" s="137"/>
      <c r="Y114" s="170"/>
      <c r="Z114" s="139"/>
      <c r="AA114" s="136"/>
      <c r="AB114" s="137"/>
      <c r="AC114" s="137"/>
      <c r="AD114" s="170"/>
      <c r="AE114" s="139"/>
    </row>
    <row r="115" spans="1:31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0"/>
      <c r="P115" s="139"/>
      <c r="Q115" s="136"/>
      <c r="R115" s="137"/>
      <c r="S115" s="137"/>
      <c r="T115" s="170"/>
      <c r="U115" s="139"/>
      <c r="V115" s="136"/>
      <c r="W115" s="137"/>
      <c r="X115" s="137"/>
      <c r="Y115" s="170"/>
      <c r="Z115" s="139"/>
      <c r="AA115" s="136"/>
      <c r="AB115" s="137"/>
      <c r="AC115" s="137"/>
      <c r="AD115" s="170"/>
      <c r="AE115" s="139"/>
    </row>
    <row r="116" spans="1:31" x14ac:dyDescent="0.2">
      <c r="A116" s="115" t="s">
        <v>2</v>
      </c>
      <c r="B116" s="38">
        <f t="shared" ref="B116:Y116" si="21">SUM(B$92:B$115)</f>
        <v>38</v>
      </c>
      <c r="C116" s="11">
        <f t="shared" si="21"/>
        <v>305370</v>
      </c>
      <c r="D116" s="11">
        <f t="shared" si="21"/>
        <v>151460</v>
      </c>
      <c r="E116" s="155">
        <f t="shared" si="21"/>
        <v>127845.83200000001</v>
      </c>
      <c r="F116" s="70">
        <f t="shared" si="21"/>
        <v>0.99999999999999989</v>
      </c>
      <c r="G116" s="57">
        <f t="shared" si="21"/>
        <v>38</v>
      </c>
      <c r="H116" s="71">
        <f t="shared" si="21"/>
        <v>325723</v>
      </c>
      <c r="I116" s="71">
        <f t="shared" si="21"/>
        <v>156184</v>
      </c>
      <c r="J116" s="165">
        <f t="shared" si="21"/>
        <v>134010.117</v>
      </c>
      <c r="K116" s="72">
        <f t="shared" si="21"/>
        <v>1</v>
      </c>
      <c r="L116" s="140">
        <f t="shared" si="21"/>
        <v>39</v>
      </c>
      <c r="M116" s="141">
        <f t="shared" si="21"/>
        <v>322040</v>
      </c>
      <c r="N116" s="141">
        <f t="shared" si="21"/>
        <v>150098</v>
      </c>
      <c r="O116" s="171">
        <f t="shared" si="21"/>
        <v>127277.379</v>
      </c>
      <c r="P116" s="143">
        <f t="shared" si="21"/>
        <v>1</v>
      </c>
      <c r="Q116" s="140">
        <f t="shared" si="21"/>
        <v>38</v>
      </c>
      <c r="R116" s="141">
        <f t="shared" si="21"/>
        <v>308343</v>
      </c>
      <c r="S116" s="141">
        <f t="shared" si="21"/>
        <v>143834</v>
      </c>
      <c r="T116" s="171">
        <f t="shared" si="21"/>
        <v>119248.00900000001</v>
      </c>
      <c r="U116" s="143">
        <f t="shared" si="21"/>
        <v>1</v>
      </c>
      <c r="V116" s="140">
        <f t="shared" si="21"/>
        <v>43</v>
      </c>
      <c r="W116" s="141">
        <f t="shared" si="21"/>
        <v>339380</v>
      </c>
      <c r="X116" s="141">
        <f t="shared" si="21"/>
        <v>153912</v>
      </c>
      <c r="Y116" s="171">
        <f t="shared" si="21"/>
        <v>125301.11599999999</v>
      </c>
      <c r="Z116" s="143">
        <f t="shared" ref="Z116:AE116" si="22">SUM(Z$92:Z$115)</f>
        <v>1</v>
      </c>
      <c r="AA116" s="140">
        <f t="shared" si="22"/>
        <v>58</v>
      </c>
      <c r="AB116" s="141">
        <f t="shared" si="22"/>
        <v>358116</v>
      </c>
      <c r="AC116" s="141">
        <f t="shared" si="22"/>
        <v>159705</v>
      </c>
      <c r="AD116" s="171">
        <f t="shared" si="22"/>
        <v>128796.19100000001</v>
      </c>
      <c r="AE116" s="143">
        <f t="shared" si="22"/>
        <v>1</v>
      </c>
    </row>
    <row r="119" spans="1:31" ht="12.75" hidden="1" customHeight="1" x14ac:dyDescent="0.2"/>
    <row r="120" spans="1:31" ht="12.75" hidden="1" customHeight="1" x14ac:dyDescent="0.2"/>
    <row r="121" spans="1:31" ht="12.75" hidden="1" customHeight="1" x14ac:dyDescent="0.2"/>
    <row r="122" spans="1:31" ht="12.75" hidden="1" customHeight="1" x14ac:dyDescent="0.2"/>
    <row r="123" spans="1:31" ht="12.75" hidden="1" customHeight="1" x14ac:dyDescent="0.2"/>
    <row r="124" spans="1:31" ht="12.75" hidden="1" customHeight="1" x14ac:dyDescent="0.2"/>
    <row r="125" spans="1:31" ht="12.75" hidden="1" customHeight="1" x14ac:dyDescent="0.2"/>
    <row r="126" spans="1:31" ht="12.75" hidden="1" customHeight="1" x14ac:dyDescent="0.2"/>
    <row r="127" spans="1:31" ht="12.75" hidden="1" customHeight="1" x14ac:dyDescent="0.2"/>
    <row r="128" spans="1:31" ht="12.75" hidden="1" customHeight="1" x14ac:dyDescent="0.2"/>
    <row r="129" spans="1:31" ht="12.75" hidden="1" customHeight="1" x14ac:dyDescent="0.2"/>
    <row r="131" spans="1:31" x14ac:dyDescent="0.2">
      <c r="A131" s="237" t="str">
        <f>Translation!$A$32</f>
        <v>Vorsorgeeinrichtungen ohne Staatsgarantie und ohne Vollversicherungslösung</v>
      </c>
      <c r="E131" s="156"/>
      <c r="J131" s="156"/>
      <c r="O131" s="156"/>
      <c r="T131" s="156"/>
      <c r="Y131" s="156"/>
      <c r="AD131" s="156"/>
    </row>
    <row r="132" spans="1:31" x14ac:dyDescent="0.2">
      <c r="A132" s="114" t="str">
        <f>$A$12</f>
        <v>0.00% – 0.19%</v>
      </c>
      <c r="B132" s="210">
        <v>297</v>
      </c>
      <c r="C132" s="211">
        <v>572950</v>
      </c>
      <c r="D132" s="211">
        <v>325775</v>
      </c>
      <c r="E132" s="212">
        <v>278661.64899999998</v>
      </c>
      <c r="F132" s="213">
        <f t="shared" ref="F132:F137" si="23">E132/E$156</f>
        <v>0.39911706334971803</v>
      </c>
      <c r="G132" s="218">
        <v>282</v>
      </c>
      <c r="H132" s="219">
        <v>567870</v>
      </c>
      <c r="I132" s="219">
        <v>323025</v>
      </c>
      <c r="J132" s="220">
        <v>272990.61300000001</v>
      </c>
      <c r="K132" s="221">
        <f t="shared" ref="K132:K137" si="24">J132/J$156</f>
        <v>0.40769458897648214</v>
      </c>
      <c r="L132" s="228">
        <v>278</v>
      </c>
      <c r="M132" s="229">
        <v>537547</v>
      </c>
      <c r="N132" s="229">
        <v>306496</v>
      </c>
      <c r="O132" s="230">
        <v>255008.86900000001</v>
      </c>
      <c r="P132" s="231">
        <f t="shared" ref="P132:P137" si="25">O132/O$156</f>
        <v>0.40161373337646672</v>
      </c>
      <c r="Q132" s="228">
        <v>276</v>
      </c>
      <c r="R132" s="229">
        <v>532142</v>
      </c>
      <c r="S132" s="229">
        <v>307779</v>
      </c>
      <c r="T132" s="230">
        <v>244634.71900000001</v>
      </c>
      <c r="U132" s="231">
        <f t="shared" ref="U132:U137" si="26">T132/T$156</f>
        <v>0.40414444838151264</v>
      </c>
      <c r="V132" s="228">
        <v>271</v>
      </c>
      <c r="W132" s="229">
        <v>498071</v>
      </c>
      <c r="X132" s="229">
        <v>284050</v>
      </c>
      <c r="Y132" s="230">
        <v>217611.402</v>
      </c>
      <c r="Z132" s="231">
        <f t="shared" ref="Z132:Z137" si="27">Y132/Y$156</f>
        <v>0.37749938510376374</v>
      </c>
      <c r="AA132" s="228"/>
      <c r="AB132" s="229"/>
      <c r="AC132" s="229"/>
      <c r="AD132" s="230"/>
      <c r="AE132" s="231" t="e">
        <f t="shared" ref="AE132:AE137" si="28">AD132/AD$156</f>
        <v>#DIV/0!</v>
      </c>
    </row>
    <row r="133" spans="1:31" x14ac:dyDescent="0.2">
      <c r="A133" s="114" t="str">
        <f>$A$13</f>
        <v>0.20% – 0.39%</v>
      </c>
      <c r="B133" s="210">
        <v>512</v>
      </c>
      <c r="C133" s="211">
        <v>800595</v>
      </c>
      <c r="D133" s="211">
        <v>297246</v>
      </c>
      <c r="E133" s="212">
        <v>260563.95199999999</v>
      </c>
      <c r="F133" s="213">
        <f t="shared" si="23"/>
        <v>0.37319638245963621</v>
      </c>
      <c r="G133" s="218">
        <v>545</v>
      </c>
      <c r="H133" s="219">
        <v>747593</v>
      </c>
      <c r="I133" s="219">
        <v>278115</v>
      </c>
      <c r="J133" s="220">
        <v>243389.08900000001</v>
      </c>
      <c r="K133" s="221">
        <f t="shared" si="24"/>
        <v>0.36348654450332851</v>
      </c>
      <c r="L133" s="228">
        <v>533</v>
      </c>
      <c r="M133" s="229">
        <v>729521</v>
      </c>
      <c r="N133" s="229">
        <v>278192</v>
      </c>
      <c r="O133" s="230">
        <v>233712.20300000001</v>
      </c>
      <c r="P133" s="231">
        <f t="shared" si="25"/>
        <v>0.36807359191287053</v>
      </c>
      <c r="Q133" s="228">
        <v>516</v>
      </c>
      <c r="R133" s="229">
        <v>707614</v>
      </c>
      <c r="S133" s="229">
        <v>261366</v>
      </c>
      <c r="T133" s="230">
        <v>219608.31899999999</v>
      </c>
      <c r="U133" s="231">
        <f t="shared" si="26"/>
        <v>0.36280002816054191</v>
      </c>
      <c r="V133" s="228">
        <v>518</v>
      </c>
      <c r="W133" s="229">
        <v>695576</v>
      </c>
      <c r="X133" s="229">
        <v>266877</v>
      </c>
      <c r="Y133" s="230">
        <v>214442.98</v>
      </c>
      <c r="Z133" s="231">
        <f t="shared" si="27"/>
        <v>0.37200299407941279</v>
      </c>
      <c r="AA133" s="228"/>
      <c r="AB133" s="229"/>
      <c r="AC133" s="229"/>
      <c r="AD133" s="230"/>
      <c r="AE133" s="231" t="e">
        <f t="shared" si="28"/>
        <v>#DIV/0!</v>
      </c>
    </row>
    <row r="134" spans="1:31" x14ac:dyDescent="0.2">
      <c r="A134" s="114" t="str">
        <f>$A$14</f>
        <v>0.40% – 0.59%</v>
      </c>
      <c r="B134" s="210">
        <v>304</v>
      </c>
      <c r="C134" s="211">
        <v>712765</v>
      </c>
      <c r="D134" s="211">
        <v>110594</v>
      </c>
      <c r="E134" s="212">
        <v>106095.67999999999</v>
      </c>
      <c r="F134" s="213">
        <f t="shared" si="23"/>
        <v>0.15195702884716444</v>
      </c>
      <c r="G134" s="218">
        <v>318</v>
      </c>
      <c r="H134" s="219">
        <v>628177</v>
      </c>
      <c r="I134" s="219">
        <v>103395</v>
      </c>
      <c r="J134" s="220">
        <v>95106.798999999999</v>
      </c>
      <c r="K134" s="221">
        <f t="shared" si="24"/>
        <v>0.14203611948801295</v>
      </c>
      <c r="L134" s="228">
        <v>321</v>
      </c>
      <c r="M134" s="229">
        <v>589391</v>
      </c>
      <c r="N134" s="229">
        <v>93901</v>
      </c>
      <c r="O134" s="230">
        <v>87895.536999999997</v>
      </c>
      <c r="P134" s="231">
        <f t="shared" si="25"/>
        <v>0.13842677276334009</v>
      </c>
      <c r="Q134" s="228">
        <v>353</v>
      </c>
      <c r="R134" s="229">
        <v>462637</v>
      </c>
      <c r="S134" s="229">
        <v>82000</v>
      </c>
      <c r="T134" s="230">
        <v>72300.066000000006</v>
      </c>
      <c r="U134" s="231">
        <f t="shared" si="26"/>
        <v>0.11944204163235292</v>
      </c>
      <c r="V134" s="228">
        <v>370</v>
      </c>
      <c r="W134" s="229">
        <v>407154</v>
      </c>
      <c r="X134" s="229">
        <v>74932</v>
      </c>
      <c r="Y134" s="230">
        <v>66790.441000000006</v>
      </c>
      <c r="Z134" s="231">
        <f t="shared" si="27"/>
        <v>0.11586410535744453</v>
      </c>
      <c r="AA134" s="228"/>
      <c r="AB134" s="229"/>
      <c r="AC134" s="229"/>
      <c r="AD134" s="230"/>
      <c r="AE134" s="231" t="e">
        <f t="shared" si="28"/>
        <v>#DIV/0!</v>
      </c>
    </row>
    <row r="135" spans="1:31" x14ac:dyDescent="0.2">
      <c r="A135" s="114" t="str">
        <f>$A$15</f>
        <v>0.60% – 0.79%</v>
      </c>
      <c r="B135" s="210">
        <v>153</v>
      </c>
      <c r="C135" s="211">
        <v>221959</v>
      </c>
      <c r="D135" s="211">
        <v>22572</v>
      </c>
      <c r="E135" s="212">
        <v>24356.774000000001</v>
      </c>
      <c r="F135" s="213">
        <f t="shared" si="23"/>
        <v>3.4885331894209691E-2</v>
      </c>
      <c r="G135" s="218">
        <v>151</v>
      </c>
      <c r="H135" s="219">
        <v>293474</v>
      </c>
      <c r="I135" s="219">
        <v>28443</v>
      </c>
      <c r="J135" s="220">
        <v>32157.968000000001</v>
      </c>
      <c r="K135" s="221">
        <f t="shared" si="24"/>
        <v>4.8025935404888316E-2</v>
      </c>
      <c r="L135" s="228">
        <v>171</v>
      </c>
      <c r="M135" s="229">
        <v>297184</v>
      </c>
      <c r="N135" s="229">
        <v>31904</v>
      </c>
      <c r="O135" s="230">
        <v>31824.464</v>
      </c>
      <c r="P135" s="231">
        <f t="shared" si="25"/>
        <v>5.0120381498358645E-2</v>
      </c>
      <c r="Q135" s="228">
        <v>177</v>
      </c>
      <c r="R135" s="229">
        <v>340765</v>
      </c>
      <c r="S135" s="229">
        <v>37438</v>
      </c>
      <c r="T135" s="230">
        <v>38112.506999999998</v>
      </c>
      <c r="U135" s="231">
        <f t="shared" si="26"/>
        <v>6.2963091179022462E-2</v>
      </c>
      <c r="V135" s="228">
        <v>213</v>
      </c>
      <c r="W135" s="229">
        <v>489877</v>
      </c>
      <c r="X135" s="229">
        <v>52448</v>
      </c>
      <c r="Y135" s="230">
        <v>49288.925999999999</v>
      </c>
      <c r="Z135" s="231">
        <f t="shared" si="27"/>
        <v>8.5503512621204078E-2</v>
      </c>
      <c r="AA135" s="228"/>
      <c r="AB135" s="229"/>
      <c r="AC135" s="229"/>
      <c r="AD135" s="230"/>
      <c r="AE135" s="231" t="e">
        <f t="shared" si="28"/>
        <v>#DIV/0!</v>
      </c>
    </row>
    <row r="136" spans="1:31" x14ac:dyDescent="0.2">
      <c r="A136" s="114" t="str">
        <f>$A$16</f>
        <v>0.80% – 0.99%</v>
      </c>
      <c r="B136" s="210">
        <v>60</v>
      </c>
      <c r="C136" s="211">
        <v>301391</v>
      </c>
      <c r="D136" s="211">
        <v>16913</v>
      </c>
      <c r="E136" s="212">
        <v>17467.573</v>
      </c>
      <c r="F136" s="213">
        <f t="shared" si="23"/>
        <v>2.50181769347343E-2</v>
      </c>
      <c r="G136" s="218">
        <v>71</v>
      </c>
      <c r="H136" s="219">
        <v>267605</v>
      </c>
      <c r="I136" s="219">
        <v>15840</v>
      </c>
      <c r="J136" s="220">
        <v>14800.501</v>
      </c>
      <c r="K136" s="221">
        <f t="shared" si="24"/>
        <v>2.2103632449226425E-2</v>
      </c>
      <c r="L136" s="228">
        <v>81</v>
      </c>
      <c r="M136" s="229">
        <v>115653</v>
      </c>
      <c r="N136" s="229">
        <v>4070</v>
      </c>
      <c r="O136" s="230">
        <v>10853.092000000001</v>
      </c>
      <c r="P136" s="231">
        <f t="shared" si="25"/>
        <v>1.7092545894151878E-2</v>
      </c>
      <c r="Q136" s="228">
        <v>95</v>
      </c>
      <c r="R136" s="229">
        <v>159805</v>
      </c>
      <c r="S136" s="229">
        <v>9389</v>
      </c>
      <c r="T136" s="230">
        <v>12956.334000000001</v>
      </c>
      <c r="U136" s="231">
        <f t="shared" si="26"/>
        <v>2.1404281775215386E-2</v>
      </c>
      <c r="V136" s="228">
        <v>118</v>
      </c>
      <c r="W136" s="229">
        <v>151249</v>
      </c>
      <c r="X136" s="229">
        <v>9056</v>
      </c>
      <c r="Y136" s="230">
        <v>11899.728999999999</v>
      </c>
      <c r="Z136" s="231">
        <f t="shared" si="27"/>
        <v>2.0642945815869635E-2</v>
      </c>
      <c r="AA136" s="228"/>
      <c r="AB136" s="229"/>
      <c r="AC136" s="229"/>
      <c r="AD136" s="230"/>
      <c r="AE136" s="231" t="e">
        <f t="shared" si="28"/>
        <v>#DIV/0!</v>
      </c>
    </row>
    <row r="137" spans="1:31" ht="12.75" customHeight="1" x14ac:dyDescent="0.2">
      <c r="A137" s="114" t="str">
        <f>$A$17</f>
        <v>1.00% oder mehr</v>
      </c>
      <c r="B137" s="210">
        <v>117</v>
      </c>
      <c r="C137" s="211">
        <v>276682</v>
      </c>
      <c r="D137" s="211">
        <v>12057</v>
      </c>
      <c r="E137" s="212">
        <v>11049.65</v>
      </c>
      <c r="F137" s="213">
        <f t="shared" si="23"/>
        <v>1.5826016514537355E-2</v>
      </c>
      <c r="G137" s="218">
        <v>128</v>
      </c>
      <c r="H137" s="219">
        <v>270726</v>
      </c>
      <c r="I137" s="219">
        <v>11593</v>
      </c>
      <c r="J137" s="220">
        <v>11150.9</v>
      </c>
      <c r="K137" s="221">
        <f t="shared" si="24"/>
        <v>1.6653179178061535E-2</v>
      </c>
      <c r="L137" s="228">
        <v>133</v>
      </c>
      <c r="M137" s="229">
        <v>405064</v>
      </c>
      <c r="N137" s="229">
        <v>23008</v>
      </c>
      <c r="O137" s="230">
        <v>15666.365</v>
      </c>
      <c r="P137" s="231">
        <f t="shared" si="25"/>
        <v>2.4672974554812089E-2</v>
      </c>
      <c r="Q137" s="228">
        <v>152</v>
      </c>
      <c r="R137" s="229">
        <v>440174</v>
      </c>
      <c r="S137" s="229">
        <v>24525</v>
      </c>
      <c r="T137" s="230">
        <v>17703.11</v>
      </c>
      <c r="U137" s="231">
        <f t="shared" si="26"/>
        <v>2.9246108871354603E-2</v>
      </c>
      <c r="V137" s="228">
        <v>163</v>
      </c>
      <c r="W137" s="229">
        <v>408025</v>
      </c>
      <c r="X137" s="229">
        <v>22410</v>
      </c>
      <c r="Y137" s="230">
        <v>16421.506000000001</v>
      </c>
      <c r="Z137" s="231">
        <f t="shared" si="27"/>
        <v>2.8487057022305143E-2</v>
      </c>
      <c r="AA137" s="228"/>
      <c r="AB137" s="229"/>
      <c r="AC137" s="229"/>
      <c r="AD137" s="230"/>
      <c r="AE137" s="231" t="e">
        <f t="shared" si="28"/>
        <v>#DIV/0!</v>
      </c>
    </row>
    <row r="138" spans="1:31" ht="12.75" hidden="1" customHeight="1" x14ac:dyDescent="0.2">
      <c r="A138" s="114">
        <f>$A$18</f>
        <v>0</v>
      </c>
      <c r="B138" s="210"/>
      <c r="C138" s="211"/>
      <c r="D138" s="211"/>
      <c r="E138" s="212"/>
      <c r="F138" s="213"/>
      <c r="G138" s="218"/>
      <c r="H138" s="219"/>
      <c r="I138" s="219"/>
      <c r="J138" s="220"/>
      <c r="K138" s="221"/>
      <c r="L138" s="228"/>
      <c r="M138" s="229"/>
      <c r="N138" s="229"/>
      <c r="O138" s="230"/>
      <c r="P138" s="231"/>
      <c r="Q138" s="228"/>
      <c r="R138" s="229"/>
      <c r="S138" s="229"/>
      <c r="T138" s="230"/>
      <c r="U138" s="231"/>
      <c r="V138" s="228"/>
      <c r="W138" s="229"/>
      <c r="X138" s="229"/>
      <c r="Y138" s="230"/>
      <c r="Z138" s="231"/>
      <c r="AA138" s="228"/>
      <c r="AB138" s="229"/>
      <c r="AC138" s="229"/>
      <c r="AD138" s="230"/>
      <c r="AE138" s="231"/>
    </row>
    <row r="139" spans="1:31" ht="12.75" hidden="1" customHeight="1" x14ac:dyDescent="0.2">
      <c r="A139" s="114">
        <f>$A$19</f>
        <v>0</v>
      </c>
      <c r="B139" s="210"/>
      <c r="C139" s="211"/>
      <c r="D139" s="211"/>
      <c r="E139" s="212"/>
      <c r="F139" s="213"/>
      <c r="G139" s="218"/>
      <c r="H139" s="219"/>
      <c r="I139" s="219"/>
      <c r="J139" s="220"/>
      <c r="K139" s="221"/>
      <c r="L139" s="228"/>
      <c r="M139" s="229"/>
      <c r="N139" s="229"/>
      <c r="O139" s="230"/>
      <c r="P139" s="231"/>
      <c r="Q139" s="228"/>
      <c r="R139" s="229"/>
      <c r="S139" s="229"/>
      <c r="T139" s="230"/>
      <c r="U139" s="231"/>
      <c r="V139" s="228"/>
      <c r="W139" s="229"/>
      <c r="X139" s="229"/>
      <c r="Y139" s="230"/>
      <c r="Z139" s="231"/>
      <c r="AA139" s="228"/>
      <c r="AB139" s="229"/>
      <c r="AC139" s="229"/>
      <c r="AD139" s="230"/>
      <c r="AE139" s="231"/>
    </row>
    <row r="140" spans="1:31" ht="12.75" hidden="1" customHeight="1" x14ac:dyDescent="0.2">
      <c r="A140" s="114">
        <f>$A$20</f>
        <v>0</v>
      </c>
      <c r="B140" s="210"/>
      <c r="C140" s="211"/>
      <c r="D140" s="211"/>
      <c r="E140" s="212"/>
      <c r="F140" s="213"/>
      <c r="G140" s="218"/>
      <c r="H140" s="219"/>
      <c r="I140" s="219"/>
      <c r="J140" s="220"/>
      <c r="K140" s="221"/>
      <c r="L140" s="228"/>
      <c r="M140" s="229"/>
      <c r="N140" s="229"/>
      <c r="O140" s="230"/>
      <c r="P140" s="231"/>
      <c r="Q140" s="228"/>
      <c r="R140" s="229"/>
      <c r="S140" s="229"/>
      <c r="T140" s="230"/>
      <c r="U140" s="231"/>
      <c r="V140" s="228"/>
      <c r="W140" s="229"/>
      <c r="X140" s="229"/>
      <c r="Y140" s="230"/>
      <c r="Z140" s="231"/>
      <c r="AA140" s="228"/>
      <c r="AB140" s="229"/>
      <c r="AC140" s="229"/>
      <c r="AD140" s="230"/>
      <c r="AE140" s="231"/>
    </row>
    <row r="141" spans="1:31" ht="12.75" hidden="1" customHeight="1" x14ac:dyDescent="0.2">
      <c r="A141" s="114">
        <f>$A$21</f>
        <v>0</v>
      </c>
      <c r="B141" s="210"/>
      <c r="C141" s="211"/>
      <c r="D141" s="211"/>
      <c r="E141" s="212"/>
      <c r="F141" s="213"/>
      <c r="G141" s="218"/>
      <c r="H141" s="219"/>
      <c r="I141" s="219"/>
      <c r="J141" s="220"/>
      <c r="K141" s="221"/>
      <c r="L141" s="228"/>
      <c r="M141" s="229"/>
      <c r="N141" s="229"/>
      <c r="O141" s="230"/>
      <c r="P141" s="231"/>
      <c r="Q141" s="228"/>
      <c r="R141" s="229"/>
      <c r="S141" s="229"/>
      <c r="T141" s="230"/>
      <c r="U141" s="231"/>
      <c r="V141" s="228"/>
      <c r="W141" s="229"/>
      <c r="X141" s="229"/>
      <c r="Y141" s="230"/>
      <c r="Z141" s="231"/>
      <c r="AA141" s="228"/>
      <c r="AB141" s="229"/>
      <c r="AC141" s="229"/>
      <c r="AD141" s="230"/>
      <c r="AE141" s="231"/>
    </row>
    <row r="142" spans="1:31" ht="12.75" hidden="1" customHeight="1" x14ac:dyDescent="0.2">
      <c r="A142" s="114">
        <f>$A$22</f>
        <v>0</v>
      </c>
      <c r="B142" s="210"/>
      <c r="C142" s="211"/>
      <c r="D142" s="211"/>
      <c r="E142" s="212"/>
      <c r="F142" s="213"/>
      <c r="G142" s="218"/>
      <c r="H142" s="219"/>
      <c r="I142" s="219"/>
      <c r="J142" s="220"/>
      <c r="K142" s="221"/>
      <c r="L142" s="228"/>
      <c r="M142" s="229"/>
      <c r="N142" s="229"/>
      <c r="O142" s="230"/>
      <c r="P142" s="231"/>
      <c r="Q142" s="228"/>
      <c r="R142" s="229"/>
      <c r="S142" s="229"/>
      <c r="T142" s="230"/>
      <c r="U142" s="231"/>
      <c r="V142" s="228"/>
      <c r="W142" s="229"/>
      <c r="X142" s="229"/>
      <c r="Y142" s="230"/>
      <c r="Z142" s="231"/>
      <c r="AA142" s="228"/>
      <c r="AB142" s="229"/>
      <c r="AC142" s="229"/>
      <c r="AD142" s="230"/>
      <c r="AE142" s="231"/>
    </row>
    <row r="143" spans="1:31" ht="12.75" hidden="1" customHeight="1" x14ac:dyDescent="0.2">
      <c r="A143" s="114">
        <f>$A$23</f>
        <v>0</v>
      </c>
      <c r="B143" s="210"/>
      <c r="C143" s="211"/>
      <c r="D143" s="211"/>
      <c r="E143" s="212"/>
      <c r="F143" s="213"/>
      <c r="G143" s="218"/>
      <c r="H143" s="219"/>
      <c r="I143" s="219"/>
      <c r="J143" s="220"/>
      <c r="K143" s="221"/>
      <c r="L143" s="228"/>
      <c r="M143" s="229"/>
      <c r="N143" s="229"/>
      <c r="O143" s="230"/>
      <c r="P143" s="231"/>
      <c r="Q143" s="228"/>
      <c r="R143" s="229"/>
      <c r="S143" s="229"/>
      <c r="T143" s="230"/>
      <c r="U143" s="231"/>
      <c r="V143" s="228"/>
      <c r="W143" s="229"/>
      <c r="X143" s="229"/>
      <c r="Y143" s="230"/>
      <c r="Z143" s="231"/>
      <c r="AA143" s="228"/>
      <c r="AB143" s="229"/>
      <c r="AC143" s="229"/>
      <c r="AD143" s="230"/>
      <c r="AE143" s="231"/>
    </row>
    <row r="144" spans="1:31" ht="12.75" hidden="1" customHeight="1" x14ac:dyDescent="0.2">
      <c r="A144" s="114">
        <f>$A$24</f>
        <v>0</v>
      </c>
      <c r="B144" s="210"/>
      <c r="C144" s="211"/>
      <c r="D144" s="211"/>
      <c r="E144" s="212"/>
      <c r="F144" s="213"/>
      <c r="G144" s="218"/>
      <c r="H144" s="219"/>
      <c r="I144" s="219"/>
      <c r="J144" s="220"/>
      <c r="K144" s="221"/>
      <c r="L144" s="228"/>
      <c r="M144" s="229"/>
      <c r="N144" s="229"/>
      <c r="O144" s="230"/>
      <c r="P144" s="231"/>
      <c r="Q144" s="228"/>
      <c r="R144" s="229"/>
      <c r="S144" s="229"/>
      <c r="T144" s="230"/>
      <c r="U144" s="231"/>
      <c r="V144" s="228"/>
      <c r="W144" s="229"/>
      <c r="X144" s="229"/>
      <c r="Y144" s="230"/>
      <c r="Z144" s="231"/>
      <c r="AA144" s="228"/>
      <c r="AB144" s="229"/>
      <c r="AC144" s="229"/>
      <c r="AD144" s="230"/>
      <c r="AE144" s="231"/>
    </row>
    <row r="145" spans="1:31" ht="12.75" hidden="1" customHeight="1" x14ac:dyDescent="0.2">
      <c r="A145" s="114">
        <f>$A$25</f>
        <v>0</v>
      </c>
      <c r="B145" s="210"/>
      <c r="C145" s="211"/>
      <c r="D145" s="211"/>
      <c r="E145" s="212"/>
      <c r="F145" s="213"/>
      <c r="G145" s="218"/>
      <c r="H145" s="219"/>
      <c r="I145" s="219"/>
      <c r="J145" s="220"/>
      <c r="K145" s="221"/>
      <c r="L145" s="228"/>
      <c r="M145" s="229"/>
      <c r="N145" s="229"/>
      <c r="O145" s="230"/>
      <c r="P145" s="231"/>
      <c r="Q145" s="228"/>
      <c r="R145" s="229"/>
      <c r="S145" s="229"/>
      <c r="T145" s="230"/>
      <c r="U145" s="231"/>
      <c r="V145" s="228"/>
      <c r="W145" s="229"/>
      <c r="X145" s="229"/>
      <c r="Y145" s="230"/>
      <c r="Z145" s="231"/>
      <c r="AA145" s="228"/>
      <c r="AB145" s="229"/>
      <c r="AC145" s="229"/>
      <c r="AD145" s="230"/>
      <c r="AE145" s="231"/>
    </row>
    <row r="146" spans="1:31" ht="12.75" hidden="1" customHeight="1" x14ac:dyDescent="0.2">
      <c r="A146" s="114">
        <f>$A$26</f>
        <v>0</v>
      </c>
      <c r="B146" s="210"/>
      <c r="C146" s="211"/>
      <c r="D146" s="211"/>
      <c r="E146" s="212"/>
      <c r="F146" s="213"/>
      <c r="G146" s="218"/>
      <c r="H146" s="219"/>
      <c r="I146" s="219"/>
      <c r="J146" s="220"/>
      <c r="K146" s="221"/>
      <c r="L146" s="228"/>
      <c r="M146" s="229"/>
      <c r="N146" s="229"/>
      <c r="O146" s="230"/>
      <c r="P146" s="231"/>
      <c r="Q146" s="228"/>
      <c r="R146" s="229"/>
      <c r="S146" s="229"/>
      <c r="T146" s="230"/>
      <c r="U146" s="231"/>
      <c r="V146" s="228"/>
      <c r="W146" s="229"/>
      <c r="X146" s="229"/>
      <c r="Y146" s="230"/>
      <c r="Z146" s="231"/>
      <c r="AA146" s="228"/>
      <c r="AB146" s="229"/>
      <c r="AC146" s="229"/>
      <c r="AD146" s="230"/>
      <c r="AE146" s="231"/>
    </row>
    <row r="147" spans="1:31" ht="12.75" hidden="1" customHeight="1" x14ac:dyDescent="0.2">
      <c r="A147" s="114">
        <f>$A$27</f>
        <v>0</v>
      </c>
      <c r="B147" s="210"/>
      <c r="C147" s="211"/>
      <c r="D147" s="211"/>
      <c r="E147" s="212"/>
      <c r="F147" s="213"/>
      <c r="G147" s="218"/>
      <c r="H147" s="219"/>
      <c r="I147" s="219"/>
      <c r="J147" s="220"/>
      <c r="K147" s="221"/>
      <c r="L147" s="228"/>
      <c r="M147" s="229"/>
      <c r="N147" s="229"/>
      <c r="O147" s="230"/>
      <c r="P147" s="231"/>
      <c r="Q147" s="228"/>
      <c r="R147" s="229"/>
      <c r="S147" s="229"/>
      <c r="T147" s="230"/>
      <c r="U147" s="231"/>
      <c r="V147" s="228"/>
      <c r="W147" s="229"/>
      <c r="X147" s="229"/>
      <c r="Y147" s="230"/>
      <c r="Z147" s="231"/>
      <c r="AA147" s="228"/>
      <c r="AB147" s="229"/>
      <c r="AC147" s="229"/>
      <c r="AD147" s="230"/>
      <c r="AE147" s="231"/>
    </row>
    <row r="148" spans="1:31" ht="12.75" hidden="1" customHeight="1" x14ac:dyDescent="0.2">
      <c r="A148" s="114">
        <f>$A$28</f>
        <v>0</v>
      </c>
      <c r="B148" s="210"/>
      <c r="C148" s="211"/>
      <c r="D148" s="211"/>
      <c r="E148" s="212"/>
      <c r="F148" s="213"/>
      <c r="G148" s="218"/>
      <c r="H148" s="219"/>
      <c r="I148" s="219"/>
      <c r="J148" s="220"/>
      <c r="K148" s="221"/>
      <c r="L148" s="228"/>
      <c r="M148" s="229"/>
      <c r="N148" s="229"/>
      <c r="O148" s="230"/>
      <c r="P148" s="231"/>
      <c r="Q148" s="228"/>
      <c r="R148" s="229"/>
      <c r="S148" s="229"/>
      <c r="T148" s="230"/>
      <c r="U148" s="231"/>
      <c r="V148" s="228"/>
      <c r="W148" s="229"/>
      <c r="X148" s="229"/>
      <c r="Y148" s="230"/>
      <c r="Z148" s="231"/>
      <c r="AA148" s="228"/>
      <c r="AB148" s="229"/>
      <c r="AC148" s="229"/>
      <c r="AD148" s="230"/>
      <c r="AE148" s="231"/>
    </row>
    <row r="149" spans="1:31" ht="12.75" hidden="1" customHeight="1" x14ac:dyDescent="0.2">
      <c r="A149" s="114">
        <f>$A$29</f>
        <v>0</v>
      </c>
      <c r="B149" s="210"/>
      <c r="C149" s="211"/>
      <c r="D149" s="211"/>
      <c r="E149" s="212"/>
      <c r="F149" s="213"/>
      <c r="G149" s="218"/>
      <c r="H149" s="219"/>
      <c r="I149" s="219"/>
      <c r="J149" s="220"/>
      <c r="K149" s="221"/>
      <c r="L149" s="228"/>
      <c r="M149" s="229"/>
      <c r="N149" s="229"/>
      <c r="O149" s="230"/>
      <c r="P149" s="231"/>
      <c r="Q149" s="228"/>
      <c r="R149" s="229"/>
      <c r="S149" s="229"/>
      <c r="T149" s="230"/>
      <c r="U149" s="231"/>
      <c r="V149" s="228"/>
      <c r="W149" s="229"/>
      <c r="X149" s="229"/>
      <c r="Y149" s="230"/>
      <c r="Z149" s="231"/>
      <c r="AA149" s="228"/>
      <c r="AB149" s="229"/>
      <c r="AC149" s="229"/>
      <c r="AD149" s="230"/>
      <c r="AE149" s="231"/>
    </row>
    <row r="150" spans="1:31" ht="12.75" hidden="1" customHeight="1" x14ac:dyDescent="0.2">
      <c r="A150" s="114">
        <f>$A$30</f>
        <v>0</v>
      </c>
      <c r="B150" s="210"/>
      <c r="C150" s="211"/>
      <c r="D150" s="211"/>
      <c r="E150" s="212"/>
      <c r="F150" s="213"/>
      <c r="G150" s="218"/>
      <c r="H150" s="219"/>
      <c r="I150" s="219"/>
      <c r="J150" s="220"/>
      <c r="K150" s="221"/>
      <c r="L150" s="228"/>
      <c r="M150" s="229"/>
      <c r="N150" s="229"/>
      <c r="O150" s="230"/>
      <c r="P150" s="231"/>
      <c r="Q150" s="228"/>
      <c r="R150" s="229"/>
      <c r="S150" s="229"/>
      <c r="T150" s="230"/>
      <c r="U150" s="231"/>
      <c r="V150" s="228"/>
      <c r="W150" s="229"/>
      <c r="X150" s="229"/>
      <c r="Y150" s="230"/>
      <c r="Z150" s="231"/>
      <c r="AA150" s="228"/>
      <c r="AB150" s="229"/>
      <c r="AC150" s="229"/>
      <c r="AD150" s="230"/>
      <c r="AE150" s="231"/>
    </row>
    <row r="151" spans="1:31" ht="12.75" hidden="1" customHeight="1" x14ac:dyDescent="0.2">
      <c r="A151" s="114">
        <f>$A$31</f>
        <v>0</v>
      </c>
      <c r="B151" s="210"/>
      <c r="C151" s="211"/>
      <c r="D151" s="211"/>
      <c r="E151" s="212"/>
      <c r="F151" s="213"/>
      <c r="G151" s="218"/>
      <c r="H151" s="219"/>
      <c r="I151" s="219"/>
      <c r="J151" s="220"/>
      <c r="K151" s="221"/>
      <c r="L151" s="228"/>
      <c r="M151" s="229"/>
      <c r="N151" s="229"/>
      <c r="O151" s="230"/>
      <c r="P151" s="231"/>
      <c r="Q151" s="228"/>
      <c r="R151" s="229"/>
      <c r="S151" s="229"/>
      <c r="T151" s="230"/>
      <c r="U151" s="231"/>
      <c r="V151" s="228"/>
      <c r="W151" s="229"/>
      <c r="X151" s="229"/>
      <c r="Y151" s="230"/>
      <c r="Z151" s="231"/>
      <c r="AA151" s="228"/>
      <c r="AB151" s="229"/>
      <c r="AC151" s="229"/>
      <c r="AD151" s="230"/>
      <c r="AE151" s="231"/>
    </row>
    <row r="152" spans="1:31" ht="12.75" hidden="1" customHeight="1" x14ac:dyDescent="0.2">
      <c r="A152" s="114">
        <f>$A$32</f>
        <v>0</v>
      </c>
      <c r="B152" s="210"/>
      <c r="C152" s="211"/>
      <c r="D152" s="211"/>
      <c r="E152" s="212"/>
      <c r="F152" s="213"/>
      <c r="G152" s="218"/>
      <c r="H152" s="219"/>
      <c r="I152" s="219"/>
      <c r="J152" s="220"/>
      <c r="K152" s="221"/>
      <c r="L152" s="228"/>
      <c r="M152" s="229"/>
      <c r="N152" s="229"/>
      <c r="O152" s="230"/>
      <c r="P152" s="231"/>
      <c r="Q152" s="228"/>
      <c r="R152" s="229"/>
      <c r="S152" s="229"/>
      <c r="T152" s="230"/>
      <c r="U152" s="231"/>
      <c r="V152" s="228"/>
      <c r="W152" s="229"/>
      <c r="X152" s="229"/>
      <c r="Y152" s="230"/>
      <c r="Z152" s="231"/>
      <c r="AA152" s="228"/>
      <c r="AB152" s="229"/>
      <c r="AC152" s="229"/>
      <c r="AD152" s="230"/>
      <c r="AE152" s="231"/>
    </row>
    <row r="153" spans="1:31" ht="12.75" hidden="1" customHeight="1" x14ac:dyDescent="0.2">
      <c r="A153" s="114">
        <f>$A$33</f>
        <v>0</v>
      </c>
      <c r="B153" s="210"/>
      <c r="C153" s="211"/>
      <c r="D153" s="211"/>
      <c r="E153" s="212"/>
      <c r="F153" s="213"/>
      <c r="G153" s="218"/>
      <c r="H153" s="219"/>
      <c r="I153" s="219"/>
      <c r="J153" s="220"/>
      <c r="K153" s="221"/>
      <c r="L153" s="228"/>
      <c r="M153" s="229"/>
      <c r="N153" s="229"/>
      <c r="O153" s="230"/>
      <c r="P153" s="231"/>
      <c r="Q153" s="228"/>
      <c r="R153" s="229"/>
      <c r="S153" s="229"/>
      <c r="T153" s="230"/>
      <c r="U153" s="231"/>
      <c r="V153" s="228"/>
      <c r="W153" s="229"/>
      <c r="X153" s="229"/>
      <c r="Y153" s="230"/>
      <c r="Z153" s="231"/>
      <c r="AA153" s="228"/>
      <c r="AB153" s="229"/>
      <c r="AC153" s="229"/>
      <c r="AD153" s="230"/>
      <c r="AE153" s="231"/>
    </row>
    <row r="154" spans="1:31" ht="12.75" hidden="1" customHeight="1" x14ac:dyDescent="0.2">
      <c r="A154" s="114">
        <f>$A$34</f>
        <v>0</v>
      </c>
      <c r="B154" s="210"/>
      <c r="C154" s="211"/>
      <c r="D154" s="211"/>
      <c r="E154" s="212"/>
      <c r="F154" s="213"/>
      <c r="G154" s="218"/>
      <c r="H154" s="219"/>
      <c r="I154" s="219"/>
      <c r="J154" s="220"/>
      <c r="K154" s="221"/>
      <c r="L154" s="228"/>
      <c r="M154" s="229"/>
      <c r="N154" s="229"/>
      <c r="O154" s="230"/>
      <c r="P154" s="231"/>
      <c r="Q154" s="228"/>
      <c r="R154" s="229"/>
      <c r="S154" s="229"/>
      <c r="T154" s="230"/>
      <c r="U154" s="231"/>
      <c r="V154" s="228"/>
      <c r="W154" s="229"/>
      <c r="X154" s="229"/>
      <c r="Y154" s="230"/>
      <c r="Z154" s="231"/>
      <c r="AA154" s="228"/>
      <c r="AB154" s="229"/>
      <c r="AC154" s="229"/>
      <c r="AD154" s="230"/>
      <c r="AE154" s="231"/>
    </row>
    <row r="155" spans="1:31" ht="12.75" hidden="1" customHeight="1" x14ac:dyDescent="0.2">
      <c r="B155" s="210"/>
      <c r="C155" s="211"/>
      <c r="D155" s="211"/>
      <c r="E155" s="212"/>
      <c r="F155" s="213"/>
      <c r="G155" s="218"/>
      <c r="H155" s="219"/>
      <c r="I155" s="219"/>
      <c r="J155" s="220"/>
      <c r="K155" s="221"/>
      <c r="L155" s="228"/>
      <c r="M155" s="229"/>
      <c r="N155" s="229"/>
      <c r="O155" s="230"/>
      <c r="P155" s="231"/>
      <c r="Q155" s="228"/>
      <c r="R155" s="229"/>
      <c r="S155" s="229"/>
      <c r="T155" s="230"/>
      <c r="U155" s="231"/>
      <c r="V155" s="228"/>
      <c r="W155" s="229"/>
      <c r="X155" s="229"/>
      <c r="Y155" s="230"/>
      <c r="Z155" s="231"/>
      <c r="AA155" s="228"/>
      <c r="AB155" s="229"/>
      <c r="AC155" s="229"/>
      <c r="AD155" s="230"/>
      <c r="AE155" s="231"/>
    </row>
    <row r="156" spans="1:31" x14ac:dyDescent="0.2">
      <c r="A156" s="115" t="s">
        <v>2</v>
      </c>
      <c r="B156" s="214">
        <f t="shared" ref="B156:AE156" si="29">SUM(B$132:B$155)</f>
        <v>1443</v>
      </c>
      <c r="C156" s="215">
        <f t="shared" si="29"/>
        <v>2886342</v>
      </c>
      <c r="D156" s="215">
        <f t="shared" si="29"/>
        <v>785157</v>
      </c>
      <c r="E156" s="216">
        <f t="shared" si="29"/>
        <v>698195.27799999993</v>
      </c>
      <c r="F156" s="217">
        <f t="shared" si="29"/>
        <v>1</v>
      </c>
      <c r="G156" s="224">
        <f t="shared" si="29"/>
        <v>1495</v>
      </c>
      <c r="H156" s="225">
        <f t="shared" si="29"/>
        <v>2775445</v>
      </c>
      <c r="I156" s="225">
        <f t="shared" si="29"/>
        <v>760411</v>
      </c>
      <c r="J156" s="226">
        <f t="shared" si="29"/>
        <v>669595.87000000011</v>
      </c>
      <c r="K156" s="227">
        <f t="shared" si="29"/>
        <v>0.99999999999999989</v>
      </c>
      <c r="L156" s="233">
        <f t="shared" si="29"/>
        <v>1517</v>
      </c>
      <c r="M156" s="234">
        <f t="shared" si="29"/>
        <v>2674360</v>
      </c>
      <c r="N156" s="234">
        <f t="shared" si="29"/>
        <v>737571</v>
      </c>
      <c r="O156" s="235">
        <f t="shared" si="29"/>
        <v>634960.53</v>
      </c>
      <c r="P156" s="236">
        <f t="shared" si="29"/>
        <v>1</v>
      </c>
      <c r="Q156" s="233">
        <f t="shared" si="29"/>
        <v>1569</v>
      </c>
      <c r="R156" s="234">
        <f t="shared" si="29"/>
        <v>2643137</v>
      </c>
      <c r="S156" s="234">
        <f t="shared" si="29"/>
        <v>722497</v>
      </c>
      <c r="T156" s="235">
        <f t="shared" si="29"/>
        <v>605315.05500000005</v>
      </c>
      <c r="U156" s="236">
        <f t="shared" si="29"/>
        <v>0.99999999999999989</v>
      </c>
      <c r="V156" s="233">
        <f t="shared" si="29"/>
        <v>1653</v>
      </c>
      <c r="W156" s="234">
        <f t="shared" si="29"/>
        <v>2649952</v>
      </c>
      <c r="X156" s="234">
        <f t="shared" si="29"/>
        <v>709773</v>
      </c>
      <c r="Y156" s="235">
        <f t="shared" si="29"/>
        <v>576454.98400000005</v>
      </c>
      <c r="Z156" s="236">
        <f t="shared" si="29"/>
        <v>0.99999999999999989</v>
      </c>
      <c r="AA156" s="233">
        <f t="shared" si="29"/>
        <v>0</v>
      </c>
      <c r="AB156" s="234">
        <f t="shared" si="29"/>
        <v>0</v>
      </c>
      <c r="AC156" s="234">
        <f t="shared" si="29"/>
        <v>0</v>
      </c>
      <c r="AD156" s="235">
        <f t="shared" si="29"/>
        <v>0</v>
      </c>
      <c r="AE156" s="236" t="e">
        <f t="shared" si="29"/>
        <v>#DIV/0!</v>
      </c>
    </row>
    <row r="159" spans="1:31" ht="12.75" hidden="1" customHeight="1" x14ac:dyDescent="0.2"/>
    <row r="160" spans="1:31" ht="12.75" hidden="1" customHeight="1" x14ac:dyDescent="0.2"/>
    <row r="161" spans="1:31" ht="12.75" hidden="1" customHeight="1" x14ac:dyDescent="0.2"/>
    <row r="162" spans="1:31" ht="12.75" hidden="1" customHeight="1" x14ac:dyDescent="0.2"/>
    <row r="163" spans="1:31" ht="12.75" hidden="1" customHeight="1" x14ac:dyDescent="0.2"/>
    <row r="164" spans="1:31" ht="12.75" hidden="1" customHeight="1" x14ac:dyDescent="0.2"/>
    <row r="165" spans="1:31" ht="12.75" hidden="1" customHeight="1" x14ac:dyDescent="0.2"/>
    <row r="166" spans="1:31" ht="12.75" hidden="1" customHeight="1" x14ac:dyDescent="0.2"/>
    <row r="167" spans="1:31" ht="12.75" hidden="1" customHeight="1" x14ac:dyDescent="0.2"/>
    <row r="168" spans="1:31" ht="12.75" hidden="1" customHeight="1" x14ac:dyDescent="0.2"/>
    <row r="169" spans="1:31" ht="12.75" hidden="1" customHeight="1" x14ac:dyDescent="0.2"/>
    <row r="171" spans="1:31" x14ac:dyDescent="0.2">
      <c r="A171" s="273" t="str">
        <f>Translation!$A$33</f>
        <v>Vorsorgeeinrichtungen ohne Staatsgarantie und mit Vollversicherungslösung</v>
      </c>
      <c r="E171" s="156"/>
      <c r="J171" s="156"/>
      <c r="O171" s="156"/>
      <c r="T171" s="156"/>
      <c r="Y171" s="156"/>
      <c r="AD171" s="156"/>
    </row>
    <row r="172" spans="1:31" x14ac:dyDescent="0.2">
      <c r="A172" s="114" t="str">
        <f>$A$12</f>
        <v>0.00% – 0.19%</v>
      </c>
      <c r="B172" s="238">
        <v>6</v>
      </c>
      <c r="C172" s="239">
        <v>6931</v>
      </c>
      <c r="D172" s="239">
        <v>3</v>
      </c>
      <c r="E172" s="240">
        <v>1074.348</v>
      </c>
      <c r="F172" s="241">
        <f t="shared" ref="F172:F177" si="30">E172/E$196</f>
        <v>1.1179474008384741E-2</v>
      </c>
      <c r="G172" s="246">
        <v>9</v>
      </c>
      <c r="H172" s="247">
        <v>7470</v>
      </c>
      <c r="I172" s="247">
        <v>2</v>
      </c>
      <c r="J172" s="248">
        <v>1185.6669999999999</v>
      </c>
      <c r="K172" s="249">
        <f t="shared" ref="K172:K177" si="31">J172/J$196</f>
        <v>1.1894518834712809E-2</v>
      </c>
      <c r="L172" s="256">
        <v>15</v>
      </c>
      <c r="M172" s="257">
        <v>7731</v>
      </c>
      <c r="N172" s="257">
        <v>180</v>
      </c>
      <c r="O172" s="258">
        <v>1420.346</v>
      </c>
      <c r="P172" s="259">
        <f t="shared" ref="P172:P177" si="32">O172/O$196</f>
        <v>1.4518922798897608E-2</v>
      </c>
      <c r="Q172" s="256">
        <v>12</v>
      </c>
      <c r="R172" s="257">
        <v>7168</v>
      </c>
      <c r="S172" s="257">
        <v>182</v>
      </c>
      <c r="T172" s="258">
        <v>1255.579</v>
      </c>
      <c r="U172" s="259">
        <f t="shared" ref="U172:U177" si="33">T172/T$196</f>
        <v>1.2725434033645937E-2</v>
      </c>
      <c r="V172" s="256">
        <v>14</v>
      </c>
      <c r="W172" s="257">
        <v>7924</v>
      </c>
      <c r="X172" s="257">
        <v>185</v>
      </c>
      <c r="Y172" s="258">
        <v>8363.6849999999995</v>
      </c>
      <c r="Z172" s="259">
        <f t="shared" ref="Z172:Z177" si="34">Y172/Y$196</f>
        <v>8.1776504043049064E-2</v>
      </c>
      <c r="AA172" s="256"/>
      <c r="AB172" s="257"/>
      <c r="AC172" s="257"/>
      <c r="AD172" s="258"/>
      <c r="AE172" s="259" t="e">
        <f t="shared" ref="AE172:AE177" si="35">AD172/AD$196</f>
        <v>#DIV/0!</v>
      </c>
    </row>
    <row r="173" spans="1:31" x14ac:dyDescent="0.2">
      <c r="A173" s="114" t="str">
        <f>$A$13</f>
        <v>0.20% – 0.39%</v>
      </c>
      <c r="B173" s="238">
        <v>13</v>
      </c>
      <c r="C173" s="239">
        <v>28260</v>
      </c>
      <c r="D173" s="239">
        <v>133</v>
      </c>
      <c r="E173" s="240">
        <v>1578.74</v>
      </c>
      <c r="F173" s="241">
        <f t="shared" si="30"/>
        <v>1.6428087357166696E-2</v>
      </c>
      <c r="G173" s="246">
        <v>17</v>
      </c>
      <c r="H173" s="247">
        <v>28684</v>
      </c>
      <c r="I173" s="247">
        <v>398</v>
      </c>
      <c r="J173" s="248">
        <v>1888.752</v>
      </c>
      <c r="K173" s="249">
        <f t="shared" si="31"/>
        <v>1.8947812697917281E-2</v>
      </c>
      <c r="L173" s="256">
        <v>16</v>
      </c>
      <c r="M173" s="257">
        <v>2578</v>
      </c>
      <c r="N173" s="257">
        <v>527</v>
      </c>
      <c r="O173" s="258">
        <v>825.45</v>
      </c>
      <c r="P173" s="259">
        <f t="shared" si="32"/>
        <v>8.4378347419220602E-3</v>
      </c>
      <c r="Q173" s="256">
        <v>17</v>
      </c>
      <c r="R173" s="257">
        <v>27978</v>
      </c>
      <c r="S173" s="257">
        <v>8</v>
      </c>
      <c r="T173" s="258">
        <v>1422.059</v>
      </c>
      <c r="U173" s="259">
        <f t="shared" si="33"/>
        <v>1.4412727511731645E-2</v>
      </c>
      <c r="V173" s="256">
        <v>17</v>
      </c>
      <c r="W173" s="257">
        <v>27816</v>
      </c>
      <c r="X173" s="257">
        <v>331</v>
      </c>
      <c r="Y173" s="258">
        <v>1363.2159999999999</v>
      </c>
      <c r="Z173" s="259">
        <f t="shared" si="34"/>
        <v>1.3328937990317567E-2</v>
      </c>
      <c r="AA173" s="256"/>
      <c r="AB173" s="257"/>
      <c r="AC173" s="257"/>
      <c r="AD173" s="258"/>
      <c r="AE173" s="259" t="e">
        <f t="shared" si="35"/>
        <v>#DIV/0!</v>
      </c>
    </row>
    <row r="174" spans="1:31" x14ac:dyDescent="0.2">
      <c r="A174" s="114" t="str">
        <f>$A$14</f>
        <v>0.40% – 0.59%</v>
      </c>
      <c r="B174" s="238">
        <v>25</v>
      </c>
      <c r="C174" s="239">
        <v>23344</v>
      </c>
      <c r="D174" s="239">
        <v>117</v>
      </c>
      <c r="E174" s="240">
        <v>3126.0070000000001</v>
      </c>
      <c r="F174" s="241">
        <f t="shared" si="30"/>
        <v>3.2528672279865334E-2</v>
      </c>
      <c r="G174" s="246">
        <v>27</v>
      </c>
      <c r="H174" s="247">
        <v>24605</v>
      </c>
      <c r="I174" s="247">
        <v>111</v>
      </c>
      <c r="J174" s="248">
        <v>3794.4670000000001</v>
      </c>
      <c r="K174" s="249">
        <f t="shared" si="31"/>
        <v>3.8065796888330547E-2</v>
      </c>
      <c r="L174" s="256">
        <v>24</v>
      </c>
      <c r="M174" s="257">
        <v>23086</v>
      </c>
      <c r="N174" s="257">
        <v>110</v>
      </c>
      <c r="O174" s="258">
        <v>3475.6680000000001</v>
      </c>
      <c r="P174" s="259">
        <f t="shared" si="32"/>
        <v>3.552863553429858E-2</v>
      </c>
      <c r="Q174" s="256">
        <v>27</v>
      </c>
      <c r="R174" s="257">
        <v>23806</v>
      </c>
      <c r="S174" s="257">
        <v>1088</v>
      </c>
      <c r="T174" s="258">
        <v>3425.4349999999999</v>
      </c>
      <c r="U174" s="259">
        <f t="shared" si="33"/>
        <v>3.4717168038842616E-2</v>
      </c>
      <c r="V174" s="256">
        <v>32</v>
      </c>
      <c r="W174" s="257">
        <v>90369</v>
      </c>
      <c r="X174" s="257">
        <v>1114</v>
      </c>
      <c r="Y174" s="258">
        <v>13747.963</v>
      </c>
      <c r="Z174" s="259">
        <f t="shared" si="34"/>
        <v>0.13442165168262424</v>
      </c>
      <c r="AA174" s="256"/>
      <c r="AB174" s="257"/>
      <c r="AC174" s="257"/>
      <c r="AD174" s="258"/>
      <c r="AE174" s="259" t="e">
        <f t="shared" si="35"/>
        <v>#DIV/0!</v>
      </c>
    </row>
    <row r="175" spans="1:31" x14ac:dyDescent="0.2">
      <c r="A175" s="114" t="str">
        <f>$A$15</f>
        <v>0.60% – 0.79%</v>
      </c>
      <c r="B175" s="238">
        <v>13</v>
      </c>
      <c r="C175" s="239">
        <v>400720</v>
      </c>
      <c r="D175" s="239">
        <v>19</v>
      </c>
      <c r="E175" s="240">
        <v>40589.125999999997</v>
      </c>
      <c r="F175" s="241">
        <f t="shared" si="30"/>
        <v>0.42236321856610082</v>
      </c>
      <c r="G175" s="246">
        <v>19</v>
      </c>
      <c r="H175" s="247">
        <v>400807</v>
      </c>
      <c r="I175" s="247">
        <v>36</v>
      </c>
      <c r="J175" s="248">
        <v>39549.42</v>
      </c>
      <c r="K175" s="249">
        <f t="shared" si="31"/>
        <v>0.39675669567590854</v>
      </c>
      <c r="L175" s="256">
        <v>22</v>
      </c>
      <c r="M175" s="257">
        <v>295212</v>
      </c>
      <c r="N175" s="257">
        <v>37</v>
      </c>
      <c r="O175" s="258">
        <v>29009.813999999998</v>
      </c>
      <c r="P175" s="259">
        <f t="shared" si="32"/>
        <v>0.29654130041298316</v>
      </c>
      <c r="Q175" s="256">
        <v>24</v>
      </c>
      <c r="R175" s="257">
        <v>362860</v>
      </c>
      <c r="S175" s="257">
        <v>10958</v>
      </c>
      <c r="T175" s="258">
        <v>34237.525999999998</v>
      </c>
      <c r="U175" s="259">
        <f t="shared" si="33"/>
        <v>0.34700116726087138</v>
      </c>
      <c r="V175" s="256">
        <v>25</v>
      </c>
      <c r="W175" s="257">
        <v>24280</v>
      </c>
      <c r="X175" s="257">
        <v>1796</v>
      </c>
      <c r="Y175" s="258">
        <v>2208.4059999999999</v>
      </c>
      <c r="Z175" s="259">
        <f t="shared" si="34"/>
        <v>2.159284121624545E-2</v>
      </c>
      <c r="AA175" s="256"/>
      <c r="AB175" s="257"/>
      <c r="AC175" s="257"/>
      <c r="AD175" s="258"/>
      <c r="AE175" s="259" t="e">
        <f t="shared" si="35"/>
        <v>#DIV/0!</v>
      </c>
    </row>
    <row r="176" spans="1:31" x14ac:dyDescent="0.2">
      <c r="A176" s="114" t="str">
        <f>$A$16</f>
        <v>0.80% – 0.99%</v>
      </c>
      <c r="B176" s="238">
        <v>14</v>
      </c>
      <c r="C176" s="239">
        <v>545600</v>
      </c>
      <c r="D176" s="239">
        <v>402</v>
      </c>
      <c r="E176" s="240">
        <v>45404.237999999998</v>
      </c>
      <c r="F176" s="241">
        <f t="shared" si="30"/>
        <v>0.47246841674347118</v>
      </c>
      <c r="G176" s="246">
        <v>15</v>
      </c>
      <c r="H176" s="247">
        <v>566687</v>
      </c>
      <c r="I176" s="247">
        <v>347</v>
      </c>
      <c r="J176" s="248">
        <v>48809.262000000002</v>
      </c>
      <c r="K176" s="249">
        <f t="shared" si="31"/>
        <v>0.48965070813932771</v>
      </c>
      <c r="L176" s="256">
        <v>10</v>
      </c>
      <c r="M176" s="257">
        <v>645144</v>
      </c>
      <c r="N176" s="257">
        <v>295</v>
      </c>
      <c r="O176" s="258">
        <v>56436.478000000003</v>
      </c>
      <c r="P176" s="259">
        <f t="shared" si="32"/>
        <v>0.57689947880564552</v>
      </c>
      <c r="Q176" s="256">
        <v>14</v>
      </c>
      <c r="R176" s="257">
        <v>587614</v>
      </c>
      <c r="S176" s="257">
        <v>29</v>
      </c>
      <c r="T176" s="258">
        <v>51929.499000000003</v>
      </c>
      <c r="U176" s="259">
        <f t="shared" si="33"/>
        <v>0.52631129855212833</v>
      </c>
      <c r="V176" s="256">
        <v>19</v>
      </c>
      <c r="W176" s="257">
        <v>784137</v>
      </c>
      <c r="X176" s="257">
        <v>108</v>
      </c>
      <c r="Y176" s="258">
        <v>70069.820999999996</v>
      </c>
      <c r="Z176" s="259">
        <f t="shared" si="34"/>
        <v>0.68511248334941177</v>
      </c>
      <c r="AA176" s="256"/>
      <c r="AB176" s="257"/>
      <c r="AC176" s="257"/>
      <c r="AD176" s="258"/>
      <c r="AE176" s="259" t="e">
        <f t="shared" si="35"/>
        <v>#DIV/0!</v>
      </c>
    </row>
    <row r="177" spans="1:31" ht="12.75" customHeight="1" x14ac:dyDescent="0.2">
      <c r="A177" s="114" t="str">
        <f>$A$17</f>
        <v>1.00% oder mehr</v>
      </c>
      <c r="B177" s="238">
        <v>35</v>
      </c>
      <c r="C177" s="239">
        <v>45330</v>
      </c>
      <c r="D177" s="239">
        <v>4</v>
      </c>
      <c r="E177" s="240">
        <v>4327.59</v>
      </c>
      <c r="F177" s="241">
        <f t="shared" si="30"/>
        <v>4.5032131045011227E-2</v>
      </c>
      <c r="G177" s="246">
        <v>34</v>
      </c>
      <c r="H177" s="247">
        <v>46491</v>
      </c>
      <c r="I177" s="247">
        <v>2</v>
      </c>
      <c r="J177" s="248">
        <v>4454.2280000000001</v>
      </c>
      <c r="K177" s="249">
        <f t="shared" si="31"/>
        <v>4.468446776380313E-2</v>
      </c>
      <c r="L177" s="256">
        <v>39</v>
      </c>
      <c r="M177" s="257">
        <v>79943</v>
      </c>
      <c r="N177" s="257">
        <v>7</v>
      </c>
      <c r="O177" s="258">
        <v>6659.4740000000002</v>
      </c>
      <c r="P177" s="259">
        <f t="shared" si="32"/>
        <v>6.8073827706253157E-2</v>
      </c>
      <c r="Q177" s="256">
        <v>42</v>
      </c>
      <c r="R177" s="257">
        <v>77249</v>
      </c>
      <c r="S177" s="257">
        <v>5</v>
      </c>
      <c r="T177" s="258">
        <v>6396.7920000000004</v>
      </c>
      <c r="U177" s="259">
        <f t="shared" si="33"/>
        <v>6.4832204602780122E-2</v>
      </c>
      <c r="V177" s="256">
        <v>42</v>
      </c>
      <c r="W177" s="257">
        <v>80179</v>
      </c>
      <c r="X177" s="257">
        <v>1599</v>
      </c>
      <c r="Y177" s="258">
        <v>6521.8239999999996</v>
      </c>
      <c r="Z177" s="259">
        <f t="shared" si="34"/>
        <v>6.3767581718351951E-2</v>
      </c>
      <c r="AA177" s="256"/>
      <c r="AB177" s="257"/>
      <c r="AC177" s="257"/>
      <c r="AD177" s="258"/>
      <c r="AE177" s="259" t="e">
        <f t="shared" si="35"/>
        <v>#DIV/0!</v>
      </c>
    </row>
    <row r="178" spans="1:31" ht="12.75" hidden="1" customHeight="1" x14ac:dyDescent="0.2">
      <c r="A178" s="114">
        <f>$A$18</f>
        <v>0</v>
      </c>
      <c r="B178" s="238"/>
      <c r="C178" s="239"/>
      <c r="D178" s="239"/>
      <c r="E178" s="240"/>
      <c r="F178" s="241"/>
      <c r="G178" s="246"/>
      <c r="H178" s="247"/>
      <c r="I178" s="247"/>
      <c r="J178" s="248"/>
      <c r="K178" s="249"/>
      <c r="L178" s="256"/>
      <c r="M178" s="257"/>
      <c r="N178" s="257"/>
      <c r="O178" s="258"/>
      <c r="P178" s="259"/>
      <c r="Q178" s="256"/>
      <c r="R178" s="257"/>
      <c r="S178" s="257"/>
      <c r="T178" s="258"/>
      <c r="U178" s="259"/>
      <c r="V178" s="256"/>
      <c r="W178" s="257"/>
      <c r="X178" s="257"/>
      <c r="Y178" s="258"/>
      <c r="Z178" s="259"/>
      <c r="AA178" s="256"/>
      <c r="AB178" s="257"/>
      <c r="AC178" s="257"/>
      <c r="AD178" s="258"/>
      <c r="AE178" s="259"/>
    </row>
    <row r="179" spans="1:31" ht="12.75" hidden="1" customHeight="1" x14ac:dyDescent="0.2">
      <c r="A179" s="114">
        <f>$A$19</f>
        <v>0</v>
      </c>
      <c r="B179" s="238"/>
      <c r="C179" s="239"/>
      <c r="D179" s="239"/>
      <c r="E179" s="240"/>
      <c r="F179" s="241"/>
      <c r="G179" s="246"/>
      <c r="H179" s="247"/>
      <c r="I179" s="247"/>
      <c r="J179" s="248"/>
      <c r="K179" s="249"/>
      <c r="L179" s="256"/>
      <c r="M179" s="257"/>
      <c r="N179" s="257"/>
      <c r="O179" s="258"/>
      <c r="P179" s="259"/>
      <c r="Q179" s="256"/>
      <c r="R179" s="257"/>
      <c r="S179" s="257"/>
      <c r="T179" s="258"/>
      <c r="U179" s="259"/>
      <c r="V179" s="256"/>
      <c r="W179" s="257"/>
      <c r="X179" s="257"/>
      <c r="Y179" s="258"/>
      <c r="Z179" s="259"/>
      <c r="AA179" s="256"/>
      <c r="AB179" s="257"/>
      <c r="AC179" s="257"/>
      <c r="AD179" s="258"/>
      <c r="AE179" s="259"/>
    </row>
    <row r="180" spans="1:31" ht="12.75" hidden="1" customHeight="1" x14ac:dyDescent="0.2">
      <c r="A180" s="114">
        <f>$A$20</f>
        <v>0</v>
      </c>
      <c r="B180" s="238"/>
      <c r="C180" s="239"/>
      <c r="D180" s="239"/>
      <c r="E180" s="240"/>
      <c r="F180" s="241"/>
      <c r="G180" s="246"/>
      <c r="H180" s="247"/>
      <c r="I180" s="247"/>
      <c r="J180" s="248"/>
      <c r="K180" s="249"/>
      <c r="L180" s="256"/>
      <c r="M180" s="257"/>
      <c r="N180" s="257"/>
      <c r="O180" s="258"/>
      <c r="P180" s="259"/>
      <c r="Q180" s="256"/>
      <c r="R180" s="257"/>
      <c r="S180" s="257"/>
      <c r="T180" s="258"/>
      <c r="U180" s="259"/>
      <c r="V180" s="256"/>
      <c r="W180" s="257"/>
      <c r="X180" s="257"/>
      <c r="Y180" s="258"/>
      <c r="Z180" s="259"/>
      <c r="AA180" s="256"/>
      <c r="AB180" s="257"/>
      <c r="AC180" s="257"/>
      <c r="AD180" s="258"/>
      <c r="AE180" s="259"/>
    </row>
    <row r="181" spans="1:31" ht="12.75" hidden="1" customHeight="1" x14ac:dyDescent="0.2">
      <c r="A181" s="114">
        <f>$A$21</f>
        <v>0</v>
      </c>
      <c r="B181" s="238"/>
      <c r="C181" s="239"/>
      <c r="D181" s="239"/>
      <c r="E181" s="240"/>
      <c r="F181" s="241"/>
      <c r="G181" s="246"/>
      <c r="H181" s="247"/>
      <c r="I181" s="247"/>
      <c r="J181" s="248"/>
      <c r="K181" s="249"/>
      <c r="L181" s="256"/>
      <c r="M181" s="257"/>
      <c r="N181" s="257"/>
      <c r="O181" s="258"/>
      <c r="P181" s="259"/>
      <c r="Q181" s="256"/>
      <c r="R181" s="257"/>
      <c r="S181" s="257"/>
      <c r="T181" s="258"/>
      <c r="U181" s="259"/>
      <c r="V181" s="256"/>
      <c r="W181" s="257"/>
      <c r="X181" s="257"/>
      <c r="Y181" s="258"/>
      <c r="Z181" s="259"/>
      <c r="AA181" s="256"/>
      <c r="AB181" s="257"/>
      <c r="AC181" s="257"/>
      <c r="AD181" s="258"/>
      <c r="AE181" s="259"/>
    </row>
    <row r="182" spans="1:31" ht="12.75" hidden="1" customHeight="1" x14ac:dyDescent="0.2">
      <c r="A182" s="114">
        <f>$A$22</f>
        <v>0</v>
      </c>
      <c r="B182" s="238"/>
      <c r="C182" s="239"/>
      <c r="D182" s="239"/>
      <c r="E182" s="240"/>
      <c r="F182" s="241"/>
      <c r="G182" s="246"/>
      <c r="H182" s="247"/>
      <c r="I182" s="247"/>
      <c r="J182" s="248"/>
      <c r="K182" s="249"/>
      <c r="L182" s="256"/>
      <c r="M182" s="257"/>
      <c r="N182" s="257"/>
      <c r="O182" s="258"/>
      <c r="P182" s="259"/>
      <c r="Q182" s="256"/>
      <c r="R182" s="257"/>
      <c r="S182" s="257"/>
      <c r="T182" s="258"/>
      <c r="U182" s="259"/>
      <c r="V182" s="256"/>
      <c r="W182" s="257"/>
      <c r="X182" s="257"/>
      <c r="Y182" s="258"/>
      <c r="Z182" s="259"/>
      <c r="AA182" s="256"/>
      <c r="AB182" s="257"/>
      <c r="AC182" s="257"/>
      <c r="AD182" s="258"/>
      <c r="AE182" s="259"/>
    </row>
    <row r="183" spans="1:31" ht="12.75" hidden="1" customHeight="1" x14ac:dyDescent="0.2">
      <c r="A183" s="114">
        <f>$A$23</f>
        <v>0</v>
      </c>
      <c r="B183" s="238"/>
      <c r="C183" s="239"/>
      <c r="D183" s="239"/>
      <c r="E183" s="240"/>
      <c r="F183" s="241"/>
      <c r="G183" s="246"/>
      <c r="H183" s="247"/>
      <c r="I183" s="247"/>
      <c r="J183" s="248"/>
      <c r="K183" s="249"/>
      <c r="L183" s="256"/>
      <c r="M183" s="257"/>
      <c r="N183" s="257"/>
      <c r="O183" s="258"/>
      <c r="P183" s="259"/>
      <c r="Q183" s="256"/>
      <c r="R183" s="257"/>
      <c r="S183" s="257"/>
      <c r="T183" s="258"/>
      <c r="U183" s="259"/>
      <c r="V183" s="256"/>
      <c r="W183" s="257"/>
      <c r="X183" s="257"/>
      <c r="Y183" s="258"/>
      <c r="Z183" s="259"/>
      <c r="AA183" s="256"/>
      <c r="AB183" s="257"/>
      <c r="AC183" s="257"/>
      <c r="AD183" s="258"/>
      <c r="AE183" s="259"/>
    </row>
    <row r="184" spans="1:31" ht="12.75" hidden="1" customHeight="1" x14ac:dyDescent="0.2">
      <c r="A184" s="114">
        <f>$A$24</f>
        <v>0</v>
      </c>
      <c r="B184" s="238"/>
      <c r="C184" s="239"/>
      <c r="D184" s="239"/>
      <c r="E184" s="240"/>
      <c r="F184" s="241"/>
      <c r="G184" s="246"/>
      <c r="H184" s="247"/>
      <c r="I184" s="247"/>
      <c r="J184" s="248"/>
      <c r="K184" s="249"/>
      <c r="L184" s="256"/>
      <c r="M184" s="257"/>
      <c r="N184" s="257"/>
      <c r="O184" s="258"/>
      <c r="P184" s="259"/>
      <c r="Q184" s="256"/>
      <c r="R184" s="257"/>
      <c r="S184" s="257"/>
      <c r="T184" s="258"/>
      <c r="U184" s="259"/>
      <c r="V184" s="256"/>
      <c r="W184" s="257"/>
      <c r="X184" s="257"/>
      <c r="Y184" s="258"/>
      <c r="Z184" s="259"/>
      <c r="AA184" s="256"/>
      <c r="AB184" s="257"/>
      <c r="AC184" s="257"/>
      <c r="AD184" s="258"/>
      <c r="AE184" s="259"/>
    </row>
    <row r="185" spans="1:31" ht="12.75" hidden="1" customHeight="1" x14ac:dyDescent="0.2">
      <c r="A185" s="114">
        <f>$A$25</f>
        <v>0</v>
      </c>
      <c r="B185" s="238"/>
      <c r="C185" s="239"/>
      <c r="D185" s="239"/>
      <c r="E185" s="240"/>
      <c r="F185" s="241"/>
      <c r="G185" s="246"/>
      <c r="H185" s="247"/>
      <c r="I185" s="247"/>
      <c r="J185" s="248"/>
      <c r="K185" s="249"/>
      <c r="L185" s="256"/>
      <c r="M185" s="257"/>
      <c r="N185" s="257"/>
      <c r="O185" s="258"/>
      <c r="P185" s="259"/>
      <c r="Q185" s="256"/>
      <c r="R185" s="257"/>
      <c r="S185" s="257"/>
      <c r="T185" s="258"/>
      <c r="U185" s="259"/>
      <c r="V185" s="256"/>
      <c r="W185" s="257"/>
      <c r="X185" s="257"/>
      <c r="Y185" s="258"/>
      <c r="Z185" s="259"/>
      <c r="AA185" s="256"/>
      <c r="AB185" s="257"/>
      <c r="AC185" s="257"/>
      <c r="AD185" s="258"/>
      <c r="AE185" s="259"/>
    </row>
    <row r="186" spans="1:31" ht="12.75" hidden="1" customHeight="1" x14ac:dyDescent="0.2">
      <c r="A186" s="114">
        <f>$A$26</f>
        <v>0</v>
      </c>
      <c r="B186" s="238"/>
      <c r="C186" s="239"/>
      <c r="D186" s="239"/>
      <c r="E186" s="240"/>
      <c r="F186" s="241"/>
      <c r="G186" s="246"/>
      <c r="H186" s="247"/>
      <c r="I186" s="247"/>
      <c r="J186" s="248"/>
      <c r="K186" s="249"/>
      <c r="L186" s="256"/>
      <c r="M186" s="257"/>
      <c r="N186" s="257"/>
      <c r="O186" s="258"/>
      <c r="P186" s="259"/>
      <c r="Q186" s="256"/>
      <c r="R186" s="257"/>
      <c r="S186" s="257"/>
      <c r="T186" s="258"/>
      <c r="U186" s="259"/>
      <c r="V186" s="256"/>
      <c r="W186" s="257"/>
      <c r="X186" s="257"/>
      <c r="Y186" s="258"/>
      <c r="Z186" s="259"/>
      <c r="AA186" s="256"/>
      <c r="AB186" s="257"/>
      <c r="AC186" s="257"/>
      <c r="AD186" s="258"/>
      <c r="AE186" s="259"/>
    </row>
    <row r="187" spans="1:31" ht="12.75" hidden="1" customHeight="1" x14ac:dyDescent="0.2">
      <c r="A187" s="114">
        <f>$A$27</f>
        <v>0</v>
      </c>
      <c r="B187" s="238"/>
      <c r="C187" s="239"/>
      <c r="D187" s="239"/>
      <c r="E187" s="240"/>
      <c r="F187" s="241"/>
      <c r="G187" s="246"/>
      <c r="H187" s="247"/>
      <c r="I187" s="247"/>
      <c r="J187" s="248"/>
      <c r="K187" s="249"/>
      <c r="L187" s="256"/>
      <c r="M187" s="257"/>
      <c r="N187" s="257"/>
      <c r="O187" s="258"/>
      <c r="P187" s="259"/>
      <c r="Q187" s="256"/>
      <c r="R187" s="257"/>
      <c r="S187" s="257"/>
      <c r="T187" s="258"/>
      <c r="U187" s="259"/>
      <c r="V187" s="256"/>
      <c r="W187" s="257"/>
      <c r="X187" s="257"/>
      <c r="Y187" s="258"/>
      <c r="Z187" s="259"/>
      <c r="AA187" s="256"/>
      <c r="AB187" s="257"/>
      <c r="AC187" s="257"/>
      <c r="AD187" s="258"/>
      <c r="AE187" s="259"/>
    </row>
    <row r="188" spans="1:31" ht="12.75" hidden="1" customHeight="1" x14ac:dyDescent="0.2">
      <c r="A188" s="114">
        <f>$A$28</f>
        <v>0</v>
      </c>
      <c r="B188" s="238"/>
      <c r="C188" s="239"/>
      <c r="D188" s="239"/>
      <c r="E188" s="240"/>
      <c r="F188" s="241"/>
      <c r="G188" s="246"/>
      <c r="H188" s="247"/>
      <c r="I188" s="247"/>
      <c r="J188" s="248"/>
      <c r="K188" s="249"/>
      <c r="L188" s="256"/>
      <c r="M188" s="257"/>
      <c r="N188" s="257"/>
      <c r="O188" s="258"/>
      <c r="P188" s="259"/>
      <c r="Q188" s="256"/>
      <c r="R188" s="257"/>
      <c r="S188" s="257"/>
      <c r="T188" s="258"/>
      <c r="U188" s="259"/>
      <c r="V188" s="256"/>
      <c r="W188" s="257"/>
      <c r="X188" s="257"/>
      <c r="Y188" s="258"/>
      <c r="Z188" s="259"/>
      <c r="AA188" s="256"/>
      <c r="AB188" s="257"/>
      <c r="AC188" s="257"/>
      <c r="AD188" s="258"/>
      <c r="AE188" s="259"/>
    </row>
    <row r="189" spans="1:31" ht="12.75" hidden="1" customHeight="1" x14ac:dyDescent="0.2">
      <c r="A189" s="114">
        <f>$A$29</f>
        <v>0</v>
      </c>
      <c r="B189" s="238"/>
      <c r="C189" s="239"/>
      <c r="D189" s="239"/>
      <c r="E189" s="240"/>
      <c r="F189" s="241"/>
      <c r="G189" s="246"/>
      <c r="H189" s="247"/>
      <c r="I189" s="247"/>
      <c r="J189" s="248"/>
      <c r="K189" s="249"/>
      <c r="L189" s="256"/>
      <c r="M189" s="257"/>
      <c r="N189" s="257"/>
      <c r="O189" s="258"/>
      <c r="P189" s="259"/>
      <c r="Q189" s="256"/>
      <c r="R189" s="257"/>
      <c r="S189" s="257"/>
      <c r="T189" s="258"/>
      <c r="U189" s="259"/>
      <c r="V189" s="256"/>
      <c r="W189" s="257"/>
      <c r="X189" s="257"/>
      <c r="Y189" s="258"/>
      <c r="Z189" s="259"/>
      <c r="AA189" s="256"/>
      <c r="AB189" s="257"/>
      <c r="AC189" s="257"/>
      <c r="AD189" s="258"/>
      <c r="AE189" s="259"/>
    </row>
    <row r="190" spans="1:31" ht="12.75" hidden="1" customHeight="1" x14ac:dyDescent="0.2">
      <c r="A190" s="114">
        <f>$A$30</f>
        <v>0</v>
      </c>
      <c r="B190" s="238"/>
      <c r="C190" s="239"/>
      <c r="D190" s="239"/>
      <c r="E190" s="240"/>
      <c r="F190" s="241"/>
      <c r="G190" s="246"/>
      <c r="H190" s="247"/>
      <c r="I190" s="247"/>
      <c r="J190" s="248"/>
      <c r="K190" s="249"/>
      <c r="L190" s="256"/>
      <c r="M190" s="257"/>
      <c r="N190" s="257"/>
      <c r="O190" s="258"/>
      <c r="P190" s="259"/>
      <c r="Q190" s="256"/>
      <c r="R190" s="257"/>
      <c r="S190" s="257"/>
      <c r="T190" s="258"/>
      <c r="U190" s="259"/>
      <c r="V190" s="256"/>
      <c r="W190" s="257"/>
      <c r="X190" s="257"/>
      <c r="Y190" s="258"/>
      <c r="Z190" s="259"/>
      <c r="AA190" s="256"/>
      <c r="AB190" s="257"/>
      <c r="AC190" s="257"/>
      <c r="AD190" s="258"/>
      <c r="AE190" s="259"/>
    </row>
    <row r="191" spans="1:31" ht="12.75" hidden="1" customHeight="1" x14ac:dyDescent="0.2">
      <c r="A191" s="114">
        <f>$A$31</f>
        <v>0</v>
      </c>
      <c r="B191" s="238"/>
      <c r="C191" s="239"/>
      <c r="D191" s="239"/>
      <c r="E191" s="240"/>
      <c r="F191" s="241"/>
      <c r="G191" s="246"/>
      <c r="H191" s="247"/>
      <c r="I191" s="247"/>
      <c r="J191" s="248"/>
      <c r="K191" s="249"/>
      <c r="L191" s="256"/>
      <c r="M191" s="257"/>
      <c r="N191" s="257"/>
      <c r="O191" s="258"/>
      <c r="P191" s="259"/>
      <c r="Q191" s="256"/>
      <c r="R191" s="257"/>
      <c r="S191" s="257"/>
      <c r="T191" s="258"/>
      <c r="U191" s="259"/>
      <c r="V191" s="256"/>
      <c r="W191" s="257"/>
      <c r="X191" s="257"/>
      <c r="Y191" s="258"/>
      <c r="Z191" s="259"/>
      <c r="AA191" s="256"/>
      <c r="AB191" s="257"/>
      <c r="AC191" s="257"/>
      <c r="AD191" s="258"/>
      <c r="AE191" s="259"/>
    </row>
    <row r="192" spans="1:31" ht="12.75" hidden="1" customHeight="1" x14ac:dyDescent="0.2">
      <c r="A192" s="114">
        <f>$A$32</f>
        <v>0</v>
      </c>
      <c r="B192" s="238"/>
      <c r="C192" s="239"/>
      <c r="D192" s="239"/>
      <c r="E192" s="240"/>
      <c r="F192" s="241"/>
      <c r="G192" s="246"/>
      <c r="H192" s="247"/>
      <c r="I192" s="247"/>
      <c r="J192" s="248"/>
      <c r="K192" s="249"/>
      <c r="L192" s="256"/>
      <c r="M192" s="257"/>
      <c r="N192" s="257"/>
      <c r="O192" s="258"/>
      <c r="P192" s="259"/>
      <c r="Q192" s="256"/>
      <c r="R192" s="257"/>
      <c r="S192" s="257"/>
      <c r="T192" s="258"/>
      <c r="U192" s="259"/>
      <c r="V192" s="256"/>
      <c r="W192" s="257"/>
      <c r="X192" s="257"/>
      <c r="Y192" s="258"/>
      <c r="Z192" s="259"/>
      <c r="AA192" s="256"/>
      <c r="AB192" s="257"/>
      <c r="AC192" s="257"/>
      <c r="AD192" s="258"/>
      <c r="AE192" s="259"/>
    </row>
    <row r="193" spans="1:31" ht="12.75" hidden="1" customHeight="1" x14ac:dyDescent="0.2">
      <c r="A193" s="114">
        <f>$A$33</f>
        <v>0</v>
      </c>
      <c r="B193" s="238"/>
      <c r="C193" s="239"/>
      <c r="D193" s="239"/>
      <c r="E193" s="240"/>
      <c r="F193" s="241"/>
      <c r="G193" s="246"/>
      <c r="H193" s="247"/>
      <c r="I193" s="247"/>
      <c r="J193" s="248"/>
      <c r="K193" s="249"/>
      <c r="L193" s="256"/>
      <c r="M193" s="257"/>
      <c r="N193" s="257"/>
      <c r="O193" s="258"/>
      <c r="P193" s="259"/>
      <c r="Q193" s="256"/>
      <c r="R193" s="257"/>
      <c r="S193" s="257"/>
      <c r="T193" s="258"/>
      <c r="U193" s="259"/>
      <c r="V193" s="256"/>
      <c r="W193" s="257"/>
      <c r="X193" s="257"/>
      <c r="Y193" s="258"/>
      <c r="Z193" s="259"/>
      <c r="AA193" s="256"/>
      <c r="AB193" s="257"/>
      <c r="AC193" s="257"/>
      <c r="AD193" s="258"/>
      <c r="AE193" s="259"/>
    </row>
    <row r="194" spans="1:31" ht="12.75" hidden="1" customHeight="1" x14ac:dyDescent="0.2">
      <c r="A194" s="114">
        <f>$A$34</f>
        <v>0</v>
      </c>
      <c r="B194" s="238"/>
      <c r="C194" s="239"/>
      <c r="D194" s="239"/>
      <c r="E194" s="240"/>
      <c r="F194" s="241"/>
      <c r="G194" s="246"/>
      <c r="H194" s="247"/>
      <c r="I194" s="247"/>
      <c r="J194" s="248"/>
      <c r="K194" s="249"/>
      <c r="L194" s="256"/>
      <c r="M194" s="257"/>
      <c r="N194" s="257"/>
      <c r="O194" s="258"/>
      <c r="P194" s="259"/>
      <c r="Q194" s="256"/>
      <c r="R194" s="257"/>
      <c r="S194" s="257"/>
      <c r="T194" s="258"/>
      <c r="U194" s="259"/>
      <c r="V194" s="256"/>
      <c r="W194" s="257"/>
      <c r="X194" s="257"/>
      <c r="Y194" s="258"/>
      <c r="Z194" s="259"/>
      <c r="AA194" s="256"/>
      <c r="AB194" s="257"/>
      <c r="AC194" s="257"/>
      <c r="AD194" s="258"/>
      <c r="AE194" s="259"/>
    </row>
    <row r="195" spans="1:31" ht="12.75" hidden="1" customHeight="1" x14ac:dyDescent="0.2">
      <c r="B195" s="238"/>
      <c r="C195" s="239"/>
      <c r="D195" s="239"/>
      <c r="E195" s="240"/>
      <c r="F195" s="241"/>
      <c r="G195" s="246"/>
      <c r="H195" s="247"/>
      <c r="I195" s="247"/>
      <c r="J195" s="248"/>
      <c r="K195" s="249"/>
      <c r="L195" s="256"/>
      <c r="M195" s="257"/>
      <c r="N195" s="257"/>
      <c r="O195" s="258"/>
      <c r="P195" s="259"/>
      <c r="Q195" s="256"/>
      <c r="R195" s="257"/>
      <c r="S195" s="257"/>
      <c r="T195" s="258"/>
      <c r="U195" s="259"/>
      <c r="V195" s="256"/>
      <c r="W195" s="257"/>
      <c r="X195" s="257"/>
      <c r="Y195" s="258"/>
      <c r="Z195" s="259"/>
      <c r="AA195" s="256"/>
      <c r="AB195" s="257"/>
      <c r="AC195" s="257"/>
      <c r="AD195" s="258"/>
      <c r="AE195" s="259"/>
    </row>
    <row r="196" spans="1:31" x14ac:dyDescent="0.2">
      <c r="A196" s="115" t="s">
        <v>2</v>
      </c>
      <c r="B196" s="242">
        <f t="shared" ref="B196:AE196" si="36">SUM(B$172:B$195)</f>
        <v>106</v>
      </c>
      <c r="C196" s="243">
        <f t="shared" si="36"/>
        <v>1050185</v>
      </c>
      <c r="D196" s="243">
        <f t="shared" si="36"/>
        <v>678</v>
      </c>
      <c r="E196" s="244">
        <f t="shared" si="36"/>
        <v>96100.048999999999</v>
      </c>
      <c r="F196" s="245">
        <f t="shared" si="36"/>
        <v>1</v>
      </c>
      <c r="G196" s="250">
        <f t="shared" si="36"/>
        <v>121</v>
      </c>
      <c r="H196" s="251">
        <f t="shared" si="36"/>
        <v>1074744</v>
      </c>
      <c r="I196" s="251">
        <f t="shared" si="36"/>
        <v>896</v>
      </c>
      <c r="J196" s="255">
        <f t="shared" si="36"/>
        <v>99681.796000000002</v>
      </c>
      <c r="K196" s="252">
        <f t="shared" si="36"/>
        <v>0.99999999999999989</v>
      </c>
      <c r="L196" s="261">
        <f t="shared" si="36"/>
        <v>126</v>
      </c>
      <c r="M196" s="262">
        <f t="shared" si="36"/>
        <v>1053694</v>
      </c>
      <c r="N196" s="262">
        <f t="shared" si="36"/>
        <v>1156</v>
      </c>
      <c r="O196" s="263">
        <f t="shared" si="36"/>
        <v>97827.23</v>
      </c>
      <c r="P196" s="264">
        <f t="shared" si="36"/>
        <v>1</v>
      </c>
      <c r="Q196" s="261">
        <f t="shared" si="36"/>
        <v>136</v>
      </c>
      <c r="R196" s="262">
        <f t="shared" si="36"/>
        <v>1086675</v>
      </c>
      <c r="S196" s="262">
        <f t="shared" si="36"/>
        <v>12270</v>
      </c>
      <c r="T196" s="263">
        <f t="shared" si="36"/>
        <v>98666.89</v>
      </c>
      <c r="U196" s="264">
        <f t="shared" si="36"/>
        <v>1</v>
      </c>
      <c r="V196" s="261">
        <f t="shared" si="36"/>
        <v>149</v>
      </c>
      <c r="W196" s="262">
        <f t="shared" si="36"/>
        <v>1014705</v>
      </c>
      <c r="X196" s="262">
        <f t="shared" si="36"/>
        <v>5133</v>
      </c>
      <c r="Y196" s="263">
        <f t="shared" si="36"/>
        <v>102274.91499999999</v>
      </c>
      <c r="Z196" s="264">
        <f t="shared" si="36"/>
        <v>1</v>
      </c>
      <c r="AA196" s="261">
        <f t="shared" si="36"/>
        <v>0</v>
      </c>
      <c r="AB196" s="262">
        <f t="shared" si="36"/>
        <v>0</v>
      </c>
      <c r="AC196" s="262">
        <f t="shared" si="36"/>
        <v>0</v>
      </c>
      <c r="AD196" s="263">
        <f t="shared" si="36"/>
        <v>0</v>
      </c>
      <c r="AE196" s="264" t="e">
        <f t="shared" si="36"/>
        <v>#DIV/0!</v>
      </c>
    </row>
    <row r="199" spans="1:31" ht="12.75" customHeight="1" x14ac:dyDescent="0.2"/>
    <row r="200" spans="1:31" ht="12.75" customHeight="1" x14ac:dyDescent="0.2">
      <c r="A200" s="110" t="str">
        <f>Translation!$A$39</f>
        <v>Vorsorgekapital in Mio. CHF</v>
      </c>
    </row>
    <row r="201" spans="1:31" ht="12.75" customHeight="1" x14ac:dyDescent="0.2"/>
    <row r="202" spans="1:31" ht="12.75" customHeight="1" x14ac:dyDescent="0.2"/>
    <row r="203" spans="1:31" ht="12.75" customHeight="1" x14ac:dyDescent="0.2"/>
    <row r="204" spans="1:31" ht="12.75" customHeight="1" x14ac:dyDescent="0.2"/>
    <row r="205" spans="1:31" ht="12.75" customHeight="1" x14ac:dyDescent="0.2"/>
    <row r="206" spans="1:31" ht="12.75" customHeight="1" x14ac:dyDescent="0.2"/>
    <row r="207" spans="1:31" ht="12.75" customHeight="1" x14ac:dyDescent="0.2"/>
    <row r="208" spans="1:31" ht="12.75" customHeight="1" x14ac:dyDescent="0.2"/>
    <row r="209" ht="12.75" customHeight="1" x14ac:dyDescent="0.2"/>
  </sheetData>
  <mergeCells count="6">
    <mergeCell ref="B3:F3"/>
    <mergeCell ref="Q3:U3"/>
    <mergeCell ref="V3:Z3"/>
    <mergeCell ref="AA3:AE3"/>
    <mergeCell ref="L3:P3"/>
    <mergeCell ref="G3:K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">
    <pageSetUpPr fitToPage="1"/>
  </sheetPr>
  <dimension ref="A1:Z209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Translation!$A$225</f>
        <v>Anteil der BVG-Altersguthaben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88">
        <f>Translation!$A$45</f>
        <v>2018</v>
      </c>
      <c r="C3" s="289"/>
      <c r="D3" s="289"/>
      <c r="E3" s="289"/>
      <c r="F3" s="290"/>
      <c r="G3" s="288">
        <f>Translation!$A$44</f>
        <v>2017</v>
      </c>
      <c r="H3" s="289"/>
      <c r="I3" s="289"/>
      <c r="J3" s="289"/>
      <c r="K3" s="290"/>
      <c r="L3" s="288">
        <f>Translation!$A$43</f>
        <v>2016</v>
      </c>
      <c r="M3" s="289"/>
      <c r="N3" s="289"/>
      <c r="O3" s="289"/>
      <c r="P3" s="290"/>
      <c r="Q3" s="288">
        <f>Translation!$A$42</f>
        <v>2015</v>
      </c>
      <c r="R3" s="289"/>
      <c r="S3" s="289"/>
      <c r="T3" s="289"/>
      <c r="U3" s="290"/>
      <c r="V3" s="288">
        <f>Translation!$A$41</f>
        <v>2014</v>
      </c>
      <c r="W3" s="289"/>
      <c r="X3" s="289"/>
      <c r="Y3" s="289"/>
      <c r="Z3" s="290"/>
    </row>
    <row r="4" spans="1:26" s="18" customFormat="1" ht="38.25" x14ac:dyDescent="0.2">
      <c r="A4" s="111"/>
      <c r="B4" s="28" t="str">
        <f>Translation!$A$46</f>
        <v>Anzahl VE</v>
      </c>
      <c r="C4" s="19" t="str">
        <f>Translation!$A$47</f>
        <v>Anzahl aktive Versicherte</v>
      </c>
      <c r="D4" s="19" t="str">
        <f>Translation!$A$48</f>
        <v>Anzahl Rentner</v>
      </c>
      <c r="E4" s="148" t="str">
        <f>Translation!$A$49</f>
        <v>Vorsorge-kapital</v>
      </c>
      <c r="F4" s="29" t="str">
        <f>Translation!$A$52</f>
        <v>Anteil Vorsorge-kapital</v>
      </c>
      <c r="G4" s="28" t="str">
        <f>Translation!$A$46</f>
        <v>Anzahl VE</v>
      </c>
      <c r="H4" s="19" t="str">
        <f>Translation!$A$47</f>
        <v>Anzahl aktive Versicherte</v>
      </c>
      <c r="I4" s="19" t="str">
        <f>Translation!$A$48</f>
        <v>Anzahl Rentner</v>
      </c>
      <c r="J4" s="148" t="str">
        <f>Translation!$A$49</f>
        <v>Vorsorge-kapital</v>
      </c>
      <c r="K4" s="29" t="str">
        <f>Translation!$A$52</f>
        <v>Anteil Vorsorge-kapital</v>
      </c>
      <c r="L4" s="28" t="str">
        <f>Translation!$A$46</f>
        <v>Anzahl VE</v>
      </c>
      <c r="M4" s="73" t="str">
        <f>Translation!$A$47</f>
        <v>Anzahl aktive Versicherte</v>
      </c>
      <c r="N4" s="73" t="str">
        <f>Translation!$A$48</f>
        <v>Anzahl Rentner</v>
      </c>
      <c r="O4" s="148" t="str">
        <f>Translation!$A$49</f>
        <v>Vorsorge-kapital</v>
      </c>
      <c r="P4" s="29" t="str">
        <f>Translation!$A$52</f>
        <v>Anteil Vorsorge-kapital</v>
      </c>
      <c r="Q4" s="28" t="str">
        <f>Translation!$A$46</f>
        <v>Anzahl VE</v>
      </c>
      <c r="R4" s="73" t="str">
        <f>Translation!$A$47</f>
        <v>Anzahl aktive Versicherte</v>
      </c>
      <c r="S4" s="73" t="str">
        <f>Translation!$A$48</f>
        <v>Anzahl Rentner</v>
      </c>
      <c r="T4" s="148" t="str">
        <f>Translation!$A$49</f>
        <v>Vorsorge-kapital</v>
      </c>
      <c r="U4" s="29" t="str">
        <f>Translation!$A$52</f>
        <v>Anteil Vorsorge-kapital</v>
      </c>
      <c r="V4" s="28" t="str">
        <f>Translation!$A$46</f>
        <v>Anzahl VE</v>
      </c>
      <c r="W4" s="73" t="str">
        <f>Translation!$A$47</f>
        <v>Anzahl aktive Versicherte</v>
      </c>
      <c r="X4" s="73" t="str">
        <f>Translation!$A$48</f>
        <v>Anzahl Rentner</v>
      </c>
      <c r="Y4" s="148" t="str">
        <f>Translation!$A$49</f>
        <v>Vorsorge-kapital</v>
      </c>
      <c r="Z4" s="29" t="str">
        <f>Translation!$A$52</f>
        <v>Anteil Vorsorge-kapital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alle Vorsorgeeinrichtungen</v>
      </c>
      <c r="E11" s="156"/>
      <c r="O11" s="156"/>
      <c r="T11" s="156"/>
      <c r="Y11" s="156"/>
    </row>
    <row r="12" spans="1:26" x14ac:dyDescent="0.2">
      <c r="A12" s="114" t="str">
        <f>Translation!$A249</f>
        <v>nicht definiert</v>
      </c>
      <c r="B12" s="30">
        <v>67</v>
      </c>
      <c r="C12" s="6">
        <v>1851</v>
      </c>
      <c r="D12" s="6">
        <v>10464</v>
      </c>
      <c r="E12" s="150">
        <v>3835.665</v>
      </c>
      <c r="F12" s="31">
        <f t="shared" ref="F12:F18" si="0">E12/E$36</f>
        <v>4.1595204406226919E-3</v>
      </c>
      <c r="G12" s="41">
        <v>64</v>
      </c>
      <c r="H12" s="42">
        <v>1281</v>
      </c>
      <c r="I12" s="42">
        <v>10750</v>
      </c>
      <c r="J12" s="160">
        <v>4018.22</v>
      </c>
      <c r="K12" s="44">
        <f t="shared" ref="K12:K18" si="1">J12/J$36</f>
        <v>4.4484383334120652E-3</v>
      </c>
      <c r="L12" s="76">
        <v>70</v>
      </c>
      <c r="M12" s="122">
        <v>1637</v>
      </c>
      <c r="N12" s="122">
        <v>9976</v>
      </c>
      <c r="O12" s="166">
        <v>3650.5230000000001</v>
      </c>
      <c r="P12" s="124">
        <f t="shared" ref="P12:P18" si="2">O12/O$36</f>
        <v>4.244472696852325E-3</v>
      </c>
      <c r="Q12" s="76">
        <v>85</v>
      </c>
      <c r="R12" s="122">
        <v>1901</v>
      </c>
      <c r="S12" s="122">
        <v>10607</v>
      </c>
      <c r="T12" s="166">
        <v>3677.6080000000002</v>
      </c>
      <c r="U12" s="124">
        <f t="shared" ref="U12:U18" si="3">T12/T$36</f>
        <v>4.467291286147734E-3</v>
      </c>
      <c r="V12" s="76">
        <v>88</v>
      </c>
      <c r="W12" s="122">
        <v>1199</v>
      </c>
      <c r="X12" s="122">
        <v>7839</v>
      </c>
      <c r="Y12" s="166">
        <v>3259.96</v>
      </c>
      <c r="Z12" s="124">
        <f t="shared" ref="Z12:Z18" si="4">Y12/Y$36</f>
        <v>4.0545202102682575E-3</v>
      </c>
    </row>
    <row r="13" spans="1:26" x14ac:dyDescent="0.2">
      <c r="A13" s="114" t="str">
        <f>Translation!$A250</f>
        <v>unter 20%</v>
      </c>
      <c r="B13" s="30">
        <v>326</v>
      </c>
      <c r="C13" s="6">
        <v>190266</v>
      </c>
      <c r="D13" s="6">
        <v>22781</v>
      </c>
      <c r="E13" s="150">
        <v>48017.276000000005</v>
      </c>
      <c r="F13" s="31">
        <f t="shared" si="0"/>
        <v>5.2071502861960425E-2</v>
      </c>
      <c r="G13" s="41">
        <v>334</v>
      </c>
      <c r="H13" s="42">
        <v>188219</v>
      </c>
      <c r="I13" s="42">
        <v>21515</v>
      </c>
      <c r="J13" s="160">
        <v>46306.988000000005</v>
      </c>
      <c r="K13" s="44">
        <f t="shared" si="1"/>
        <v>5.1264933359560338E-2</v>
      </c>
      <c r="L13" s="76">
        <v>345</v>
      </c>
      <c r="M13" s="122">
        <v>154297</v>
      </c>
      <c r="N13" s="122">
        <v>22167</v>
      </c>
      <c r="O13" s="166">
        <v>40333.919000000002</v>
      </c>
      <c r="P13" s="124">
        <f t="shared" si="2"/>
        <v>4.6896353742341364E-2</v>
      </c>
      <c r="Q13" s="76">
        <v>362</v>
      </c>
      <c r="R13" s="122">
        <v>181751</v>
      </c>
      <c r="S13" s="122">
        <v>21685</v>
      </c>
      <c r="T13" s="166">
        <v>39985.681000000004</v>
      </c>
      <c r="U13" s="124">
        <f t="shared" si="3"/>
        <v>4.8571703210886809E-2</v>
      </c>
      <c r="V13" s="76">
        <v>379</v>
      </c>
      <c r="W13" s="122">
        <v>227473</v>
      </c>
      <c r="X13" s="122">
        <v>36514</v>
      </c>
      <c r="Y13" s="166">
        <v>55604.397000000004</v>
      </c>
      <c r="Z13" s="124">
        <f t="shared" si="4"/>
        <v>6.9157029968551664E-2</v>
      </c>
    </row>
    <row r="14" spans="1:26" x14ac:dyDescent="0.2">
      <c r="A14" s="114" t="str">
        <f>Translation!$A251</f>
        <v>20% – 39%</v>
      </c>
      <c r="B14" s="30">
        <v>276</v>
      </c>
      <c r="C14" s="6">
        <v>770952</v>
      </c>
      <c r="D14" s="6">
        <v>352836</v>
      </c>
      <c r="E14" s="150">
        <v>358993.87300000002</v>
      </c>
      <c r="F14" s="31">
        <f t="shared" si="0"/>
        <v>0.38930468453366152</v>
      </c>
      <c r="G14" s="41">
        <v>283</v>
      </c>
      <c r="H14" s="42">
        <v>745963</v>
      </c>
      <c r="I14" s="42">
        <v>338301</v>
      </c>
      <c r="J14" s="160">
        <v>348098.75800000003</v>
      </c>
      <c r="K14" s="44">
        <f t="shared" si="1"/>
        <v>0.3853686107033289</v>
      </c>
      <c r="L14" s="76">
        <v>279</v>
      </c>
      <c r="M14" s="122">
        <v>793092</v>
      </c>
      <c r="N14" s="122">
        <v>356074</v>
      </c>
      <c r="O14" s="166">
        <v>353321.24000000005</v>
      </c>
      <c r="P14" s="124">
        <f t="shared" si="2"/>
        <v>0.41080753535808645</v>
      </c>
      <c r="Q14" s="76">
        <v>282</v>
      </c>
      <c r="R14" s="122">
        <v>775109</v>
      </c>
      <c r="S14" s="122">
        <v>341393</v>
      </c>
      <c r="T14" s="166">
        <v>331384.53500000003</v>
      </c>
      <c r="U14" s="124">
        <f t="shared" si="3"/>
        <v>0.4025418819976514</v>
      </c>
      <c r="V14" s="76">
        <v>280</v>
      </c>
      <c r="W14" s="122">
        <v>745169</v>
      </c>
      <c r="X14" s="122">
        <v>321871</v>
      </c>
      <c r="Y14" s="166">
        <v>301963.90399999998</v>
      </c>
      <c r="Z14" s="124">
        <f t="shared" si="4"/>
        <v>0.37556250737417141</v>
      </c>
    </row>
    <row r="15" spans="1:26" x14ac:dyDescent="0.2">
      <c r="A15" s="114" t="str">
        <f>Translation!$A252</f>
        <v>40% – 59%</v>
      </c>
      <c r="B15" s="30">
        <v>564</v>
      </c>
      <c r="C15" s="6">
        <v>2432696</v>
      </c>
      <c r="D15" s="6">
        <v>470235</v>
      </c>
      <c r="E15" s="150">
        <v>452534.674</v>
      </c>
      <c r="F15" s="31">
        <f t="shared" si="0"/>
        <v>0.49074338520009603</v>
      </c>
      <c r="G15" s="41">
        <v>581</v>
      </c>
      <c r="H15" s="42">
        <v>2282632</v>
      </c>
      <c r="I15" s="42">
        <v>452994</v>
      </c>
      <c r="J15" s="160">
        <v>430607.14899999998</v>
      </c>
      <c r="K15" s="44">
        <f t="shared" si="1"/>
        <v>0.47671091882795891</v>
      </c>
      <c r="L15" s="76">
        <v>560</v>
      </c>
      <c r="M15" s="122">
        <v>2147200</v>
      </c>
      <c r="N15" s="122">
        <v>405959</v>
      </c>
      <c r="O15" s="166">
        <v>388557.67100000003</v>
      </c>
      <c r="P15" s="124">
        <f t="shared" si="2"/>
        <v>0.4517770263910208</v>
      </c>
      <c r="Q15" s="76">
        <v>588</v>
      </c>
      <c r="R15" s="122">
        <v>2147012</v>
      </c>
      <c r="S15" s="122">
        <v>409440</v>
      </c>
      <c r="T15" s="166">
        <v>378946.59300000005</v>
      </c>
      <c r="U15" s="124">
        <f t="shared" si="3"/>
        <v>0.46031681811228164</v>
      </c>
      <c r="V15" s="76">
        <v>597</v>
      </c>
      <c r="W15" s="122">
        <v>2113205</v>
      </c>
      <c r="X15" s="122">
        <v>400964</v>
      </c>
      <c r="Y15" s="166">
        <v>361655.92199999996</v>
      </c>
      <c r="Z15" s="124">
        <f t="shared" si="4"/>
        <v>0.44980344694787677</v>
      </c>
    </row>
    <row r="16" spans="1:26" x14ac:dyDescent="0.2">
      <c r="A16" s="114" t="str">
        <f>Translation!$A253</f>
        <v>60% – 79%</v>
      </c>
      <c r="B16" s="30">
        <v>287</v>
      </c>
      <c r="C16" s="6">
        <v>495791</v>
      </c>
      <c r="D16" s="6">
        <v>41467</v>
      </c>
      <c r="E16" s="150">
        <v>41879.46</v>
      </c>
      <c r="F16" s="31">
        <f t="shared" si="0"/>
        <v>4.5415454663595596E-2</v>
      </c>
      <c r="G16" s="41">
        <v>320</v>
      </c>
      <c r="H16" s="42">
        <v>654704</v>
      </c>
      <c r="I16" s="42">
        <v>63009</v>
      </c>
      <c r="J16" s="160">
        <v>60250.095000000001</v>
      </c>
      <c r="K16" s="44">
        <f t="shared" si="1"/>
        <v>6.6700885513913788E-2</v>
      </c>
      <c r="L16" s="76">
        <v>351</v>
      </c>
      <c r="M16" s="122">
        <v>723477</v>
      </c>
      <c r="N16" s="122">
        <v>69743</v>
      </c>
      <c r="O16" s="166">
        <v>62694.665999999997</v>
      </c>
      <c r="P16" s="124">
        <f t="shared" si="2"/>
        <v>7.2895253111752961E-2</v>
      </c>
      <c r="Q16" s="76">
        <v>347</v>
      </c>
      <c r="R16" s="122">
        <v>594016</v>
      </c>
      <c r="S16" s="122">
        <v>66292</v>
      </c>
      <c r="T16" s="166">
        <v>55985.703999999998</v>
      </c>
      <c r="U16" s="124">
        <f t="shared" si="3"/>
        <v>6.8007369906756321E-2</v>
      </c>
      <c r="V16" s="76">
        <v>386</v>
      </c>
      <c r="W16" s="122">
        <v>585384</v>
      </c>
      <c r="X16" s="122">
        <v>72148</v>
      </c>
      <c r="Y16" s="166">
        <v>61504.466</v>
      </c>
      <c r="Z16" s="124">
        <f t="shared" si="4"/>
        <v>7.6495141173129999E-2</v>
      </c>
    </row>
    <row r="17" spans="1:26" ht="12.75" customHeight="1" x14ac:dyDescent="0.2">
      <c r="A17" s="110" t="str">
        <f>Translation!$A254</f>
        <v>80% – 99%</v>
      </c>
      <c r="B17" s="30">
        <v>57</v>
      </c>
      <c r="C17" s="6">
        <v>348136</v>
      </c>
      <c r="D17" s="6">
        <v>39292</v>
      </c>
      <c r="E17" s="150">
        <v>16694.29</v>
      </c>
      <c r="F17" s="31">
        <f t="shared" si="0"/>
        <v>1.810383349345759E-2</v>
      </c>
      <c r="G17" s="41">
        <v>58</v>
      </c>
      <c r="H17" s="42">
        <v>300666</v>
      </c>
      <c r="I17" s="42">
        <v>30465</v>
      </c>
      <c r="J17" s="160">
        <v>13724.567000000001</v>
      </c>
      <c r="K17" s="44">
        <f t="shared" si="1"/>
        <v>1.5194013755414647E-2</v>
      </c>
      <c r="L17" s="76">
        <v>59</v>
      </c>
      <c r="M17" s="122">
        <v>225986</v>
      </c>
      <c r="N17" s="122">
        <v>23774</v>
      </c>
      <c r="O17" s="166">
        <v>11098.23</v>
      </c>
      <c r="P17" s="124">
        <f t="shared" si="2"/>
        <v>1.2903941221131157E-2</v>
      </c>
      <c r="Q17" s="76">
        <v>63</v>
      </c>
      <c r="R17" s="122">
        <v>335321</v>
      </c>
      <c r="S17" s="122">
        <v>28406</v>
      </c>
      <c r="T17" s="166">
        <v>12907.731999999998</v>
      </c>
      <c r="U17" s="124">
        <f t="shared" si="3"/>
        <v>1.5679376020372549E-2</v>
      </c>
      <c r="V17" s="76">
        <v>76</v>
      </c>
      <c r="W17" s="122">
        <v>324295</v>
      </c>
      <c r="X17" s="122">
        <v>27516</v>
      </c>
      <c r="Y17" s="166">
        <v>12145.759</v>
      </c>
      <c r="Z17" s="124">
        <f t="shared" si="4"/>
        <v>1.5106082692593645E-2</v>
      </c>
    </row>
    <row r="18" spans="1:26" ht="12.75" customHeight="1" x14ac:dyDescent="0.2">
      <c r="A18" s="110" t="str">
        <f>Translation!$A255</f>
        <v>100%</v>
      </c>
      <c r="B18" s="30">
        <v>10</v>
      </c>
      <c r="C18" s="6">
        <v>2205</v>
      </c>
      <c r="D18" s="6">
        <v>220</v>
      </c>
      <c r="E18" s="150">
        <v>185.92099999999999</v>
      </c>
      <c r="F18" s="31">
        <f t="shared" si="0"/>
        <v>2.0161880660615866E-4</v>
      </c>
      <c r="G18" s="41">
        <v>14</v>
      </c>
      <c r="H18" s="42">
        <v>2447</v>
      </c>
      <c r="I18" s="42">
        <v>457</v>
      </c>
      <c r="J18" s="160">
        <v>282.00599999999997</v>
      </c>
      <c r="K18" s="44">
        <f t="shared" si="1"/>
        <v>3.1219950641134703E-4</v>
      </c>
      <c r="L18" s="76">
        <v>18</v>
      </c>
      <c r="M18" s="122">
        <v>4405</v>
      </c>
      <c r="N18" s="122">
        <v>1132</v>
      </c>
      <c r="O18" s="166">
        <v>408.89</v>
      </c>
      <c r="P18" s="124">
        <f t="shared" si="2"/>
        <v>4.7541747881493888E-4</v>
      </c>
      <c r="Q18" s="76">
        <v>16</v>
      </c>
      <c r="R18" s="122">
        <v>3045</v>
      </c>
      <c r="S18" s="122">
        <v>778</v>
      </c>
      <c r="T18" s="166">
        <v>342.101</v>
      </c>
      <c r="U18" s="124">
        <f t="shared" si="3"/>
        <v>4.1555946590349642E-4</v>
      </c>
      <c r="V18" s="76">
        <v>39</v>
      </c>
      <c r="W18" s="122">
        <v>7312</v>
      </c>
      <c r="X18" s="122">
        <v>1966</v>
      </c>
      <c r="Y18" s="166">
        <v>7896.607</v>
      </c>
      <c r="Z18" s="124">
        <f t="shared" si="4"/>
        <v>9.8212716334083218E-3</v>
      </c>
    </row>
    <row r="19" spans="1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6"/>
      <c r="P19" s="124"/>
      <c r="Q19" s="76"/>
      <c r="R19" s="122"/>
      <c r="S19" s="122"/>
      <c r="T19" s="166"/>
      <c r="U19" s="124"/>
      <c r="V19" s="76"/>
      <c r="W19" s="122"/>
      <c r="X19" s="122"/>
      <c r="Y19" s="166"/>
      <c r="Z19" s="124"/>
    </row>
    <row r="20" spans="1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6"/>
      <c r="P20" s="124"/>
      <c r="Q20" s="76"/>
      <c r="R20" s="122"/>
      <c r="S20" s="122"/>
      <c r="T20" s="166"/>
      <c r="U20" s="124"/>
      <c r="V20" s="76"/>
      <c r="W20" s="122"/>
      <c r="X20" s="122"/>
      <c r="Y20" s="166"/>
      <c r="Z20" s="124"/>
    </row>
    <row r="21" spans="1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6"/>
      <c r="P21" s="124"/>
      <c r="Q21" s="76"/>
      <c r="R21" s="122"/>
      <c r="S21" s="122"/>
      <c r="T21" s="166"/>
      <c r="U21" s="124"/>
      <c r="V21" s="76"/>
      <c r="W21" s="122"/>
      <c r="X21" s="122"/>
      <c r="Y21" s="166"/>
      <c r="Z21" s="124"/>
    </row>
    <row r="22" spans="1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6"/>
      <c r="P22" s="124"/>
      <c r="Q22" s="76"/>
      <c r="R22" s="122"/>
      <c r="S22" s="122"/>
      <c r="T22" s="166"/>
      <c r="U22" s="124"/>
      <c r="V22" s="76"/>
      <c r="W22" s="122"/>
      <c r="X22" s="122"/>
      <c r="Y22" s="166"/>
      <c r="Z22" s="124"/>
    </row>
    <row r="23" spans="1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6"/>
      <c r="P23" s="124"/>
      <c r="Q23" s="76"/>
      <c r="R23" s="122"/>
      <c r="S23" s="122"/>
      <c r="T23" s="166"/>
      <c r="U23" s="124"/>
      <c r="V23" s="76"/>
      <c r="W23" s="122"/>
      <c r="X23" s="122"/>
      <c r="Y23" s="166"/>
      <c r="Z23" s="124"/>
    </row>
    <row r="24" spans="1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6"/>
      <c r="P24" s="124"/>
      <c r="Q24" s="76"/>
      <c r="R24" s="122"/>
      <c r="S24" s="122"/>
      <c r="T24" s="166"/>
      <c r="U24" s="124"/>
      <c r="V24" s="76"/>
      <c r="W24" s="122"/>
      <c r="X24" s="122"/>
      <c r="Y24" s="166"/>
      <c r="Z24" s="124"/>
    </row>
    <row r="25" spans="1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6"/>
      <c r="P25" s="124"/>
      <c r="Q25" s="76"/>
      <c r="R25" s="122"/>
      <c r="S25" s="122"/>
      <c r="T25" s="166"/>
      <c r="U25" s="124"/>
      <c r="V25" s="76"/>
      <c r="W25" s="122"/>
      <c r="X25" s="122"/>
      <c r="Y25" s="166"/>
      <c r="Z25" s="124"/>
    </row>
    <row r="26" spans="1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6"/>
      <c r="P26" s="124"/>
      <c r="Q26" s="76"/>
      <c r="R26" s="122"/>
      <c r="S26" s="122"/>
      <c r="T26" s="166"/>
      <c r="U26" s="124"/>
      <c r="V26" s="76"/>
      <c r="W26" s="122"/>
      <c r="X26" s="122"/>
      <c r="Y26" s="166"/>
      <c r="Z26" s="124"/>
    </row>
    <row r="27" spans="1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6"/>
      <c r="P27" s="124"/>
      <c r="Q27" s="76"/>
      <c r="R27" s="122"/>
      <c r="S27" s="122"/>
      <c r="T27" s="166"/>
      <c r="U27" s="124"/>
      <c r="V27" s="76"/>
      <c r="W27" s="122"/>
      <c r="X27" s="122"/>
      <c r="Y27" s="166"/>
      <c r="Z27" s="124"/>
    </row>
    <row r="28" spans="1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6"/>
      <c r="P28" s="124"/>
      <c r="Q28" s="76"/>
      <c r="R28" s="122"/>
      <c r="S28" s="122"/>
      <c r="T28" s="166"/>
      <c r="U28" s="124"/>
      <c r="V28" s="76"/>
      <c r="W28" s="122"/>
      <c r="X28" s="122"/>
      <c r="Y28" s="166"/>
      <c r="Z28" s="124"/>
    </row>
    <row r="29" spans="1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6"/>
      <c r="P29" s="124"/>
      <c r="Q29" s="76"/>
      <c r="R29" s="122"/>
      <c r="S29" s="122"/>
      <c r="T29" s="166"/>
      <c r="U29" s="124"/>
      <c r="V29" s="76"/>
      <c r="W29" s="122"/>
      <c r="X29" s="122"/>
      <c r="Y29" s="166"/>
      <c r="Z29" s="124"/>
    </row>
    <row r="30" spans="1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6"/>
      <c r="P30" s="124"/>
      <c r="Q30" s="76"/>
      <c r="R30" s="122"/>
      <c r="S30" s="122"/>
      <c r="T30" s="166"/>
      <c r="U30" s="124"/>
      <c r="V30" s="76"/>
      <c r="W30" s="122"/>
      <c r="X30" s="122"/>
      <c r="Y30" s="166"/>
      <c r="Z30" s="124"/>
    </row>
    <row r="31" spans="1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6"/>
      <c r="P31" s="124"/>
      <c r="Q31" s="76"/>
      <c r="R31" s="122"/>
      <c r="S31" s="122"/>
      <c r="T31" s="166"/>
      <c r="U31" s="124"/>
      <c r="V31" s="76"/>
      <c r="W31" s="122"/>
      <c r="X31" s="122"/>
      <c r="Y31" s="166"/>
      <c r="Z31" s="124"/>
    </row>
    <row r="32" spans="1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6"/>
      <c r="P32" s="124"/>
      <c r="Q32" s="76"/>
      <c r="R32" s="122"/>
      <c r="S32" s="122"/>
      <c r="T32" s="166"/>
      <c r="U32" s="124"/>
      <c r="V32" s="76"/>
      <c r="W32" s="122"/>
      <c r="X32" s="122"/>
      <c r="Y32" s="166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6"/>
      <c r="P33" s="124"/>
      <c r="Q33" s="76"/>
      <c r="R33" s="122"/>
      <c r="S33" s="122"/>
      <c r="T33" s="166"/>
      <c r="U33" s="124"/>
      <c r="V33" s="76"/>
      <c r="W33" s="122"/>
      <c r="X33" s="122"/>
      <c r="Y33" s="166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6"/>
      <c r="P34" s="124"/>
      <c r="Q34" s="76"/>
      <c r="R34" s="122"/>
      <c r="S34" s="122"/>
      <c r="T34" s="166"/>
      <c r="U34" s="124"/>
      <c r="V34" s="76"/>
      <c r="W34" s="122"/>
      <c r="X34" s="122"/>
      <c r="Y34" s="166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6"/>
      <c r="P35" s="124"/>
      <c r="Q35" s="76"/>
      <c r="R35" s="122"/>
      <c r="S35" s="122"/>
      <c r="T35" s="166"/>
      <c r="U35" s="124"/>
      <c r="V35" s="76"/>
      <c r="W35" s="122"/>
      <c r="X35" s="122"/>
      <c r="Y35" s="166"/>
      <c r="Z35" s="124"/>
    </row>
    <row r="36" spans="1:26" x14ac:dyDescent="0.2">
      <c r="A36" s="115" t="s">
        <v>2</v>
      </c>
      <c r="B36" s="32">
        <f t="shared" ref="B36:Z36" si="5">SUM(B$12:B$35)</f>
        <v>1587</v>
      </c>
      <c r="C36" s="7">
        <f t="shared" si="5"/>
        <v>4241897</v>
      </c>
      <c r="D36" s="7">
        <f t="shared" si="5"/>
        <v>937295</v>
      </c>
      <c r="E36" s="151">
        <f t="shared" si="5"/>
        <v>922141.15899999999</v>
      </c>
      <c r="F36" s="64">
        <f t="shared" si="5"/>
        <v>1</v>
      </c>
      <c r="G36" s="45">
        <f t="shared" si="5"/>
        <v>1654</v>
      </c>
      <c r="H36" s="65">
        <f t="shared" si="5"/>
        <v>4175912</v>
      </c>
      <c r="I36" s="65">
        <f t="shared" si="5"/>
        <v>917491</v>
      </c>
      <c r="J36" s="161">
        <f t="shared" si="5"/>
        <v>903287.78300000005</v>
      </c>
      <c r="K36" s="66">
        <f t="shared" si="5"/>
        <v>1</v>
      </c>
      <c r="L36" s="77">
        <f t="shared" si="5"/>
        <v>1682</v>
      </c>
      <c r="M36" s="125">
        <f t="shared" si="5"/>
        <v>4050094</v>
      </c>
      <c r="N36" s="125">
        <f t="shared" si="5"/>
        <v>888825</v>
      </c>
      <c r="O36" s="167">
        <f t="shared" si="5"/>
        <v>860065.13900000008</v>
      </c>
      <c r="P36" s="127">
        <f t="shared" si="5"/>
        <v>1</v>
      </c>
      <c r="Q36" s="77">
        <f t="shared" si="5"/>
        <v>1743</v>
      </c>
      <c r="R36" s="125">
        <f t="shared" si="5"/>
        <v>4038155</v>
      </c>
      <c r="S36" s="125">
        <f t="shared" si="5"/>
        <v>878601</v>
      </c>
      <c r="T36" s="167">
        <f t="shared" si="5"/>
        <v>823229.95400000014</v>
      </c>
      <c r="U36" s="127">
        <f t="shared" si="5"/>
        <v>1</v>
      </c>
      <c r="V36" s="77">
        <f t="shared" si="5"/>
        <v>1845</v>
      </c>
      <c r="W36" s="125">
        <f t="shared" si="5"/>
        <v>4004037</v>
      </c>
      <c r="X36" s="125">
        <f t="shared" si="5"/>
        <v>868818</v>
      </c>
      <c r="Y36" s="167">
        <f t="shared" si="5"/>
        <v>804031.0149999999</v>
      </c>
      <c r="Z36" s="127">
        <f t="shared" si="5"/>
        <v>1.0000000000000002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Vorsorgeeinrichtungen ohne Staatsgarantie</v>
      </c>
      <c r="E51" s="156"/>
      <c r="O51" s="156"/>
      <c r="T51" s="156"/>
      <c r="Y51" s="156"/>
    </row>
    <row r="52" spans="1:26" x14ac:dyDescent="0.2">
      <c r="A52" s="114" t="str">
        <f>$A$12</f>
        <v>nicht definiert</v>
      </c>
      <c r="B52" s="33">
        <v>65</v>
      </c>
      <c r="C52" s="8">
        <v>1851</v>
      </c>
      <c r="D52" s="8">
        <v>10313</v>
      </c>
      <c r="E52" s="152">
        <v>3813.8159999999998</v>
      </c>
      <c r="F52" s="34">
        <f t="shared" ref="F52:F58" si="6">E52/E$76</f>
        <v>4.801508796991827E-3</v>
      </c>
      <c r="G52" s="47">
        <v>64</v>
      </c>
      <c r="H52" s="48">
        <v>1281</v>
      </c>
      <c r="I52" s="48">
        <v>10750</v>
      </c>
      <c r="J52" s="162">
        <v>4018.22</v>
      </c>
      <c r="K52" s="50">
        <f t="shared" ref="K52:K58" si="7">J52/J$76</f>
        <v>5.2233675532184238E-3</v>
      </c>
      <c r="L52" s="128">
        <v>70</v>
      </c>
      <c r="M52" s="129">
        <v>1637</v>
      </c>
      <c r="N52" s="129">
        <v>9976</v>
      </c>
      <c r="O52" s="168">
        <v>3650.5230000000001</v>
      </c>
      <c r="P52" s="131">
        <f t="shared" ref="P52:P58" si="8">O52/O$76</f>
        <v>4.9816921068659772E-3</v>
      </c>
      <c r="Q52" s="128">
        <v>85</v>
      </c>
      <c r="R52" s="129">
        <v>1901</v>
      </c>
      <c r="S52" s="129">
        <v>10607</v>
      </c>
      <c r="T52" s="168">
        <v>3677.6080000000002</v>
      </c>
      <c r="U52" s="131">
        <f t="shared" ref="U52:U58" si="9">T52/T$76</f>
        <v>5.2240089765370331E-3</v>
      </c>
      <c r="V52" s="128">
        <v>88</v>
      </c>
      <c r="W52" s="129">
        <v>1199</v>
      </c>
      <c r="X52" s="129">
        <v>7839</v>
      </c>
      <c r="Y52" s="168">
        <v>3259.96</v>
      </c>
      <c r="Z52" s="131">
        <f t="shared" ref="Z52:Z58" si="10">Y52/Y$76</f>
        <v>4.8030299015897632E-3</v>
      </c>
    </row>
    <row r="53" spans="1:26" x14ac:dyDescent="0.2">
      <c r="A53" s="114" t="str">
        <f>$A$13</f>
        <v>unter 20%</v>
      </c>
      <c r="B53" s="33">
        <v>325</v>
      </c>
      <c r="C53" s="8">
        <v>190255</v>
      </c>
      <c r="D53" s="8">
        <v>22752</v>
      </c>
      <c r="E53" s="152">
        <v>47957.753000000004</v>
      </c>
      <c r="F53" s="34">
        <f t="shared" si="6"/>
        <v>6.0377735295426206E-2</v>
      </c>
      <c r="G53" s="47">
        <v>332</v>
      </c>
      <c r="H53" s="48">
        <v>187585</v>
      </c>
      <c r="I53" s="48">
        <v>21180</v>
      </c>
      <c r="J53" s="162">
        <v>46071.226000000002</v>
      </c>
      <c r="K53" s="50">
        <f t="shared" si="7"/>
        <v>5.9888942622701856E-2</v>
      </c>
      <c r="L53" s="128">
        <v>342</v>
      </c>
      <c r="M53" s="129">
        <v>153623</v>
      </c>
      <c r="N53" s="129">
        <v>21819</v>
      </c>
      <c r="O53" s="168">
        <v>40102.542000000001</v>
      </c>
      <c r="P53" s="131">
        <f t="shared" si="8"/>
        <v>5.4725998698449879E-2</v>
      </c>
      <c r="Q53" s="128">
        <v>358</v>
      </c>
      <c r="R53" s="129">
        <v>180727</v>
      </c>
      <c r="S53" s="129">
        <v>21195</v>
      </c>
      <c r="T53" s="168">
        <v>39657.353000000003</v>
      </c>
      <c r="U53" s="131">
        <f t="shared" si="9"/>
        <v>5.6332912060692124E-2</v>
      </c>
      <c r="V53" s="128">
        <v>374</v>
      </c>
      <c r="W53" s="129">
        <v>226771</v>
      </c>
      <c r="X53" s="129">
        <v>36074</v>
      </c>
      <c r="Y53" s="168">
        <v>55268.327000000005</v>
      </c>
      <c r="Z53" s="131">
        <f t="shared" si="10"/>
        <v>8.1429044280249108E-2</v>
      </c>
    </row>
    <row r="54" spans="1:26" x14ac:dyDescent="0.2">
      <c r="A54" s="114" t="str">
        <f>$A$14</f>
        <v>20% – 39%</v>
      </c>
      <c r="B54" s="33">
        <v>267</v>
      </c>
      <c r="C54" s="8">
        <v>594259</v>
      </c>
      <c r="D54" s="8">
        <v>264445</v>
      </c>
      <c r="E54" s="152">
        <v>281766.35100000002</v>
      </c>
      <c r="F54" s="34">
        <f t="shared" si="6"/>
        <v>0.35473751565958794</v>
      </c>
      <c r="G54" s="47">
        <v>275</v>
      </c>
      <c r="H54" s="48">
        <v>589121</v>
      </c>
      <c r="I54" s="48">
        <v>261609</v>
      </c>
      <c r="J54" s="162">
        <v>278481.21500000003</v>
      </c>
      <c r="K54" s="50">
        <f t="shared" si="7"/>
        <v>0.36200350966643041</v>
      </c>
      <c r="L54" s="128">
        <v>269</v>
      </c>
      <c r="M54" s="129">
        <v>614164</v>
      </c>
      <c r="N54" s="129">
        <v>273454</v>
      </c>
      <c r="O54" s="168">
        <v>279374.54000000004</v>
      </c>
      <c r="P54" s="131">
        <f t="shared" si="8"/>
        <v>0.38124891714894371</v>
      </c>
      <c r="Q54" s="128">
        <v>272</v>
      </c>
      <c r="R54" s="129">
        <v>593284</v>
      </c>
      <c r="S54" s="129">
        <v>256421</v>
      </c>
      <c r="T54" s="168">
        <v>257798.62800000003</v>
      </c>
      <c r="U54" s="131">
        <f t="shared" si="9"/>
        <v>0.3662006246481222</v>
      </c>
      <c r="V54" s="128">
        <v>270</v>
      </c>
      <c r="W54" s="129">
        <v>566935</v>
      </c>
      <c r="X54" s="129">
        <v>240165</v>
      </c>
      <c r="Y54" s="168">
        <v>231152.51699999999</v>
      </c>
      <c r="Z54" s="131">
        <f t="shared" si="10"/>
        <v>0.34056628025458474</v>
      </c>
    </row>
    <row r="55" spans="1:26" x14ac:dyDescent="0.2">
      <c r="A55" s="114" t="str">
        <f>$A$15</f>
        <v>40% – 59%</v>
      </c>
      <c r="B55" s="33">
        <v>539</v>
      </c>
      <c r="C55" s="8">
        <v>2304470</v>
      </c>
      <c r="D55" s="8">
        <v>407604</v>
      </c>
      <c r="E55" s="152">
        <v>402123.89199999999</v>
      </c>
      <c r="F55" s="34">
        <f t="shared" si="6"/>
        <v>0.50626496006062993</v>
      </c>
      <c r="G55" s="47">
        <v>555</v>
      </c>
      <c r="H55" s="48">
        <v>2115270</v>
      </c>
      <c r="I55" s="48">
        <v>374203</v>
      </c>
      <c r="J55" s="162">
        <v>366603.17099999997</v>
      </c>
      <c r="K55" s="50">
        <f t="shared" si="7"/>
        <v>0.47655506873899028</v>
      </c>
      <c r="L55" s="128">
        <v>536</v>
      </c>
      <c r="M55" s="129">
        <v>2005621</v>
      </c>
      <c r="N55" s="129">
        <v>339186</v>
      </c>
      <c r="O55" s="168">
        <v>335607.29300000001</v>
      </c>
      <c r="P55" s="131">
        <f t="shared" si="8"/>
        <v>0.45798703433583554</v>
      </c>
      <c r="Q55" s="128">
        <v>565</v>
      </c>
      <c r="R55" s="129">
        <v>2021910</v>
      </c>
      <c r="S55" s="129">
        <v>351186</v>
      </c>
      <c r="T55" s="168">
        <v>333641.42600000004</v>
      </c>
      <c r="U55" s="131">
        <f t="shared" si="9"/>
        <v>0.4739346347866919</v>
      </c>
      <c r="V55" s="128">
        <v>574</v>
      </c>
      <c r="W55" s="129">
        <v>1955300</v>
      </c>
      <c r="X55" s="129">
        <v>330446</v>
      </c>
      <c r="Y55" s="168">
        <v>308242.86699999997</v>
      </c>
      <c r="Z55" s="131">
        <f t="shared" si="10"/>
        <v>0.4541465868147942</v>
      </c>
    </row>
    <row r="56" spans="1:26" x14ac:dyDescent="0.2">
      <c r="A56" s="114" t="str">
        <f>$A$16</f>
        <v>60% – 79%</v>
      </c>
      <c r="B56" s="33">
        <v>286</v>
      </c>
      <c r="C56" s="8">
        <v>495351</v>
      </c>
      <c r="D56" s="8">
        <v>41209</v>
      </c>
      <c r="E56" s="152">
        <v>41753.303999999996</v>
      </c>
      <c r="F56" s="34">
        <f t="shared" si="6"/>
        <v>5.2566473175285337E-2</v>
      </c>
      <c r="G56" s="47">
        <v>318</v>
      </c>
      <c r="H56" s="48">
        <v>653819</v>
      </c>
      <c r="I56" s="48">
        <v>62643</v>
      </c>
      <c r="J56" s="162">
        <v>60097.260999999999</v>
      </c>
      <c r="K56" s="50">
        <f t="shared" si="7"/>
        <v>7.8121676549491814E-2</v>
      </c>
      <c r="L56" s="128">
        <v>349</v>
      </c>
      <c r="M56" s="129">
        <v>722618</v>
      </c>
      <c r="N56" s="129">
        <v>69386</v>
      </c>
      <c r="O56" s="168">
        <v>62545.741999999998</v>
      </c>
      <c r="P56" s="131">
        <f t="shared" si="8"/>
        <v>8.5353147820045466E-2</v>
      </c>
      <c r="Q56" s="128">
        <v>346</v>
      </c>
      <c r="R56" s="129">
        <v>593624</v>
      </c>
      <c r="S56" s="129">
        <v>66174</v>
      </c>
      <c r="T56" s="168">
        <v>55957.096999999994</v>
      </c>
      <c r="U56" s="131">
        <f t="shared" si="9"/>
        <v>7.9486551320573987E-2</v>
      </c>
      <c r="V56" s="128">
        <v>382</v>
      </c>
      <c r="W56" s="129">
        <v>583803</v>
      </c>
      <c r="X56" s="129">
        <v>71373</v>
      </c>
      <c r="Y56" s="168">
        <v>61049.349000000002</v>
      </c>
      <c r="Z56" s="131">
        <f t="shared" si="10"/>
        <v>8.9946456005469133E-2</v>
      </c>
    </row>
    <row r="57" spans="1:26" ht="12.75" customHeight="1" x14ac:dyDescent="0.2">
      <c r="A57" s="114" t="str">
        <f>$A$17</f>
        <v>80% – 99%</v>
      </c>
      <c r="B57" s="33">
        <v>57</v>
      </c>
      <c r="C57" s="8">
        <v>348136</v>
      </c>
      <c r="D57" s="8">
        <v>39292</v>
      </c>
      <c r="E57" s="152">
        <v>16694.29</v>
      </c>
      <c r="F57" s="34">
        <f t="shared" si="6"/>
        <v>2.1017736643438669E-2</v>
      </c>
      <c r="G57" s="47">
        <v>58</v>
      </c>
      <c r="H57" s="48">
        <v>300666</v>
      </c>
      <c r="I57" s="48">
        <v>30465</v>
      </c>
      <c r="J57" s="162">
        <v>13724.567000000001</v>
      </c>
      <c r="K57" s="50">
        <f t="shared" si="7"/>
        <v>1.7840849418342533E-2</v>
      </c>
      <c r="L57" s="128">
        <v>59</v>
      </c>
      <c r="M57" s="129">
        <v>225986</v>
      </c>
      <c r="N57" s="129">
        <v>23774</v>
      </c>
      <c r="O57" s="168">
        <v>11098.23</v>
      </c>
      <c r="P57" s="131">
        <f t="shared" si="8"/>
        <v>1.5145217491078181E-2</v>
      </c>
      <c r="Q57" s="128">
        <v>63</v>
      </c>
      <c r="R57" s="129">
        <v>335321</v>
      </c>
      <c r="S57" s="129">
        <v>28406</v>
      </c>
      <c r="T57" s="168">
        <v>12907.731999999998</v>
      </c>
      <c r="U57" s="131">
        <f t="shared" si="9"/>
        <v>1.8335316824069966E-2</v>
      </c>
      <c r="V57" s="128">
        <v>75</v>
      </c>
      <c r="W57" s="129">
        <v>323337</v>
      </c>
      <c r="X57" s="129">
        <v>27043</v>
      </c>
      <c r="Y57" s="168">
        <v>11860.272000000001</v>
      </c>
      <c r="Z57" s="131">
        <f t="shared" si="10"/>
        <v>1.7474214731772117E-2</v>
      </c>
    </row>
    <row r="58" spans="1:26" ht="12.75" customHeight="1" x14ac:dyDescent="0.2">
      <c r="A58" s="114" t="str">
        <f>$A$18</f>
        <v>100%</v>
      </c>
      <c r="B58" s="33">
        <v>10</v>
      </c>
      <c r="C58" s="8">
        <v>2205</v>
      </c>
      <c r="D58" s="8">
        <v>220</v>
      </c>
      <c r="E58" s="152">
        <v>185.92099999999999</v>
      </c>
      <c r="F58" s="34">
        <f t="shared" si="6"/>
        <v>2.3407036864010153E-4</v>
      </c>
      <c r="G58" s="47">
        <v>14</v>
      </c>
      <c r="H58" s="48">
        <v>2447</v>
      </c>
      <c r="I58" s="48">
        <v>457</v>
      </c>
      <c r="J58" s="162">
        <v>282.00599999999997</v>
      </c>
      <c r="K58" s="50">
        <f t="shared" si="7"/>
        <v>3.6658545082472206E-4</v>
      </c>
      <c r="L58" s="128">
        <v>18</v>
      </c>
      <c r="M58" s="129">
        <v>4405</v>
      </c>
      <c r="N58" s="129">
        <v>1132</v>
      </c>
      <c r="O58" s="168">
        <v>408.89</v>
      </c>
      <c r="P58" s="131">
        <f t="shared" si="8"/>
        <v>5.5799239878133336E-4</v>
      </c>
      <c r="Q58" s="128">
        <v>16</v>
      </c>
      <c r="R58" s="129">
        <v>3045</v>
      </c>
      <c r="S58" s="129">
        <v>778</v>
      </c>
      <c r="T58" s="168">
        <v>342.101</v>
      </c>
      <c r="U58" s="131">
        <f t="shared" si="9"/>
        <v>4.8595138331282059E-4</v>
      </c>
      <c r="V58" s="128">
        <v>39</v>
      </c>
      <c r="W58" s="129">
        <v>7312</v>
      </c>
      <c r="X58" s="129">
        <v>1966</v>
      </c>
      <c r="Y58" s="168">
        <v>7896.607</v>
      </c>
      <c r="Z58" s="131">
        <f t="shared" si="10"/>
        <v>1.1634388011540951E-2</v>
      </c>
    </row>
    <row r="59" spans="1:2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8"/>
      <c r="P59" s="131"/>
      <c r="Q59" s="128"/>
      <c r="R59" s="129"/>
      <c r="S59" s="129"/>
      <c r="T59" s="168"/>
      <c r="U59" s="131"/>
      <c r="V59" s="128"/>
      <c r="W59" s="129"/>
      <c r="X59" s="129"/>
      <c r="Y59" s="168"/>
      <c r="Z59" s="131"/>
    </row>
    <row r="60" spans="1:2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8"/>
      <c r="P60" s="131"/>
      <c r="Q60" s="128"/>
      <c r="R60" s="129"/>
      <c r="S60" s="129"/>
      <c r="T60" s="168"/>
      <c r="U60" s="131"/>
      <c r="V60" s="128"/>
      <c r="W60" s="129"/>
      <c r="X60" s="129"/>
      <c r="Y60" s="168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8"/>
      <c r="P61" s="131"/>
      <c r="Q61" s="128"/>
      <c r="R61" s="129"/>
      <c r="S61" s="129"/>
      <c r="T61" s="168"/>
      <c r="U61" s="131"/>
      <c r="V61" s="128"/>
      <c r="W61" s="129"/>
      <c r="X61" s="129"/>
      <c r="Y61" s="168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8"/>
      <c r="P62" s="131"/>
      <c r="Q62" s="128"/>
      <c r="R62" s="129"/>
      <c r="S62" s="129"/>
      <c r="T62" s="168"/>
      <c r="U62" s="131"/>
      <c r="V62" s="128"/>
      <c r="W62" s="129"/>
      <c r="X62" s="129"/>
      <c r="Y62" s="168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8"/>
      <c r="P63" s="131"/>
      <c r="Q63" s="128"/>
      <c r="R63" s="129"/>
      <c r="S63" s="129"/>
      <c r="T63" s="168"/>
      <c r="U63" s="131"/>
      <c r="V63" s="128"/>
      <c r="W63" s="129"/>
      <c r="X63" s="129"/>
      <c r="Y63" s="168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8"/>
      <c r="P64" s="131"/>
      <c r="Q64" s="128"/>
      <c r="R64" s="129"/>
      <c r="S64" s="129"/>
      <c r="T64" s="168"/>
      <c r="U64" s="131"/>
      <c r="V64" s="128"/>
      <c r="W64" s="129"/>
      <c r="X64" s="129"/>
      <c r="Y64" s="168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8"/>
      <c r="P65" s="131"/>
      <c r="Q65" s="128"/>
      <c r="R65" s="129"/>
      <c r="S65" s="129"/>
      <c r="T65" s="168"/>
      <c r="U65" s="131"/>
      <c r="V65" s="128"/>
      <c r="W65" s="129"/>
      <c r="X65" s="129"/>
      <c r="Y65" s="168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8"/>
      <c r="P66" s="131"/>
      <c r="Q66" s="128"/>
      <c r="R66" s="129"/>
      <c r="S66" s="129"/>
      <c r="T66" s="168"/>
      <c r="U66" s="131"/>
      <c r="V66" s="128"/>
      <c r="W66" s="129"/>
      <c r="X66" s="129"/>
      <c r="Y66" s="168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8"/>
      <c r="P67" s="131"/>
      <c r="Q67" s="128"/>
      <c r="R67" s="129"/>
      <c r="S67" s="129"/>
      <c r="T67" s="168"/>
      <c r="U67" s="131"/>
      <c r="V67" s="128"/>
      <c r="W67" s="129"/>
      <c r="X67" s="129"/>
      <c r="Y67" s="168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8"/>
      <c r="P68" s="131"/>
      <c r="Q68" s="128"/>
      <c r="R68" s="129"/>
      <c r="S68" s="129"/>
      <c r="T68" s="168"/>
      <c r="U68" s="131"/>
      <c r="V68" s="128"/>
      <c r="W68" s="129"/>
      <c r="X68" s="129"/>
      <c r="Y68" s="168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8"/>
      <c r="P69" s="131"/>
      <c r="Q69" s="128"/>
      <c r="R69" s="129"/>
      <c r="S69" s="129"/>
      <c r="T69" s="168"/>
      <c r="U69" s="131"/>
      <c r="V69" s="128"/>
      <c r="W69" s="129"/>
      <c r="X69" s="129"/>
      <c r="Y69" s="168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8"/>
      <c r="P70" s="131"/>
      <c r="Q70" s="128"/>
      <c r="R70" s="129"/>
      <c r="S70" s="129"/>
      <c r="T70" s="168"/>
      <c r="U70" s="131"/>
      <c r="V70" s="128"/>
      <c r="W70" s="129"/>
      <c r="X70" s="129"/>
      <c r="Y70" s="168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8"/>
      <c r="P71" s="131"/>
      <c r="Q71" s="128"/>
      <c r="R71" s="129"/>
      <c r="S71" s="129"/>
      <c r="T71" s="168"/>
      <c r="U71" s="131"/>
      <c r="V71" s="128"/>
      <c r="W71" s="129"/>
      <c r="X71" s="129"/>
      <c r="Y71" s="168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8"/>
      <c r="P72" s="131"/>
      <c r="Q72" s="128"/>
      <c r="R72" s="129"/>
      <c r="S72" s="129"/>
      <c r="T72" s="168"/>
      <c r="U72" s="131"/>
      <c r="V72" s="128"/>
      <c r="W72" s="129"/>
      <c r="X72" s="129"/>
      <c r="Y72" s="168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8"/>
      <c r="P73" s="131"/>
      <c r="Q73" s="128"/>
      <c r="R73" s="129"/>
      <c r="S73" s="129"/>
      <c r="T73" s="168"/>
      <c r="U73" s="131"/>
      <c r="V73" s="128"/>
      <c r="W73" s="129"/>
      <c r="X73" s="129"/>
      <c r="Y73" s="168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8"/>
      <c r="P74" s="131"/>
      <c r="Q74" s="128"/>
      <c r="R74" s="129"/>
      <c r="S74" s="129"/>
      <c r="T74" s="168"/>
      <c r="U74" s="131"/>
      <c r="V74" s="128"/>
      <c r="W74" s="129"/>
      <c r="X74" s="129"/>
      <c r="Y74" s="168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8"/>
      <c r="P75" s="131"/>
      <c r="Q75" s="128"/>
      <c r="R75" s="129"/>
      <c r="S75" s="129"/>
      <c r="T75" s="168"/>
      <c r="U75" s="131"/>
      <c r="V75" s="128"/>
      <c r="W75" s="129"/>
      <c r="X75" s="129"/>
      <c r="Y75" s="168"/>
      <c r="Z75" s="131"/>
    </row>
    <row r="76" spans="1:26" x14ac:dyDescent="0.2">
      <c r="A76" s="115" t="s">
        <v>2</v>
      </c>
      <c r="B76" s="35">
        <f t="shared" ref="B76:Z76" si="11">SUM(B$52:B$75)</f>
        <v>1549</v>
      </c>
      <c r="C76" s="9">
        <f t="shared" si="11"/>
        <v>3936527</v>
      </c>
      <c r="D76" s="9">
        <f t="shared" si="11"/>
        <v>785835</v>
      </c>
      <c r="E76" s="153">
        <f t="shared" si="11"/>
        <v>794295.32700000005</v>
      </c>
      <c r="F76" s="67">
        <f t="shared" si="11"/>
        <v>0.99999999999999989</v>
      </c>
      <c r="G76" s="51">
        <f t="shared" si="11"/>
        <v>1616</v>
      </c>
      <c r="H76" s="68">
        <f t="shared" si="11"/>
        <v>3850189</v>
      </c>
      <c r="I76" s="68">
        <f t="shared" si="11"/>
        <v>761307</v>
      </c>
      <c r="J76" s="163">
        <f t="shared" si="11"/>
        <v>769277.66599999997</v>
      </c>
      <c r="K76" s="69">
        <f t="shared" si="11"/>
        <v>1</v>
      </c>
      <c r="L76" s="132">
        <f t="shared" si="11"/>
        <v>1643</v>
      </c>
      <c r="M76" s="133">
        <f t="shared" si="11"/>
        <v>3728054</v>
      </c>
      <c r="N76" s="133">
        <f t="shared" si="11"/>
        <v>738727</v>
      </c>
      <c r="O76" s="169">
        <f t="shared" si="11"/>
        <v>732787.76</v>
      </c>
      <c r="P76" s="135">
        <f t="shared" si="11"/>
        <v>1.0000000000000002</v>
      </c>
      <c r="Q76" s="132">
        <f t="shared" si="11"/>
        <v>1705</v>
      </c>
      <c r="R76" s="133">
        <f t="shared" si="11"/>
        <v>3729812</v>
      </c>
      <c r="S76" s="133">
        <f t="shared" si="11"/>
        <v>734767</v>
      </c>
      <c r="T76" s="169">
        <f t="shared" si="11"/>
        <v>703981.94500000007</v>
      </c>
      <c r="U76" s="135">
        <f t="shared" si="11"/>
        <v>1</v>
      </c>
      <c r="V76" s="132">
        <f t="shared" si="11"/>
        <v>1802</v>
      </c>
      <c r="W76" s="133">
        <f t="shared" si="11"/>
        <v>3664657</v>
      </c>
      <c r="X76" s="133">
        <f t="shared" si="11"/>
        <v>714906</v>
      </c>
      <c r="Y76" s="169">
        <f t="shared" si="11"/>
        <v>678729.89899999998</v>
      </c>
      <c r="Z76" s="135">
        <f t="shared" si="11"/>
        <v>1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Vorsorgeeinrichtungen mit Staatsgarantie</v>
      </c>
      <c r="E91" s="156"/>
      <c r="O91" s="156"/>
      <c r="T91" s="156"/>
      <c r="Y91" s="156"/>
    </row>
    <row r="92" spans="1:26" x14ac:dyDescent="0.2">
      <c r="A92" s="114" t="str">
        <f>$A$12</f>
        <v>nicht definiert</v>
      </c>
      <c r="B92" s="36">
        <v>2</v>
      </c>
      <c r="C92" s="10">
        <v>0</v>
      </c>
      <c r="D92" s="10">
        <v>151</v>
      </c>
      <c r="E92" s="154">
        <v>21.849</v>
      </c>
      <c r="F92" s="37">
        <f t="shared" ref="F92:F98" si="12">E92/E$116</f>
        <v>1.7090115225657101E-4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8" si="13">J92/J$116</f>
        <v>0</v>
      </c>
      <c r="L92" s="136">
        <v>0</v>
      </c>
      <c r="M92" s="137">
        <v>0</v>
      </c>
      <c r="N92" s="137">
        <v>0</v>
      </c>
      <c r="O92" s="170">
        <v>0</v>
      </c>
      <c r="P92" s="139">
        <f t="shared" ref="P92:P98" si="14">O92/O$116</f>
        <v>0</v>
      </c>
      <c r="Q92" s="136">
        <v>0</v>
      </c>
      <c r="R92" s="137">
        <v>0</v>
      </c>
      <c r="S92" s="137">
        <v>0</v>
      </c>
      <c r="T92" s="170">
        <v>0</v>
      </c>
      <c r="U92" s="139">
        <f t="shared" ref="U92:U98" si="15">T92/T$116</f>
        <v>0</v>
      </c>
      <c r="V92" s="136">
        <v>0</v>
      </c>
      <c r="W92" s="137">
        <v>0</v>
      </c>
      <c r="X92" s="137">
        <v>0</v>
      </c>
      <c r="Y92" s="170">
        <v>0</v>
      </c>
      <c r="Z92" s="139">
        <f t="shared" ref="Z92:Z98" si="16">Y92/Y$116</f>
        <v>0</v>
      </c>
    </row>
    <row r="93" spans="1:26" x14ac:dyDescent="0.2">
      <c r="A93" s="114" t="str">
        <f>$A$13</f>
        <v>unter 20%</v>
      </c>
      <c r="B93" s="36">
        <v>1</v>
      </c>
      <c r="C93" s="10">
        <v>11</v>
      </c>
      <c r="D93" s="10">
        <v>29</v>
      </c>
      <c r="E93" s="154">
        <v>59.523000000000003</v>
      </c>
      <c r="F93" s="37">
        <f t="shared" si="12"/>
        <v>4.6558420457539829E-4</v>
      </c>
      <c r="G93" s="53">
        <v>2</v>
      </c>
      <c r="H93" s="54">
        <v>634</v>
      </c>
      <c r="I93" s="54">
        <v>335</v>
      </c>
      <c r="J93" s="164">
        <v>235.762</v>
      </c>
      <c r="K93" s="56">
        <f t="shared" si="13"/>
        <v>1.7592850844238871E-3</v>
      </c>
      <c r="L93" s="136">
        <v>3</v>
      </c>
      <c r="M93" s="137">
        <v>674</v>
      </c>
      <c r="N93" s="137">
        <v>348</v>
      </c>
      <c r="O93" s="170">
        <v>231.37700000000001</v>
      </c>
      <c r="P93" s="139">
        <f t="shared" si="14"/>
        <v>1.8178957000678025E-3</v>
      </c>
      <c r="Q93" s="136">
        <v>4</v>
      </c>
      <c r="R93" s="137">
        <v>1024</v>
      </c>
      <c r="S93" s="137">
        <v>490</v>
      </c>
      <c r="T93" s="170">
        <v>328.32799999999997</v>
      </c>
      <c r="U93" s="139">
        <f t="shared" si="15"/>
        <v>2.7533206026106477E-3</v>
      </c>
      <c r="V93" s="136">
        <v>5</v>
      </c>
      <c r="W93" s="137">
        <v>702</v>
      </c>
      <c r="X93" s="137">
        <v>440</v>
      </c>
      <c r="Y93" s="170">
        <v>336.07</v>
      </c>
      <c r="Z93" s="139">
        <f t="shared" si="16"/>
        <v>2.6820990165801872E-3</v>
      </c>
    </row>
    <row r="94" spans="1:26" x14ac:dyDescent="0.2">
      <c r="A94" s="114" t="str">
        <f>$A$14</f>
        <v>20% – 39%</v>
      </c>
      <c r="B94" s="36">
        <v>9</v>
      </c>
      <c r="C94" s="10">
        <v>176693</v>
      </c>
      <c r="D94" s="10">
        <v>88391</v>
      </c>
      <c r="E94" s="154">
        <v>77227.521999999997</v>
      </c>
      <c r="F94" s="37">
        <f t="shared" si="12"/>
        <v>0.60406757726759519</v>
      </c>
      <c r="G94" s="53">
        <v>8</v>
      </c>
      <c r="H94" s="54">
        <v>156842</v>
      </c>
      <c r="I94" s="54">
        <v>76692</v>
      </c>
      <c r="J94" s="164">
        <v>69617.543000000005</v>
      </c>
      <c r="K94" s="56">
        <f t="shared" si="13"/>
        <v>0.51949468113664887</v>
      </c>
      <c r="L94" s="136">
        <v>10</v>
      </c>
      <c r="M94" s="137">
        <v>178928</v>
      </c>
      <c r="N94" s="137">
        <v>82620</v>
      </c>
      <c r="O94" s="170">
        <v>73946.7</v>
      </c>
      <c r="P94" s="139">
        <f t="shared" si="14"/>
        <v>0.58098855099773861</v>
      </c>
      <c r="Q94" s="136">
        <v>10</v>
      </c>
      <c r="R94" s="137">
        <v>181825</v>
      </c>
      <c r="S94" s="137">
        <v>84972</v>
      </c>
      <c r="T94" s="170">
        <v>73585.907000000007</v>
      </c>
      <c r="U94" s="139">
        <f t="shared" si="15"/>
        <v>0.61708289821425866</v>
      </c>
      <c r="V94" s="136">
        <v>10</v>
      </c>
      <c r="W94" s="137">
        <v>178234</v>
      </c>
      <c r="X94" s="137">
        <v>81706</v>
      </c>
      <c r="Y94" s="170">
        <v>70811.387000000002</v>
      </c>
      <c r="Z94" s="139">
        <f t="shared" si="16"/>
        <v>0.56512973914773434</v>
      </c>
    </row>
    <row r="95" spans="1:26" x14ac:dyDescent="0.2">
      <c r="A95" s="114" t="str">
        <f>$A$15</f>
        <v>40% – 59%</v>
      </c>
      <c r="B95" s="36">
        <v>25</v>
      </c>
      <c r="C95" s="10">
        <v>128226</v>
      </c>
      <c r="D95" s="10">
        <v>62631</v>
      </c>
      <c r="E95" s="154">
        <v>50410.781999999999</v>
      </c>
      <c r="F95" s="37">
        <f t="shared" si="12"/>
        <v>0.39430915510800535</v>
      </c>
      <c r="G95" s="53">
        <v>26</v>
      </c>
      <c r="H95" s="54">
        <v>167362</v>
      </c>
      <c r="I95" s="54">
        <v>78791</v>
      </c>
      <c r="J95" s="164">
        <v>64003.978000000003</v>
      </c>
      <c r="K95" s="56">
        <f t="shared" si="13"/>
        <v>0.47760556764531442</v>
      </c>
      <c r="L95" s="136">
        <v>24</v>
      </c>
      <c r="M95" s="137">
        <v>141579</v>
      </c>
      <c r="N95" s="137">
        <v>66773</v>
      </c>
      <c r="O95" s="170">
        <v>52950.378000000004</v>
      </c>
      <c r="P95" s="139">
        <f t="shared" si="14"/>
        <v>0.4160234789247193</v>
      </c>
      <c r="Q95" s="136">
        <v>23</v>
      </c>
      <c r="R95" s="137">
        <v>125102</v>
      </c>
      <c r="S95" s="137">
        <v>58254</v>
      </c>
      <c r="T95" s="170">
        <v>45305.166999999994</v>
      </c>
      <c r="U95" s="139">
        <f t="shared" si="15"/>
        <v>0.37992388619251488</v>
      </c>
      <c r="V95" s="136">
        <v>23</v>
      </c>
      <c r="W95" s="137">
        <v>157905</v>
      </c>
      <c r="X95" s="137">
        <v>70518</v>
      </c>
      <c r="Y95" s="170">
        <v>53413.055</v>
      </c>
      <c r="Z95" s="139">
        <f t="shared" si="16"/>
        <v>0.42627756803059913</v>
      </c>
    </row>
    <row r="96" spans="1:26" x14ac:dyDescent="0.2">
      <c r="A96" s="114" t="str">
        <f>$A$16</f>
        <v>60% – 79%</v>
      </c>
      <c r="B96" s="36">
        <v>1</v>
      </c>
      <c r="C96" s="10">
        <v>440</v>
      </c>
      <c r="D96" s="10">
        <v>258</v>
      </c>
      <c r="E96" s="154">
        <v>126.15600000000001</v>
      </c>
      <c r="F96" s="37">
        <f t="shared" si="12"/>
        <v>9.8678226756739322E-4</v>
      </c>
      <c r="G96" s="53">
        <v>2</v>
      </c>
      <c r="H96" s="54">
        <v>885</v>
      </c>
      <c r="I96" s="54">
        <v>366</v>
      </c>
      <c r="J96" s="164">
        <v>152.834</v>
      </c>
      <c r="K96" s="56">
        <f t="shared" si="13"/>
        <v>1.1404661336128824E-3</v>
      </c>
      <c r="L96" s="136">
        <v>2</v>
      </c>
      <c r="M96" s="137">
        <v>859</v>
      </c>
      <c r="N96" s="137">
        <v>357</v>
      </c>
      <c r="O96" s="170">
        <v>148.92400000000001</v>
      </c>
      <c r="P96" s="139">
        <f t="shared" si="14"/>
        <v>1.1700743774744138E-3</v>
      </c>
      <c r="Q96" s="136">
        <v>1</v>
      </c>
      <c r="R96" s="137">
        <v>392</v>
      </c>
      <c r="S96" s="137">
        <v>118</v>
      </c>
      <c r="T96" s="170">
        <v>28.606999999999999</v>
      </c>
      <c r="U96" s="139">
        <f t="shared" si="15"/>
        <v>2.3989499061573429E-4</v>
      </c>
      <c r="V96" s="136">
        <v>4</v>
      </c>
      <c r="W96" s="137">
        <v>1581</v>
      </c>
      <c r="X96" s="137">
        <v>775</v>
      </c>
      <c r="Y96" s="170">
        <v>455.11700000000002</v>
      </c>
      <c r="Z96" s="139">
        <f t="shared" si="16"/>
        <v>3.632186324661306E-3</v>
      </c>
    </row>
    <row r="97" spans="1:26" ht="12.75" customHeight="1" x14ac:dyDescent="0.2">
      <c r="A97" s="114" t="str">
        <f>$A$17</f>
        <v>80% – 99%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2"/>
        <v>0</v>
      </c>
      <c r="G97" s="53">
        <v>0</v>
      </c>
      <c r="H97" s="54">
        <v>0</v>
      </c>
      <c r="I97" s="54">
        <v>0</v>
      </c>
      <c r="J97" s="164">
        <v>0</v>
      </c>
      <c r="K97" s="56">
        <f t="shared" si="13"/>
        <v>0</v>
      </c>
      <c r="L97" s="136">
        <v>0</v>
      </c>
      <c r="M97" s="137">
        <v>0</v>
      </c>
      <c r="N97" s="137">
        <v>0</v>
      </c>
      <c r="O97" s="170">
        <v>0</v>
      </c>
      <c r="P97" s="139">
        <f t="shared" si="14"/>
        <v>0</v>
      </c>
      <c r="Q97" s="136">
        <v>0</v>
      </c>
      <c r="R97" s="137">
        <v>0</v>
      </c>
      <c r="S97" s="137">
        <v>0</v>
      </c>
      <c r="T97" s="170">
        <v>0</v>
      </c>
      <c r="U97" s="139">
        <f t="shared" si="15"/>
        <v>0</v>
      </c>
      <c r="V97" s="136">
        <v>1</v>
      </c>
      <c r="W97" s="137">
        <v>958</v>
      </c>
      <c r="X97" s="137">
        <v>473</v>
      </c>
      <c r="Y97" s="170">
        <v>285.48700000000002</v>
      </c>
      <c r="Z97" s="139">
        <f t="shared" si="16"/>
        <v>2.278407480424995E-3</v>
      </c>
    </row>
    <row r="98" spans="1:26" ht="12.75" customHeight="1" x14ac:dyDescent="0.2">
      <c r="A98" s="114" t="str">
        <f>$A$18</f>
        <v>100%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12"/>
        <v>0</v>
      </c>
      <c r="G98" s="53">
        <v>0</v>
      </c>
      <c r="H98" s="54">
        <v>0</v>
      </c>
      <c r="I98" s="54">
        <v>0</v>
      </c>
      <c r="J98" s="164">
        <v>0</v>
      </c>
      <c r="K98" s="56">
        <f t="shared" si="13"/>
        <v>0</v>
      </c>
      <c r="L98" s="136">
        <v>0</v>
      </c>
      <c r="M98" s="137">
        <v>0</v>
      </c>
      <c r="N98" s="137">
        <v>0</v>
      </c>
      <c r="O98" s="170">
        <v>0</v>
      </c>
      <c r="P98" s="139">
        <f t="shared" si="14"/>
        <v>0</v>
      </c>
      <c r="Q98" s="136">
        <v>0</v>
      </c>
      <c r="R98" s="137">
        <v>0</v>
      </c>
      <c r="S98" s="137">
        <v>0</v>
      </c>
      <c r="T98" s="170">
        <v>0</v>
      </c>
      <c r="U98" s="139">
        <f t="shared" si="15"/>
        <v>0</v>
      </c>
      <c r="V98" s="136">
        <v>0</v>
      </c>
      <c r="W98" s="137">
        <v>0</v>
      </c>
      <c r="X98" s="137">
        <v>0</v>
      </c>
      <c r="Y98" s="170">
        <v>0</v>
      </c>
      <c r="Z98" s="139">
        <f t="shared" si="16"/>
        <v>0</v>
      </c>
    </row>
    <row r="99" spans="1:2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0"/>
      <c r="P99" s="139"/>
      <c r="Q99" s="136"/>
      <c r="R99" s="137"/>
      <c r="S99" s="137"/>
      <c r="T99" s="170"/>
      <c r="U99" s="139"/>
      <c r="V99" s="136"/>
      <c r="W99" s="137"/>
      <c r="X99" s="137"/>
      <c r="Y99" s="170"/>
      <c r="Z99" s="139"/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0"/>
      <c r="P100" s="139"/>
      <c r="Q100" s="136"/>
      <c r="R100" s="137"/>
      <c r="S100" s="137"/>
      <c r="T100" s="170"/>
      <c r="U100" s="139"/>
      <c r="V100" s="136"/>
      <c r="W100" s="137"/>
      <c r="X100" s="137"/>
      <c r="Y100" s="170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0"/>
      <c r="P101" s="139"/>
      <c r="Q101" s="136"/>
      <c r="R101" s="137"/>
      <c r="S101" s="137"/>
      <c r="T101" s="170"/>
      <c r="U101" s="139"/>
      <c r="V101" s="136"/>
      <c r="W101" s="137"/>
      <c r="X101" s="137"/>
      <c r="Y101" s="170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0"/>
      <c r="P102" s="139"/>
      <c r="Q102" s="136"/>
      <c r="R102" s="137"/>
      <c r="S102" s="137"/>
      <c r="T102" s="170"/>
      <c r="U102" s="139"/>
      <c r="V102" s="136"/>
      <c r="W102" s="137"/>
      <c r="X102" s="137"/>
      <c r="Y102" s="170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0"/>
      <c r="P103" s="139"/>
      <c r="Q103" s="136"/>
      <c r="R103" s="137"/>
      <c r="S103" s="137"/>
      <c r="T103" s="170"/>
      <c r="U103" s="139"/>
      <c r="V103" s="136"/>
      <c r="W103" s="137"/>
      <c r="X103" s="137"/>
      <c r="Y103" s="170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0"/>
      <c r="P104" s="139"/>
      <c r="Q104" s="136"/>
      <c r="R104" s="137"/>
      <c r="S104" s="137"/>
      <c r="T104" s="170"/>
      <c r="U104" s="139"/>
      <c r="V104" s="136"/>
      <c r="W104" s="137"/>
      <c r="X104" s="137"/>
      <c r="Y104" s="170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0"/>
      <c r="P105" s="139"/>
      <c r="Q105" s="136"/>
      <c r="R105" s="137"/>
      <c r="S105" s="137"/>
      <c r="T105" s="170"/>
      <c r="U105" s="139"/>
      <c r="V105" s="136"/>
      <c r="W105" s="137"/>
      <c r="X105" s="137"/>
      <c r="Y105" s="170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0"/>
      <c r="P106" s="139"/>
      <c r="Q106" s="136"/>
      <c r="R106" s="137"/>
      <c r="S106" s="137"/>
      <c r="T106" s="170"/>
      <c r="U106" s="139"/>
      <c r="V106" s="136"/>
      <c r="W106" s="137"/>
      <c r="X106" s="137"/>
      <c r="Y106" s="170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0"/>
      <c r="P107" s="139"/>
      <c r="Q107" s="136"/>
      <c r="R107" s="137"/>
      <c r="S107" s="137"/>
      <c r="T107" s="170"/>
      <c r="U107" s="139"/>
      <c r="V107" s="136"/>
      <c r="W107" s="137"/>
      <c r="X107" s="137"/>
      <c r="Y107" s="170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0"/>
      <c r="P108" s="139"/>
      <c r="Q108" s="136"/>
      <c r="R108" s="137"/>
      <c r="S108" s="137"/>
      <c r="T108" s="170"/>
      <c r="U108" s="139"/>
      <c r="V108" s="136"/>
      <c r="W108" s="137"/>
      <c r="X108" s="137"/>
      <c r="Y108" s="170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0"/>
      <c r="P109" s="139"/>
      <c r="Q109" s="136"/>
      <c r="R109" s="137"/>
      <c r="S109" s="137"/>
      <c r="T109" s="170"/>
      <c r="U109" s="139"/>
      <c r="V109" s="136"/>
      <c r="W109" s="137"/>
      <c r="X109" s="137"/>
      <c r="Y109" s="170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0"/>
      <c r="P110" s="139"/>
      <c r="Q110" s="136"/>
      <c r="R110" s="137"/>
      <c r="S110" s="137"/>
      <c r="T110" s="170"/>
      <c r="U110" s="139"/>
      <c r="V110" s="136"/>
      <c r="W110" s="137"/>
      <c r="X110" s="137"/>
      <c r="Y110" s="170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0"/>
      <c r="P111" s="139"/>
      <c r="Q111" s="136"/>
      <c r="R111" s="137"/>
      <c r="S111" s="137"/>
      <c r="T111" s="170"/>
      <c r="U111" s="139"/>
      <c r="V111" s="136"/>
      <c r="W111" s="137"/>
      <c r="X111" s="137"/>
      <c r="Y111" s="170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0"/>
      <c r="P112" s="139"/>
      <c r="Q112" s="136"/>
      <c r="R112" s="137"/>
      <c r="S112" s="137"/>
      <c r="T112" s="170"/>
      <c r="U112" s="139"/>
      <c r="V112" s="136"/>
      <c r="W112" s="137"/>
      <c r="X112" s="137"/>
      <c r="Y112" s="170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0"/>
      <c r="P113" s="139"/>
      <c r="Q113" s="136"/>
      <c r="R113" s="137"/>
      <c r="S113" s="137"/>
      <c r="T113" s="170"/>
      <c r="U113" s="139"/>
      <c r="V113" s="136"/>
      <c r="W113" s="137"/>
      <c r="X113" s="137"/>
      <c r="Y113" s="170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0"/>
      <c r="P114" s="139"/>
      <c r="Q114" s="136"/>
      <c r="R114" s="137"/>
      <c r="S114" s="137"/>
      <c r="T114" s="170"/>
      <c r="U114" s="139"/>
      <c r="V114" s="136"/>
      <c r="W114" s="137"/>
      <c r="X114" s="137"/>
      <c r="Y114" s="170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0"/>
      <c r="P115" s="139"/>
      <c r="Q115" s="136"/>
      <c r="R115" s="137"/>
      <c r="S115" s="137"/>
      <c r="T115" s="170"/>
      <c r="U115" s="139"/>
      <c r="V115" s="136"/>
      <c r="W115" s="137"/>
      <c r="X115" s="137"/>
      <c r="Y115" s="170"/>
      <c r="Z115" s="139"/>
    </row>
    <row r="116" spans="1:26" x14ac:dyDescent="0.2">
      <c r="A116" s="115" t="s">
        <v>2</v>
      </c>
      <c r="B116" s="38">
        <f t="shared" ref="B116:Z116" si="17">SUM(B$92:B$115)</f>
        <v>38</v>
      </c>
      <c r="C116" s="11">
        <f t="shared" si="17"/>
        <v>305370</v>
      </c>
      <c r="D116" s="11">
        <f t="shared" si="17"/>
        <v>151460</v>
      </c>
      <c r="E116" s="155">
        <f t="shared" si="17"/>
        <v>127845.83200000001</v>
      </c>
      <c r="F116" s="70">
        <f t="shared" si="17"/>
        <v>0.99999999999999989</v>
      </c>
      <c r="G116" s="57">
        <f t="shared" si="17"/>
        <v>38</v>
      </c>
      <c r="H116" s="71">
        <f t="shared" si="17"/>
        <v>325723</v>
      </c>
      <c r="I116" s="71">
        <f t="shared" si="17"/>
        <v>156184</v>
      </c>
      <c r="J116" s="165">
        <f t="shared" si="17"/>
        <v>134010.117</v>
      </c>
      <c r="K116" s="72">
        <f t="shared" si="17"/>
        <v>1.0000000000000002</v>
      </c>
      <c r="L116" s="140">
        <f t="shared" si="17"/>
        <v>39</v>
      </c>
      <c r="M116" s="141">
        <f t="shared" si="17"/>
        <v>322040</v>
      </c>
      <c r="N116" s="141">
        <f t="shared" si="17"/>
        <v>150098</v>
      </c>
      <c r="O116" s="171">
        <f t="shared" si="17"/>
        <v>127277.37899999999</v>
      </c>
      <c r="P116" s="143">
        <f t="shared" si="17"/>
        <v>1.0000000000000002</v>
      </c>
      <c r="Q116" s="140">
        <f t="shared" si="17"/>
        <v>38</v>
      </c>
      <c r="R116" s="141">
        <f t="shared" si="17"/>
        <v>308343</v>
      </c>
      <c r="S116" s="141">
        <f t="shared" si="17"/>
        <v>143834</v>
      </c>
      <c r="T116" s="171">
        <f t="shared" si="17"/>
        <v>119248.00900000001</v>
      </c>
      <c r="U116" s="143">
        <f t="shared" si="17"/>
        <v>1</v>
      </c>
      <c r="V116" s="140">
        <f t="shared" si="17"/>
        <v>43</v>
      </c>
      <c r="W116" s="141">
        <f t="shared" si="17"/>
        <v>339380</v>
      </c>
      <c r="X116" s="141">
        <f t="shared" si="17"/>
        <v>153912</v>
      </c>
      <c r="Y116" s="171">
        <f t="shared" si="17"/>
        <v>125301.11600000001</v>
      </c>
      <c r="Z116" s="143">
        <f t="shared" si="17"/>
        <v>1</v>
      </c>
    </row>
    <row r="119" spans="1:26" ht="12.75" hidden="1" customHeight="1" x14ac:dyDescent="0.2"/>
    <row r="120" spans="1:26" ht="12.75" hidden="1" customHeight="1" x14ac:dyDescent="0.2"/>
    <row r="121" spans="1:26" ht="12.75" hidden="1" customHeight="1" x14ac:dyDescent="0.2"/>
    <row r="122" spans="1:26" ht="12.75" hidden="1" customHeight="1" x14ac:dyDescent="0.2"/>
    <row r="123" spans="1:26" ht="12.75" hidden="1" customHeight="1" x14ac:dyDescent="0.2"/>
    <row r="124" spans="1:26" ht="12.75" hidden="1" customHeight="1" x14ac:dyDescent="0.2"/>
    <row r="125" spans="1:26" ht="12.75" hidden="1" customHeight="1" x14ac:dyDescent="0.2"/>
    <row r="126" spans="1:26" ht="12.75" hidden="1" customHeight="1" x14ac:dyDescent="0.2"/>
    <row r="127" spans="1:26" ht="12.75" hidden="1" customHeight="1" x14ac:dyDescent="0.2"/>
    <row r="128" spans="1:26" ht="12.75" hidden="1" customHeight="1" x14ac:dyDescent="0.2"/>
    <row r="129" spans="1:26" ht="12.75" hidden="1" customHeight="1" x14ac:dyDescent="0.2"/>
    <row r="131" spans="1:26" x14ac:dyDescent="0.2">
      <c r="A131" s="237" t="str">
        <f>Translation!$A$32</f>
        <v>Vorsorgeeinrichtungen ohne Staatsgarantie und ohne Vollversicherungslösung</v>
      </c>
      <c r="E131" s="156"/>
      <c r="O131" s="156"/>
      <c r="T131" s="156"/>
      <c r="Y131" s="156"/>
    </row>
    <row r="132" spans="1:26" x14ac:dyDescent="0.2">
      <c r="A132" s="114" t="str">
        <f>$A$12</f>
        <v>nicht definiert</v>
      </c>
      <c r="B132" s="210">
        <v>58</v>
      </c>
      <c r="C132" s="211">
        <v>1457</v>
      </c>
      <c r="D132" s="211">
        <v>10312</v>
      </c>
      <c r="E132" s="212">
        <v>3813.721</v>
      </c>
      <c r="F132" s="213">
        <f t="shared" ref="F132:F138" si="18">E132/E$156</f>
        <v>5.4622555038248205E-3</v>
      </c>
      <c r="G132" s="218">
        <v>54</v>
      </c>
      <c r="H132" s="219">
        <v>854</v>
      </c>
      <c r="I132" s="219">
        <v>10748</v>
      </c>
      <c r="J132" s="220">
        <v>4017.808</v>
      </c>
      <c r="K132" s="221">
        <f t="shared" ref="K132:K138" si="19">J132/J$156</f>
        <v>6.000347642526529E-3</v>
      </c>
      <c r="L132" s="228">
        <v>59</v>
      </c>
      <c r="M132" s="229">
        <v>1023</v>
      </c>
      <c r="N132" s="229">
        <v>9974</v>
      </c>
      <c r="O132" s="230">
        <v>3649.027</v>
      </c>
      <c r="P132" s="231">
        <f t="shared" ref="P132:P138" si="20">O132/O$156</f>
        <v>5.7468564227133919E-3</v>
      </c>
      <c r="Q132" s="228">
        <v>69</v>
      </c>
      <c r="R132" s="229">
        <v>1178</v>
      </c>
      <c r="S132" s="229">
        <v>10605</v>
      </c>
      <c r="T132" s="230">
        <v>3675.16</v>
      </c>
      <c r="U132" s="231">
        <f t="shared" ref="U132:U138" si="21">T132/T$156</f>
        <v>6.0714828908393819E-3</v>
      </c>
      <c r="V132" s="228">
        <v>76</v>
      </c>
      <c r="W132" s="229">
        <v>565</v>
      </c>
      <c r="X132" s="229">
        <v>7837</v>
      </c>
      <c r="Y132" s="230">
        <v>3256.8229999999999</v>
      </c>
      <c r="Z132" s="231">
        <f t="shared" ref="Z132:Z138" si="22">Y132/Y$156</f>
        <v>5.6497438488622735E-3</v>
      </c>
    </row>
    <row r="133" spans="1:26" x14ac:dyDescent="0.2">
      <c r="A133" s="114" t="str">
        <f>$A$13</f>
        <v>unter 20%</v>
      </c>
      <c r="B133" s="210">
        <v>287</v>
      </c>
      <c r="C133" s="211">
        <v>123179</v>
      </c>
      <c r="D133" s="211">
        <v>22738</v>
      </c>
      <c r="E133" s="212">
        <v>41442.910000000003</v>
      </c>
      <c r="F133" s="213">
        <f t="shared" si="18"/>
        <v>5.9357190324624345E-2</v>
      </c>
      <c r="G133" s="218">
        <v>291</v>
      </c>
      <c r="H133" s="219">
        <v>119266</v>
      </c>
      <c r="I133" s="219">
        <v>21162</v>
      </c>
      <c r="J133" s="220">
        <v>39161.250999999997</v>
      </c>
      <c r="K133" s="221">
        <f t="shared" si="19"/>
        <v>5.8484905230971627E-2</v>
      </c>
      <c r="L133" s="228">
        <v>301</v>
      </c>
      <c r="M133" s="229">
        <v>110358</v>
      </c>
      <c r="N133" s="229">
        <v>21798</v>
      </c>
      <c r="O133" s="230">
        <v>34221.08</v>
      </c>
      <c r="P133" s="231">
        <f t="shared" si="20"/>
        <v>5.3894814532802524E-2</v>
      </c>
      <c r="Q133" s="228">
        <v>314</v>
      </c>
      <c r="R133" s="229">
        <v>111014</v>
      </c>
      <c r="S133" s="229">
        <v>21190</v>
      </c>
      <c r="T133" s="230">
        <v>33012.79</v>
      </c>
      <c r="U133" s="231">
        <f t="shared" si="21"/>
        <v>5.453819416402917E-2</v>
      </c>
      <c r="V133" s="228">
        <v>326</v>
      </c>
      <c r="W133" s="229">
        <v>154504</v>
      </c>
      <c r="X133" s="229">
        <v>34459</v>
      </c>
      <c r="Y133" s="230">
        <v>48229.413</v>
      </c>
      <c r="Z133" s="231">
        <f t="shared" si="22"/>
        <v>8.3665532155412864E-2</v>
      </c>
    </row>
    <row r="134" spans="1:26" x14ac:dyDescent="0.2">
      <c r="A134" s="114" t="str">
        <f>$A$14</f>
        <v>20% – 39%</v>
      </c>
      <c r="B134" s="210">
        <v>258</v>
      </c>
      <c r="C134" s="211">
        <v>577290</v>
      </c>
      <c r="D134" s="211">
        <v>264445</v>
      </c>
      <c r="E134" s="212">
        <v>279380.12699999998</v>
      </c>
      <c r="F134" s="213">
        <f t="shared" si="18"/>
        <v>0.40014611356337476</v>
      </c>
      <c r="G134" s="218">
        <v>265</v>
      </c>
      <c r="H134" s="219">
        <v>581768</v>
      </c>
      <c r="I134" s="219">
        <v>261609</v>
      </c>
      <c r="J134" s="220">
        <v>276504.91899999999</v>
      </c>
      <c r="K134" s="221">
        <f t="shared" si="19"/>
        <v>0.41294298753664654</v>
      </c>
      <c r="L134" s="228">
        <v>254</v>
      </c>
      <c r="M134" s="229">
        <v>606422</v>
      </c>
      <c r="N134" s="229">
        <v>273177</v>
      </c>
      <c r="O134" s="230">
        <v>277150.82299999997</v>
      </c>
      <c r="P134" s="231">
        <f t="shared" si="20"/>
        <v>0.43648511979161903</v>
      </c>
      <c r="Q134" s="228">
        <v>258</v>
      </c>
      <c r="R134" s="229">
        <v>575864</v>
      </c>
      <c r="S134" s="229">
        <v>256265</v>
      </c>
      <c r="T134" s="230">
        <v>255288.24400000001</v>
      </c>
      <c r="U134" s="231">
        <f t="shared" si="21"/>
        <v>0.42174441539373242</v>
      </c>
      <c r="V134" s="228">
        <v>258</v>
      </c>
      <c r="W134" s="229">
        <v>550652</v>
      </c>
      <c r="X134" s="229">
        <v>240008</v>
      </c>
      <c r="Y134" s="230">
        <v>229029.34899999999</v>
      </c>
      <c r="Z134" s="231">
        <f t="shared" si="22"/>
        <v>0.39730656401090292</v>
      </c>
    </row>
    <row r="135" spans="1:26" x14ac:dyDescent="0.2">
      <c r="A135" s="114" t="str">
        <f>$A$15</f>
        <v>40% – 59%</v>
      </c>
      <c r="B135" s="210">
        <v>508</v>
      </c>
      <c r="C135" s="211">
        <v>1537965</v>
      </c>
      <c r="D135" s="211">
        <v>407481</v>
      </c>
      <c r="E135" s="212">
        <v>328317.848</v>
      </c>
      <c r="F135" s="213">
        <f t="shared" si="18"/>
        <v>0.47023785228177956</v>
      </c>
      <c r="G135" s="218">
        <v>519</v>
      </c>
      <c r="H135" s="219">
        <v>1323685</v>
      </c>
      <c r="I135" s="219">
        <v>373808</v>
      </c>
      <c r="J135" s="220">
        <v>289633.31199999998</v>
      </c>
      <c r="K135" s="221">
        <f t="shared" si="19"/>
        <v>0.43254943015105513</v>
      </c>
      <c r="L135" s="228">
        <v>505</v>
      </c>
      <c r="M135" s="229">
        <v>1212382</v>
      </c>
      <c r="N135" s="229">
        <v>338797</v>
      </c>
      <c r="O135" s="230">
        <v>259839.264</v>
      </c>
      <c r="P135" s="231">
        <f t="shared" si="20"/>
        <v>0.40922112749275918</v>
      </c>
      <c r="Q135" s="228">
        <v>527</v>
      </c>
      <c r="R135" s="229">
        <v>1229567</v>
      </c>
      <c r="S135" s="229">
        <v>350064</v>
      </c>
      <c r="T135" s="230">
        <v>258970.71099999998</v>
      </c>
      <c r="U135" s="231">
        <f t="shared" si="21"/>
        <v>0.4278279696843158</v>
      </c>
      <c r="V135" s="228">
        <v>533</v>
      </c>
      <c r="W135" s="229">
        <v>1168001</v>
      </c>
      <c r="X135" s="229">
        <v>329164</v>
      </c>
      <c r="Y135" s="230">
        <v>237437.27799999996</v>
      </c>
      <c r="Z135" s="231">
        <f t="shared" si="22"/>
        <v>0.41189214178084022</v>
      </c>
    </row>
    <row r="136" spans="1:26" x14ac:dyDescent="0.2">
      <c r="A136" s="114" t="str">
        <f>$A$16</f>
        <v>60% – 79%</v>
      </c>
      <c r="B136" s="210">
        <v>269</v>
      </c>
      <c r="C136" s="211">
        <v>297731</v>
      </c>
      <c r="D136" s="211">
        <v>40672</v>
      </c>
      <c r="E136" s="212">
        <v>28387.362999999998</v>
      </c>
      <c r="F136" s="213">
        <f t="shared" si="18"/>
        <v>4.0658199639098676E-2</v>
      </c>
      <c r="G136" s="218">
        <v>297</v>
      </c>
      <c r="H136" s="219">
        <v>448643</v>
      </c>
      <c r="I136" s="219">
        <v>62164</v>
      </c>
      <c r="J136" s="220">
        <v>46296.259999999995</v>
      </c>
      <c r="K136" s="221">
        <f t="shared" si="19"/>
        <v>6.9140599687390544E-2</v>
      </c>
      <c r="L136" s="228">
        <v>324</v>
      </c>
      <c r="M136" s="229">
        <v>515710</v>
      </c>
      <c r="N136" s="229">
        <v>68919</v>
      </c>
      <c r="O136" s="230">
        <v>48616.108999999997</v>
      </c>
      <c r="P136" s="231">
        <f t="shared" si="20"/>
        <v>7.6565560697134966E-2</v>
      </c>
      <c r="Q136" s="228">
        <v>326</v>
      </c>
      <c r="R136" s="229">
        <v>387331</v>
      </c>
      <c r="S136" s="229">
        <v>55204</v>
      </c>
      <c r="T136" s="230">
        <v>41139.173000000003</v>
      </c>
      <c r="U136" s="231">
        <f t="shared" si="21"/>
        <v>6.7963241059649501E-2</v>
      </c>
      <c r="V136" s="228">
        <v>358</v>
      </c>
      <c r="W136" s="229">
        <v>449534</v>
      </c>
      <c r="X136" s="229">
        <v>69424</v>
      </c>
      <c r="Y136" s="230">
        <v>45907.873000000007</v>
      </c>
      <c r="Z136" s="231">
        <f t="shared" si="22"/>
        <v>7.9638261918471009E-2</v>
      </c>
    </row>
    <row r="137" spans="1:26" ht="12.75" customHeight="1" x14ac:dyDescent="0.2">
      <c r="A137" s="114" t="str">
        <f>$A$17</f>
        <v>80% – 99%</v>
      </c>
      <c r="B137" s="210">
        <v>54</v>
      </c>
      <c r="C137" s="211">
        <v>346515</v>
      </c>
      <c r="D137" s="211">
        <v>39292</v>
      </c>
      <c r="E137" s="212">
        <v>16668.395</v>
      </c>
      <c r="F137" s="213">
        <f t="shared" si="18"/>
        <v>2.3873543011844894E-2</v>
      </c>
      <c r="G137" s="218">
        <v>56</v>
      </c>
      <c r="H137" s="219">
        <v>298783</v>
      </c>
      <c r="I137" s="219">
        <v>30465</v>
      </c>
      <c r="J137" s="220">
        <v>13700.967000000001</v>
      </c>
      <c r="K137" s="221">
        <f t="shared" si="19"/>
        <v>2.0461546454878823E-2</v>
      </c>
      <c r="L137" s="228">
        <v>57</v>
      </c>
      <c r="M137" s="229">
        <v>224061</v>
      </c>
      <c r="N137" s="229">
        <v>23774</v>
      </c>
      <c r="O137" s="230">
        <v>11076.066999999999</v>
      </c>
      <c r="P137" s="231">
        <f t="shared" si="20"/>
        <v>1.7443709453877389E-2</v>
      </c>
      <c r="Q137" s="228">
        <v>60</v>
      </c>
      <c r="R137" s="229">
        <v>335139</v>
      </c>
      <c r="S137" s="229">
        <v>28391</v>
      </c>
      <c r="T137" s="230">
        <v>12887.606</v>
      </c>
      <c r="U137" s="231">
        <f t="shared" si="21"/>
        <v>2.1290740901859773E-2</v>
      </c>
      <c r="V137" s="228">
        <v>71</v>
      </c>
      <c r="W137" s="229">
        <v>321394</v>
      </c>
      <c r="X137" s="229">
        <v>26988</v>
      </c>
      <c r="Y137" s="230">
        <v>11807.449000000001</v>
      </c>
      <c r="Z137" s="231">
        <f t="shared" si="22"/>
        <v>2.0482863931661318E-2</v>
      </c>
    </row>
    <row r="138" spans="1:26" ht="12.75" customHeight="1" x14ac:dyDescent="0.2">
      <c r="A138" s="114" t="str">
        <f>$A$18</f>
        <v>100%</v>
      </c>
      <c r="B138" s="210">
        <v>9</v>
      </c>
      <c r="C138" s="211">
        <v>2205</v>
      </c>
      <c r="D138" s="211">
        <v>217</v>
      </c>
      <c r="E138" s="212">
        <v>184.91399999999999</v>
      </c>
      <c r="F138" s="213">
        <f t="shared" si="18"/>
        <v>2.6484567545299268E-4</v>
      </c>
      <c r="G138" s="218">
        <v>13</v>
      </c>
      <c r="H138" s="219">
        <v>2446</v>
      </c>
      <c r="I138" s="219">
        <v>455</v>
      </c>
      <c r="J138" s="220">
        <v>281.35300000000001</v>
      </c>
      <c r="K138" s="221">
        <f t="shared" si="19"/>
        <v>4.2018329653078655E-4</v>
      </c>
      <c r="L138" s="228">
        <v>17</v>
      </c>
      <c r="M138" s="229">
        <v>4404</v>
      </c>
      <c r="N138" s="229">
        <v>1132</v>
      </c>
      <c r="O138" s="230">
        <v>408.16</v>
      </c>
      <c r="P138" s="231">
        <f t="shared" si="20"/>
        <v>6.4281160909324543E-4</v>
      </c>
      <c r="Q138" s="228">
        <v>15</v>
      </c>
      <c r="R138" s="229">
        <v>3044</v>
      </c>
      <c r="S138" s="229">
        <v>778</v>
      </c>
      <c r="T138" s="230">
        <v>341.37099999999998</v>
      </c>
      <c r="U138" s="231">
        <f t="shared" si="21"/>
        <v>5.6395590557383368E-4</v>
      </c>
      <c r="V138" s="228">
        <v>31</v>
      </c>
      <c r="W138" s="229">
        <v>5302</v>
      </c>
      <c r="X138" s="229">
        <v>1893</v>
      </c>
      <c r="Y138" s="230">
        <v>786.79899999999998</v>
      </c>
      <c r="Z138" s="231">
        <f t="shared" si="22"/>
        <v>1.364892353849438E-3</v>
      </c>
    </row>
    <row r="139" spans="1:26" ht="12.75" hidden="1" customHeight="1" x14ac:dyDescent="0.2">
      <c r="A139" s="114">
        <f>$A$19</f>
        <v>0</v>
      </c>
      <c r="B139" s="210"/>
      <c r="C139" s="211"/>
      <c r="D139" s="211"/>
      <c r="E139" s="212"/>
      <c r="F139" s="213"/>
      <c r="G139" s="218"/>
      <c r="H139" s="219"/>
      <c r="I139" s="219"/>
      <c r="J139" s="220"/>
      <c r="K139" s="221"/>
      <c r="L139" s="228"/>
      <c r="M139" s="229"/>
      <c r="N139" s="229"/>
      <c r="O139" s="230"/>
      <c r="P139" s="231"/>
      <c r="Q139" s="228"/>
      <c r="R139" s="229"/>
      <c r="S139" s="229"/>
      <c r="T139" s="230"/>
      <c r="U139" s="231"/>
      <c r="V139" s="228"/>
      <c r="W139" s="229"/>
      <c r="X139" s="229"/>
      <c r="Y139" s="230"/>
      <c r="Z139" s="231"/>
    </row>
    <row r="140" spans="1:26" ht="12.75" hidden="1" customHeight="1" x14ac:dyDescent="0.2">
      <c r="A140" s="114">
        <f>$A$20</f>
        <v>0</v>
      </c>
      <c r="B140" s="210"/>
      <c r="C140" s="211"/>
      <c r="D140" s="211"/>
      <c r="E140" s="212"/>
      <c r="F140" s="213"/>
      <c r="G140" s="218"/>
      <c r="H140" s="219"/>
      <c r="I140" s="219"/>
      <c r="J140" s="220"/>
      <c r="K140" s="221"/>
      <c r="L140" s="228"/>
      <c r="M140" s="229"/>
      <c r="N140" s="229"/>
      <c r="O140" s="230"/>
      <c r="P140" s="231"/>
      <c r="Q140" s="228"/>
      <c r="R140" s="229"/>
      <c r="S140" s="229"/>
      <c r="T140" s="230"/>
      <c r="U140" s="231"/>
      <c r="V140" s="228"/>
      <c r="W140" s="229"/>
      <c r="X140" s="229"/>
      <c r="Y140" s="230"/>
      <c r="Z140" s="231"/>
    </row>
    <row r="141" spans="1:26" ht="12.75" hidden="1" customHeight="1" x14ac:dyDescent="0.2">
      <c r="A141" s="114">
        <f>$A$21</f>
        <v>0</v>
      </c>
      <c r="B141" s="210"/>
      <c r="C141" s="211"/>
      <c r="D141" s="211"/>
      <c r="E141" s="212"/>
      <c r="F141" s="213"/>
      <c r="G141" s="218"/>
      <c r="H141" s="219"/>
      <c r="I141" s="219"/>
      <c r="J141" s="220"/>
      <c r="K141" s="221"/>
      <c r="L141" s="228"/>
      <c r="M141" s="229"/>
      <c r="N141" s="229"/>
      <c r="O141" s="230"/>
      <c r="P141" s="231"/>
      <c r="Q141" s="228"/>
      <c r="R141" s="229"/>
      <c r="S141" s="229"/>
      <c r="T141" s="230"/>
      <c r="U141" s="231"/>
      <c r="V141" s="228"/>
      <c r="W141" s="229"/>
      <c r="X141" s="229"/>
      <c r="Y141" s="230"/>
      <c r="Z141" s="231"/>
    </row>
    <row r="142" spans="1:26" ht="12.75" hidden="1" customHeight="1" x14ac:dyDescent="0.2">
      <c r="A142" s="114">
        <f>$A$22</f>
        <v>0</v>
      </c>
      <c r="B142" s="210"/>
      <c r="C142" s="211"/>
      <c r="D142" s="211"/>
      <c r="E142" s="212"/>
      <c r="F142" s="213"/>
      <c r="G142" s="218"/>
      <c r="H142" s="219"/>
      <c r="I142" s="219"/>
      <c r="J142" s="220"/>
      <c r="K142" s="221"/>
      <c r="L142" s="228"/>
      <c r="M142" s="229"/>
      <c r="N142" s="229"/>
      <c r="O142" s="230"/>
      <c r="P142" s="231"/>
      <c r="Q142" s="228"/>
      <c r="R142" s="229"/>
      <c r="S142" s="229"/>
      <c r="T142" s="230"/>
      <c r="U142" s="231"/>
      <c r="V142" s="228"/>
      <c r="W142" s="229"/>
      <c r="X142" s="229"/>
      <c r="Y142" s="230"/>
      <c r="Z142" s="231"/>
    </row>
    <row r="143" spans="1:26" ht="12.75" hidden="1" customHeight="1" x14ac:dyDescent="0.2">
      <c r="A143" s="114">
        <f>$A$23</f>
        <v>0</v>
      </c>
      <c r="B143" s="210"/>
      <c r="C143" s="211"/>
      <c r="D143" s="211"/>
      <c r="E143" s="212"/>
      <c r="F143" s="213"/>
      <c r="G143" s="218"/>
      <c r="H143" s="219"/>
      <c r="I143" s="219"/>
      <c r="J143" s="220"/>
      <c r="K143" s="221"/>
      <c r="L143" s="228"/>
      <c r="M143" s="229"/>
      <c r="N143" s="229"/>
      <c r="O143" s="230"/>
      <c r="P143" s="231"/>
      <c r="Q143" s="228"/>
      <c r="R143" s="229"/>
      <c r="S143" s="229"/>
      <c r="T143" s="230"/>
      <c r="U143" s="231"/>
      <c r="V143" s="228"/>
      <c r="W143" s="229"/>
      <c r="X143" s="229"/>
      <c r="Y143" s="230"/>
      <c r="Z143" s="231"/>
    </row>
    <row r="144" spans="1:26" ht="12.75" hidden="1" customHeight="1" x14ac:dyDescent="0.2">
      <c r="A144" s="114">
        <f>$A$24</f>
        <v>0</v>
      </c>
      <c r="B144" s="210"/>
      <c r="C144" s="211"/>
      <c r="D144" s="211"/>
      <c r="E144" s="212"/>
      <c r="F144" s="213"/>
      <c r="G144" s="218"/>
      <c r="H144" s="219"/>
      <c r="I144" s="219"/>
      <c r="J144" s="220"/>
      <c r="K144" s="221"/>
      <c r="L144" s="228"/>
      <c r="M144" s="229"/>
      <c r="N144" s="229"/>
      <c r="O144" s="230"/>
      <c r="P144" s="231"/>
      <c r="Q144" s="228"/>
      <c r="R144" s="229"/>
      <c r="S144" s="229"/>
      <c r="T144" s="230"/>
      <c r="U144" s="231"/>
      <c r="V144" s="228"/>
      <c r="W144" s="229"/>
      <c r="X144" s="229"/>
      <c r="Y144" s="230"/>
      <c r="Z144" s="231"/>
    </row>
    <row r="145" spans="1:26" ht="12.75" hidden="1" customHeight="1" x14ac:dyDescent="0.2">
      <c r="A145" s="114">
        <f>$A$25</f>
        <v>0</v>
      </c>
      <c r="B145" s="210"/>
      <c r="C145" s="211"/>
      <c r="D145" s="211"/>
      <c r="E145" s="212"/>
      <c r="F145" s="213"/>
      <c r="G145" s="218"/>
      <c r="H145" s="219"/>
      <c r="I145" s="219"/>
      <c r="J145" s="220"/>
      <c r="K145" s="221"/>
      <c r="L145" s="228"/>
      <c r="M145" s="229"/>
      <c r="N145" s="229"/>
      <c r="O145" s="230"/>
      <c r="P145" s="231"/>
      <c r="Q145" s="228"/>
      <c r="R145" s="229"/>
      <c r="S145" s="229"/>
      <c r="T145" s="230"/>
      <c r="U145" s="231"/>
      <c r="V145" s="228"/>
      <c r="W145" s="229"/>
      <c r="X145" s="229"/>
      <c r="Y145" s="230"/>
      <c r="Z145" s="231"/>
    </row>
    <row r="146" spans="1:26" ht="12.75" hidden="1" customHeight="1" x14ac:dyDescent="0.2">
      <c r="A146" s="114">
        <f>$A$26</f>
        <v>0</v>
      </c>
      <c r="B146" s="210"/>
      <c r="C146" s="211"/>
      <c r="D146" s="211"/>
      <c r="E146" s="212"/>
      <c r="F146" s="213"/>
      <c r="G146" s="218"/>
      <c r="H146" s="219"/>
      <c r="I146" s="219"/>
      <c r="J146" s="220"/>
      <c r="K146" s="221"/>
      <c r="L146" s="228"/>
      <c r="M146" s="229"/>
      <c r="N146" s="229"/>
      <c r="O146" s="230"/>
      <c r="P146" s="231"/>
      <c r="Q146" s="228"/>
      <c r="R146" s="229"/>
      <c r="S146" s="229"/>
      <c r="T146" s="230"/>
      <c r="U146" s="231"/>
      <c r="V146" s="228"/>
      <c r="W146" s="229"/>
      <c r="X146" s="229"/>
      <c r="Y146" s="230"/>
      <c r="Z146" s="231"/>
    </row>
    <row r="147" spans="1:26" ht="12.75" hidden="1" customHeight="1" x14ac:dyDescent="0.2">
      <c r="A147" s="114">
        <f>$A$27</f>
        <v>0</v>
      </c>
      <c r="B147" s="210"/>
      <c r="C147" s="211"/>
      <c r="D147" s="211"/>
      <c r="E147" s="212"/>
      <c r="F147" s="213"/>
      <c r="G147" s="218"/>
      <c r="H147" s="219"/>
      <c r="I147" s="219"/>
      <c r="J147" s="220"/>
      <c r="K147" s="221"/>
      <c r="L147" s="228"/>
      <c r="M147" s="229"/>
      <c r="N147" s="229"/>
      <c r="O147" s="230"/>
      <c r="P147" s="231"/>
      <c r="Q147" s="228"/>
      <c r="R147" s="229"/>
      <c r="S147" s="229"/>
      <c r="T147" s="230"/>
      <c r="U147" s="231"/>
      <c r="V147" s="228"/>
      <c r="W147" s="229"/>
      <c r="X147" s="229"/>
      <c r="Y147" s="230"/>
      <c r="Z147" s="231"/>
    </row>
    <row r="148" spans="1:26" ht="12.75" hidden="1" customHeight="1" x14ac:dyDescent="0.2">
      <c r="A148" s="114">
        <f>$A$28</f>
        <v>0</v>
      </c>
      <c r="B148" s="210"/>
      <c r="C148" s="211"/>
      <c r="D148" s="211"/>
      <c r="E148" s="212"/>
      <c r="F148" s="213"/>
      <c r="G148" s="218"/>
      <c r="H148" s="219"/>
      <c r="I148" s="219"/>
      <c r="J148" s="220"/>
      <c r="K148" s="221"/>
      <c r="L148" s="228"/>
      <c r="M148" s="229"/>
      <c r="N148" s="229"/>
      <c r="O148" s="230"/>
      <c r="P148" s="231"/>
      <c r="Q148" s="228"/>
      <c r="R148" s="229"/>
      <c r="S148" s="229"/>
      <c r="T148" s="230"/>
      <c r="U148" s="231"/>
      <c r="V148" s="228"/>
      <c r="W148" s="229"/>
      <c r="X148" s="229"/>
      <c r="Y148" s="230"/>
      <c r="Z148" s="231"/>
    </row>
    <row r="149" spans="1:26" ht="12.75" hidden="1" customHeight="1" x14ac:dyDescent="0.2">
      <c r="A149" s="114">
        <f>$A$29</f>
        <v>0</v>
      </c>
      <c r="B149" s="210"/>
      <c r="C149" s="211"/>
      <c r="D149" s="211"/>
      <c r="E149" s="212"/>
      <c r="F149" s="213"/>
      <c r="G149" s="218"/>
      <c r="H149" s="219"/>
      <c r="I149" s="219"/>
      <c r="J149" s="220"/>
      <c r="K149" s="221"/>
      <c r="L149" s="228"/>
      <c r="M149" s="229"/>
      <c r="N149" s="229"/>
      <c r="O149" s="230"/>
      <c r="P149" s="231"/>
      <c r="Q149" s="228"/>
      <c r="R149" s="229"/>
      <c r="S149" s="229"/>
      <c r="T149" s="230"/>
      <c r="U149" s="231"/>
      <c r="V149" s="228"/>
      <c r="W149" s="229"/>
      <c r="X149" s="229"/>
      <c r="Y149" s="230"/>
      <c r="Z149" s="231"/>
    </row>
    <row r="150" spans="1:26" ht="12.75" hidden="1" customHeight="1" x14ac:dyDescent="0.2">
      <c r="A150" s="114">
        <f>$A$30</f>
        <v>0</v>
      </c>
      <c r="B150" s="210"/>
      <c r="C150" s="211"/>
      <c r="D150" s="211"/>
      <c r="E150" s="212"/>
      <c r="F150" s="213"/>
      <c r="G150" s="218"/>
      <c r="H150" s="219"/>
      <c r="I150" s="219"/>
      <c r="J150" s="220"/>
      <c r="K150" s="221"/>
      <c r="L150" s="228"/>
      <c r="M150" s="229"/>
      <c r="N150" s="229"/>
      <c r="O150" s="230"/>
      <c r="P150" s="231"/>
      <c r="Q150" s="228"/>
      <c r="R150" s="229"/>
      <c r="S150" s="229"/>
      <c r="T150" s="230"/>
      <c r="U150" s="231"/>
      <c r="V150" s="228"/>
      <c r="W150" s="229"/>
      <c r="X150" s="229"/>
      <c r="Y150" s="230"/>
      <c r="Z150" s="231"/>
    </row>
    <row r="151" spans="1:26" ht="12.75" hidden="1" customHeight="1" x14ac:dyDescent="0.2">
      <c r="A151" s="114">
        <f>$A$31</f>
        <v>0</v>
      </c>
      <c r="B151" s="210"/>
      <c r="C151" s="211"/>
      <c r="D151" s="211"/>
      <c r="E151" s="212"/>
      <c r="F151" s="213"/>
      <c r="G151" s="218"/>
      <c r="H151" s="219"/>
      <c r="I151" s="219"/>
      <c r="J151" s="220"/>
      <c r="K151" s="221"/>
      <c r="L151" s="228"/>
      <c r="M151" s="229"/>
      <c r="N151" s="229"/>
      <c r="O151" s="230"/>
      <c r="P151" s="231"/>
      <c r="Q151" s="228"/>
      <c r="R151" s="229"/>
      <c r="S151" s="229"/>
      <c r="T151" s="230"/>
      <c r="U151" s="231"/>
      <c r="V151" s="228"/>
      <c r="W151" s="229"/>
      <c r="X151" s="229"/>
      <c r="Y151" s="230"/>
      <c r="Z151" s="231"/>
    </row>
    <row r="152" spans="1:26" ht="12.75" hidden="1" customHeight="1" x14ac:dyDescent="0.2">
      <c r="A152" s="114">
        <f>$A$32</f>
        <v>0</v>
      </c>
      <c r="B152" s="210"/>
      <c r="C152" s="211"/>
      <c r="D152" s="211"/>
      <c r="E152" s="212"/>
      <c r="F152" s="213"/>
      <c r="G152" s="218"/>
      <c r="H152" s="219"/>
      <c r="I152" s="219"/>
      <c r="J152" s="220"/>
      <c r="K152" s="221"/>
      <c r="L152" s="228"/>
      <c r="M152" s="229"/>
      <c r="N152" s="229"/>
      <c r="O152" s="230"/>
      <c r="P152" s="231"/>
      <c r="Q152" s="228"/>
      <c r="R152" s="229"/>
      <c r="S152" s="229"/>
      <c r="T152" s="230"/>
      <c r="U152" s="231"/>
      <c r="V152" s="228"/>
      <c r="W152" s="229"/>
      <c r="X152" s="229"/>
      <c r="Y152" s="230"/>
      <c r="Z152" s="231"/>
    </row>
    <row r="153" spans="1:26" ht="12.75" hidden="1" customHeight="1" x14ac:dyDescent="0.2">
      <c r="A153" s="114">
        <f>$A$33</f>
        <v>0</v>
      </c>
      <c r="B153" s="210"/>
      <c r="C153" s="211"/>
      <c r="D153" s="211"/>
      <c r="E153" s="212"/>
      <c r="F153" s="213"/>
      <c r="G153" s="218"/>
      <c r="H153" s="219"/>
      <c r="I153" s="219"/>
      <c r="J153" s="220"/>
      <c r="K153" s="221"/>
      <c r="L153" s="228"/>
      <c r="M153" s="229"/>
      <c r="N153" s="229"/>
      <c r="O153" s="230"/>
      <c r="P153" s="231"/>
      <c r="Q153" s="228"/>
      <c r="R153" s="229"/>
      <c r="S153" s="229"/>
      <c r="T153" s="230"/>
      <c r="U153" s="231"/>
      <c r="V153" s="228"/>
      <c r="W153" s="229"/>
      <c r="X153" s="229"/>
      <c r="Y153" s="230"/>
      <c r="Z153" s="231"/>
    </row>
    <row r="154" spans="1:26" ht="12.75" hidden="1" customHeight="1" x14ac:dyDescent="0.2">
      <c r="A154" s="114">
        <f>$A$34</f>
        <v>0</v>
      </c>
      <c r="B154" s="210"/>
      <c r="C154" s="211"/>
      <c r="D154" s="211"/>
      <c r="E154" s="212"/>
      <c r="F154" s="213"/>
      <c r="G154" s="218"/>
      <c r="H154" s="219"/>
      <c r="I154" s="219"/>
      <c r="J154" s="220"/>
      <c r="K154" s="221"/>
      <c r="L154" s="228"/>
      <c r="M154" s="229"/>
      <c r="N154" s="229"/>
      <c r="O154" s="230"/>
      <c r="P154" s="231"/>
      <c r="Q154" s="228"/>
      <c r="R154" s="229"/>
      <c r="S154" s="229"/>
      <c r="T154" s="230"/>
      <c r="U154" s="231"/>
      <c r="V154" s="228"/>
      <c r="W154" s="229"/>
      <c r="X154" s="229"/>
      <c r="Y154" s="230"/>
      <c r="Z154" s="231"/>
    </row>
    <row r="155" spans="1:26" ht="12.75" hidden="1" customHeight="1" x14ac:dyDescent="0.2">
      <c r="B155" s="210"/>
      <c r="C155" s="211"/>
      <c r="D155" s="211"/>
      <c r="E155" s="212"/>
      <c r="F155" s="213"/>
      <c r="G155" s="218"/>
      <c r="H155" s="219"/>
      <c r="I155" s="219"/>
      <c r="J155" s="220"/>
      <c r="K155" s="221"/>
      <c r="L155" s="228"/>
      <c r="M155" s="229"/>
      <c r="N155" s="229"/>
      <c r="O155" s="230"/>
      <c r="P155" s="231"/>
      <c r="Q155" s="228"/>
      <c r="R155" s="229"/>
      <c r="S155" s="229"/>
      <c r="T155" s="230"/>
      <c r="U155" s="231"/>
      <c r="V155" s="228"/>
      <c r="W155" s="229"/>
      <c r="X155" s="229"/>
      <c r="Y155" s="230"/>
      <c r="Z155" s="231"/>
    </row>
    <row r="156" spans="1:26" x14ac:dyDescent="0.2">
      <c r="A156" s="115" t="s">
        <v>2</v>
      </c>
      <c r="B156" s="214">
        <f t="shared" ref="B156:Z156" si="23">SUM(B$132:B$155)</f>
        <v>1443</v>
      </c>
      <c r="C156" s="215">
        <f t="shared" si="23"/>
        <v>2886342</v>
      </c>
      <c r="D156" s="215">
        <f t="shared" si="23"/>
        <v>785157</v>
      </c>
      <c r="E156" s="216">
        <f t="shared" si="23"/>
        <v>698195.27799999993</v>
      </c>
      <c r="F156" s="217">
        <f t="shared" si="23"/>
        <v>1</v>
      </c>
      <c r="G156" s="224">
        <f t="shared" si="23"/>
        <v>1495</v>
      </c>
      <c r="H156" s="225">
        <f t="shared" si="23"/>
        <v>2775445</v>
      </c>
      <c r="I156" s="225">
        <f t="shared" si="23"/>
        <v>760411</v>
      </c>
      <c r="J156" s="226">
        <f t="shared" si="23"/>
        <v>669595.87</v>
      </c>
      <c r="K156" s="227">
        <f t="shared" si="23"/>
        <v>1</v>
      </c>
      <c r="L156" s="233">
        <f t="shared" si="23"/>
        <v>1517</v>
      </c>
      <c r="M156" s="234">
        <f t="shared" si="23"/>
        <v>2674360</v>
      </c>
      <c r="N156" s="234">
        <f t="shared" si="23"/>
        <v>737571</v>
      </c>
      <c r="O156" s="235">
        <f t="shared" si="23"/>
        <v>634960.53000000014</v>
      </c>
      <c r="P156" s="236">
        <f t="shared" si="23"/>
        <v>0.99999999999999978</v>
      </c>
      <c r="Q156" s="233">
        <f t="shared" si="23"/>
        <v>1569</v>
      </c>
      <c r="R156" s="234">
        <f t="shared" si="23"/>
        <v>2643137</v>
      </c>
      <c r="S156" s="234">
        <f t="shared" si="23"/>
        <v>722497</v>
      </c>
      <c r="T156" s="235">
        <f t="shared" si="23"/>
        <v>605315.05500000005</v>
      </c>
      <c r="U156" s="236">
        <f t="shared" si="23"/>
        <v>0.99999999999999978</v>
      </c>
      <c r="V156" s="233">
        <f t="shared" si="23"/>
        <v>1653</v>
      </c>
      <c r="W156" s="234">
        <f t="shared" si="23"/>
        <v>2649952</v>
      </c>
      <c r="X156" s="234">
        <f t="shared" si="23"/>
        <v>709773</v>
      </c>
      <c r="Y156" s="235">
        <f t="shared" si="23"/>
        <v>576454.98399999994</v>
      </c>
      <c r="Z156" s="236">
        <f t="shared" si="23"/>
        <v>1</v>
      </c>
    </row>
    <row r="159" spans="1:26" ht="12.75" hidden="1" customHeight="1" x14ac:dyDescent="0.2"/>
    <row r="160" spans="1:26" ht="12.75" hidden="1" customHeight="1" x14ac:dyDescent="0.2"/>
    <row r="161" spans="1:26" ht="12.75" hidden="1" customHeight="1" x14ac:dyDescent="0.2"/>
    <row r="162" spans="1:26" ht="12.75" hidden="1" customHeight="1" x14ac:dyDescent="0.2"/>
    <row r="163" spans="1:26" ht="12.75" hidden="1" customHeight="1" x14ac:dyDescent="0.2"/>
    <row r="164" spans="1:26" ht="12.75" hidden="1" customHeight="1" x14ac:dyDescent="0.2"/>
    <row r="165" spans="1:26" ht="12.75" hidden="1" customHeight="1" x14ac:dyDescent="0.2"/>
    <row r="166" spans="1:26" ht="12.75" hidden="1" customHeight="1" x14ac:dyDescent="0.2"/>
    <row r="167" spans="1:26" ht="12.75" hidden="1" customHeight="1" x14ac:dyDescent="0.2"/>
    <row r="168" spans="1:26" ht="12.75" hidden="1" customHeight="1" x14ac:dyDescent="0.2"/>
    <row r="169" spans="1:26" ht="12.75" hidden="1" customHeight="1" x14ac:dyDescent="0.2"/>
    <row r="171" spans="1:26" x14ac:dyDescent="0.2">
      <c r="A171" s="273" t="str">
        <f>Translation!$A$33</f>
        <v>Vorsorgeeinrichtungen ohne Staatsgarantie und mit Vollversicherungslösung</v>
      </c>
      <c r="E171" s="156"/>
      <c r="O171" s="156"/>
      <c r="T171" s="156"/>
      <c r="Y171" s="156"/>
    </row>
    <row r="172" spans="1:26" x14ac:dyDescent="0.2">
      <c r="A172" s="114" t="str">
        <f>$A$12</f>
        <v>nicht definiert</v>
      </c>
      <c r="B172" s="238">
        <v>7</v>
      </c>
      <c r="C172" s="239">
        <v>394</v>
      </c>
      <c r="D172" s="239">
        <v>1</v>
      </c>
      <c r="E172" s="240">
        <v>9.5000000000000001E-2</v>
      </c>
      <c r="F172" s="241">
        <f t="shared" ref="F172:F178" si="24">E172/E$196</f>
        <v>9.8855308596148585E-7</v>
      </c>
      <c r="G172" s="246">
        <v>10</v>
      </c>
      <c r="H172" s="247">
        <v>427</v>
      </c>
      <c r="I172" s="247">
        <v>2</v>
      </c>
      <c r="J172" s="248">
        <v>0.41199999999999998</v>
      </c>
      <c r="K172" s="249">
        <f t="shared" ref="K172:K178" si="25">J172/J$196</f>
        <v>4.1331518545271786E-6</v>
      </c>
      <c r="L172" s="256">
        <v>11</v>
      </c>
      <c r="M172" s="257">
        <v>614</v>
      </c>
      <c r="N172" s="257">
        <v>2</v>
      </c>
      <c r="O172" s="258">
        <v>1.496</v>
      </c>
      <c r="P172" s="259">
        <f t="shared" ref="P172:P178" si="26">O172/O$196</f>
        <v>1.5292265762814711E-5</v>
      </c>
      <c r="Q172" s="256">
        <v>16</v>
      </c>
      <c r="R172" s="257">
        <v>723</v>
      </c>
      <c r="S172" s="257">
        <v>2</v>
      </c>
      <c r="T172" s="258">
        <v>2.448</v>
      </c>
      <c r="U172" s="259">
        <f t="shared" ref="U172:U178" si="27">T172/T$196</f>
        <v>2.4810754651332375E-5</v>
      </c>
      <c r="V172" s="256">
        <v>12</v>
      </c>
      <c r="W172" s="257">
        <v>634</v>
      </c>
      <c r="X172" s="257">
        <v>2</v>
      </c>
      <c r="Y172" s="258">
        <v>3.137</v>
      </c>
      <c r="Z172" s="259">
        <f t="shared" ref="Z172:Z178" si="28">Y172/Y$196</f>
        <v>3.0672232775749556E-5</v>
      </c>
    </row>
    <row r="173" spans="1:26" x14ac:dyDescent="0.2">
      <c r="A173" s="114" t="str">
        <f>$A$13</f>
        <v>unter 20%</v>
      </c>
      <c r="B173" s="238">
        <v>38</v>
      </c>
      <c r="C173" s="239">
        <v>67076</v>
      </c>
      <c r="D173" s="239">
        <v>14</v>
      </c>
      <c r="E173" s="240">
        <v>6514.8430000000008</v>
      </c>
      <c r="F173" s="241">
        <f t="shared" si="24"/>
        <v>6.7792296338995625E-2</v>
      </c>
      <c r="G173" s="246">
        <v>41</v>
      </c>
      <c r="H173" s="247">
        <v>68319</v>
      </c>
      <c r="I173" s="247">
        <v>18</v>
      </c>
      <c r="J173" s="248">
        <v>6909.9749999999995</v>
      </c>
      <c r="K173" s="249">
        <f t="shared" si="25"/>
        <v>6.9320330063073893E-2</v>
      </c>
      <c r="L173" s="256">
        <v>41</v>
      </c>
      <c r="M173" s="257">
        <v>43265</v>
      </c>
      <c r="N173" s="257">
        <v>21</v>
      </c>
      <c r="O173" s="258">
        <v>5881.4620000000004</v>
      </c>
      <c r="P173" s="259">
        <f t="shared" si="26"/>
        <v>6.0120909076133516E-2</v>
      </c>
      <c r="Q173" s="256">
        <v>44</v>
      </c>
      <c r="R173" s="257">
        <v>69713</v>
      </c>
      <c r="S173" s="257">
        <v>5</v>
      </c>
      <c r="T173" s="258">
        <v>6644.5630000000001</v>
      </c>
      <c r="U173" s="259">
        <f t="shared" si="27"/>
        <v>6.7343391486242243E-2</v>
      </c>
      <c r="V173" s="256">
        <v>48</v>
      </c>
      <c r="W173" s="257">
        <v>72267</v>
      </c>
      <c r="X173" s="257">
        <v>1615</v>
      </c>
      <c r="Y173" s="258">
        <v>7038.9139999999998</v>
      </c>
      <c r="Z173" s="259">
        <f t="shared" si="28"/>
        <v>6.8823464678508889E-2</v>
      </c>
    </row>
    <row r="174" spans="1:26" x14ac:dyDescent="0.2">
      <c r="A174" s="114" t="str">
        <f>$A$14</f>
        <v>20% – 39%</v>
      </c>
      <c r="B174" s="238">
        <v>9</v>
      </c>
      <c r="C174" s="239">
        <v>16969</v>
      </c>
      <c r="D174" s="239">
        <v>0</v>
      </c>
      <c r="E174" s="240">
        <v>2386.2240000000002</v>
      </c>
      <c r="F174" s="241">
        <f t="shared" si="24"/>
        <v>2.4830622094688008E-2</v>
      </c>
      <c r="G174" s="246">
        <v>10</v>
      </c>
      <c r="H174" s="247">
        <v>7353</v>
      </c>
      <c r="I174" s="247">
        <v>0</v>
      </c>
      <c r="J174" s="248">
        <v>1976.296</v>
      </c>
      <c r="K174" s="249">
        <f t="shared" si="25"/>
        <v>1.9826047275472443E-2</v>
      </c>
      <c r="L174" s="256">
        <v>15</v>
      </c>
      <c r="M174" s="257">
        <v>7742</v>
      </c>
      <c r="N174" s="257">
        <v>277</v>
      </c>
      <c r="O174" s="258">
        <v>2223.7169999999996</v>
      </c>
      <c r="P174" s="259">
        <f t="shared" si="26"/>
        <v>2.2731063733481972E-2</v>
      </c>
      <c r="Q174" s="256">
        <v>14</v>
      </c>
      <c r="R174" s="257">
        <v>17420</v>
      </c>
      <c r="S174" s="257">
        <v>156</v>
      </c>
      <c r="T174" s="258">
        <v>2510.384</v>
      </c>
      <c r="U174" s="259">
        <f t="shared" si="27"/>
        <v>2.5443023490453586E-2</v>
      </c>
      <c r="V174" s="256">
        <v>12</v>
      </c>
      <c r="W174" s="257">
        <v>16283</v>
      </c>
      <c r="X174" s="257">
        <v>157</v>
      </c>
      <c r="Y174" s="258">
        <v>2123.1680000000001</v>
      </c>
      <c r="Z174" s="259">
        <f t="shared" si="28"/>
        <v>2.0759420821811488E-2</v>
      </c>
    </row>
    <row r="175" spans="1:26" x14ac:dyDescent="0.2">
      <c r="A175" s="114" t="str">
        <f>$A$15</f>
        <v>40% – 59%</v>
      </c>
      <c r="B175" s="238">
        <v>31</v>
      </c>
      <c r="C175" s="239">
        <v>766505</v>
      </c>
      <c r="D175" s="239">
        <v>123</v>
      </c>
      <c r="E175" s="240">
        <v>73806.043999999994</v>
      </c>
      <c r="F175" s="241">
        <f t="shared" si="24"/>
        <v>0.76801255325062312</v>
      </c>
      <c r="G175" s="246">
        <v>36</v>
      </c>
      <c r="H175" s="247">
        <v>791585</v>
      </c>
      <c r="I175" s="247">
        <v>395</v>
      </c>
      <c r="J175" s="248">
        <v>76969.858999999997</v>
      </c>
      <c r="K175" s="249">
        <f t="shared" si="25"/>
        <v>0.77215562006928506</v>
      </c>
      <c r="L175" s="256">
        <v>31</v>
      </c>
      <c r="M175" s="257">
        <v>793239</v>
      </c>
      <c r="N175" s="257">
        <v>389</v>
      </c>
      <c r="O175" s="258">
        <v>75768.028999999995</v>
      </c>
      <c r="P175" s="259">
        <f t="shared" si="26"/>
        <v>0.7745085800753021</v>
      </c>
      <c r="Q175" s="256">
        <v>38</v>
      </c>
      <c r="R175" s="257">
        <v>792343</v>
      </c>
      <c r="S175" s="257">
        <v>1122</v>
      </c>
      <c r="T175" s="258">
        <v>74670.714999999997</v>
      </c>
      <c r="U175" s="259">
        <f t="shared" si="27"/>
        <v>0.75679607414402128</v>
      </c>
      <c r="V175" s="256">
        <v>41</v>
      </c>
      <c r="W175" s="257">
        <v>787299</v>
      </c>
      <c r="X175" s="257">
        <v>1282</v>
      </c>
      <c r="Y175" s="258">
        <v>70805.589000000007</v>
      </c>
      <c r="Z175" s="259">
        <f t="shared" si="28"/>
        <v>0.69230650546128536</v>
      </c>
    </row>
    <row r="176" spans="1:26" x14ac:dyDescent="0.2">
      <c r="A176" s="114" t="str">
        <f>$A$16</f>
        <v>60% – 79%</v>
      </c>
      <c r="B176" s="238">
        <v>17</v>
      </c>
      <c r="C176" s="239">
        <v>197620</v>
      </c>
      <c r="D176" s="239">
        <v>537</v>
      </c>
      <c r="E176" s="240">
        <v>13365.941000000003</v>
      </c>
      <c r="F176" s="241">
        <f t="shared" si="24"/>
        <v>0.13908360234030684</v>
      </c>
      <c r="G176" s="246">
        <v>21</v>
      </c>
      <c r="H176" s="247">
        <v>205176</v>
      </c>
      <c r="I176" s="247">
        <v>479</v>
      </c>
      <c r="J176" s="248">
        <v>13801.001</v>
      </c>
      <c r="K176" s="249">
        <f t="shared" si="25"/>
        <v>0.13845056523660546</v>
      </c>
      <c r="L176" s="256">
        <v>25</v>
      </c>
      <c r="M176" s="257">
        <v>206908</v>
      </c>
      <c r="N176" s="257">
        <v>467</v>
      </c>
      <c r="O176" s="258">
        <v>13929.633000000002</v>
      </c>
      <c r="P176" s="259">
        <f t="shared" si="26"/>
        <v>0.14239014025031682</v>
      </c>
      <c r="Q176" s="256">
        <v>20</v>
      </c>
      <c r="R176" s="257">
        <v>206293</v>
      </c>
      <c r="S176" s="257">
        <v>10970</v>
      </c>
      <c r="T176" s="258">
        <v>14817.923999999999</v>
      </c>
      <c r="U176" s="259">
        <f t="shared" si="27"/>
        <v>0.15018132222470981</v>
      </c>
      <c r="V176" s="256">
        <v>24</v>
      </c>
      <c r="W176" s="257">
        <v>134269</v>
      </c>
      <c r="X176" s="257">
        <v>1949</v>
      </c>
      <c r="Y176" s="258">
        <v>15141.475999999999</v>
      </c>
      <c r="Z176" s="259">
        <f t="shared" si="28"/>
        <v>0.14804682066956495</v>
      </c>
    </row>
    <row r="177" spans="1:26" ht="12.75" customHeight="1" x14ac:dyDescent="0.2">
      <c r="A177" s="114" t="str">
        <f>$A$17</f>
        <v>80% – 99%</v>
      </c>
      <c r="B177" s="238">
        <v>3</v>
      </c>
      <c r="C177" s="239">
        <v>1621</v>
      </c>
      <c r="D177" s="239">
        <v>0</v>
      </c>
      <c r="E177" s="240">
        <v>25.895</v>
      </c>
      <c r="F177" s="241">
        <f t="shared" si="24"/>
        <v>2.6945875958918607E-4</v>
      </c>
      <c r="G177" s="246">
        <v>2</v>
      </c>
      <c r="H177" s="247">
        <v>1883</v>
      </c>
      <c r="I177" s="247">
        <v>0</v>
      </c>
      <c r="J177" s="248">
        <v>23.6</v>
      </c>
      <c r="K177" s="249">
        <f t="shared" si="25"/>
        <v>2.3675335865738212E-4</v>
      </c>
      <c r="L177" s="256">
        <v>2</v>
      </c>
      <c r="M177" s="257">
        <v>1925</v>
      </c>
      <c r="N177" s="257">
        <v>0</v>
      </c>
      <c r="O177" s="258">
        <v>22.163</v>
      </c>
      <c r="P177" s="259">
        <f t="shared" si="26"/>
        <v>2.2655246397143208E-4</v>
      </c>
      <c r="Q177" s="256">
        <v>3</v>
      </c>
      <c r="R177" s="257">
        <v>182</v>
      </c>
      <c r="S177" s="257">
        <v>15</v>
      </c>
      <c r="T177" s="258">
        <v>20.126000000000001</v>
      </c>
      <c r="U177" s="259">
        <f t="shared" si="27"/>
        <v>2.039792680199001E-4</v>
      </c>
      <c r="V177" s="256">
        <v>4</v>
      </c>
      <c r="W177" s="257">
        <v>1943</v>
      </c>
      <c r="X177" s="257">
        <v>55</v>
      </c>
      <c r="Y177" s="258">
        <v>52.823</v>
      </c>
      <c r="Z177" s="259">
        <f t="shared" si="28"/>
        <v>5.1648050746363366E-4</v>
      </c>
    </row>
    <row r="178" spans="1:26" ht="12.75" customHeight="1" x14ac:dyDescent="0.2">
      <c r="A178" s="114" t="str">
        <f>$A$18</f>
        <v>100%</v>
      </c>
      <c r="B178" s="238">
        <v>1</v>
      </c>
      <c r="C178" s="239">
        <v>0</v>
      </c>
      <c r="D178" s="239">
        <v>3</v>
      </c>
      <c r="E178" s="240">
        <v>1.0069999999999999</v>
      </c>
      <c r="F178" s="241">
        <f t="shared" si="24"/>
        <v>1.0478662711191749E-5</v>
      </c>
      <c r="G178" s="246">
        <v>1</v>
      </c>
      <c r="H178" s="247">
        <v>1</v>
      </c>
      <c r="I178" s="247">
        <v>2</v>
      </c>
      <c r="J178" s="248">
        <v>0.65300000000000002</v>
      </c>
      <c r="K178" s="249">
        <f t="shared" si="25"/>
        <v>6.5508450509860384E-6</v>
      </c>
      <c r="L178" s="256">
        <v>1</v>
      </c>
      <c r="M178" s="257">
        <v>1</v>
      </c>
      <c r="N178" s="257">
        <v>0</v>
      </c>
      <c r="O178" s="258">
        <v>0.73</v>
      </c>
      <c r="P178" s="259">
        <f t="shared" si="26"/>
        <v>7.4621350313200122E-6</v>
      </c>
      <c r="Q178" s="256">
        <v>1</v>
      </c>
      <c r="R178" s="257">
        <v>1</v>
      </c>
      <c r="S178" s="257">
        <v>0</v>
      </c>
      <c r="T178" s="258">
        <v>0.73</v>
      </c>
      <c r="U178" s="259">
        <f t="shared" si="27"/>
        <v>7.398631901745357E-6</v>
      </c>
      <c r="V178" s="256">
        <v>8</v>
      </c>
      <c r="W178" s="257">
        <v>2010</v>
      </c>
      <c r="X178" s="257">
        <v>73</v>
      </c>
      <c r="Y178" s="258">
        <v>7109.808</v>
      </c>
      <c r="Z178" s="259">
        <f t="shared" si="28"/>
        <v>6.9516635628589854E-2</v>
      </c>
    </row>
    <row r="179" spans="1:26" ht="12.75" hidden="1" customHeight="1" x14ac:dyDescent="0.2">
      <c r="A179" s="114">
        <f>$A$19</f>
        <v>0</v>
      </c>
      <c r="B179" s="238"/>
      <c r="C179" s="239"/>
      <c r="D179" s="239"/>
      <c r="E179" s="240"/>
      <c r="F179" s="241"/>
      <c r="G179" s="246"/>
      <c r="H179" s="247"/>
      <c r="I179" s="247"/>
      <c r="J179" s="248"/>
      <c r="K179" s="249"/>
      <c r="L179" s="256"/>
      <c r="M179" s="257"/>
      <c r="N179" s="257"/>
      <c r="O179" s="258"/>
      <c r="P179" s="259"/>
      <c r="Q179" s="256"/>
      <c r="R179" s="257"/>
      <c r="S179" s="257"/>
      <c r="T179" s="258"/>
      <c r="U179" s="259"/>
      <c r="V179" s="256"/>
      <c r="W179" s="257"/>
      <c r="X179" s="257"/>
      <c r="Y179" s="258"/>
      <c r="Z179" s="259"/>
    </row>
    <row r="180" spans="1:26" ht="12.75" hidden="1" customHeight="1" x14ac:dyDescent="0.2">
      <c r="A180" s="114">
        <f>$A$20</f>
        <v>0</v>
      </c>
      <c r="B180" s="238"/>
      <c r="C180" s="239"/>
      <c r="D180" s="239"/>
      <c r="E180" s="240"/>
      <c r="F180" s="241"/>
      <c r="G180" s="246"/>
      <c r="H180" s="247"/>
      <c r="I180" s="247"/>
      <c r="J180" s="248"/>
      <c r="K180" s="249"/>
      <c r="L180" s="256"/>
      <c r="M180" s="257"/>
      <c r="N180" s="257"/>
      <c r="O180" s="258"/>
      <c r="P180" s="259"/>
      <c r="Q180" s="256"/>
      <c r="R180" s="257"/>
      <c r="S180" s="257"/>
      <c r="T180" s="258"/>
      <c r="U180" s="259"/>
      <c r="V180" s="256"/>
      <c r="W180" s="257"/>
      <c r="X180" s="257"/>
      <c r="Y180" s="258"/>
      <c r="Z180" s="259"/>
    </row>
    <row r="181" spans="1:26" ht="12.75" hidden="1" customHeight="1" x14ac:dyDescent="0.2">
      <c r="A181" s="114">
        <f>$A$21</f>
        <v>0</v>
      </c>
      <c r="B181" s="238"/>
      <c r="C181" s="239"/>
      <c r="D181" s="239"/>
      <c r="E181" s="240"/>
      <c r="F181" s="241"/>
      <c r="G181" s="246"/>
      <c r="H181" s="247"/>
      <c r="I181" s="247"/>
      <c r="J181" s="248"/>
      <c r="K181" s="249"/>
      <c r="L181" s="256"/>
      <c r="M181" s="257"/>
      <c r="N181" s="257"/>
      <c r="O181" s="258"/>
      <c r="P181" s="259"/>
      <c r="Q181" s="256"/>
      <c r="R181" s="257"/>
      <c r="S181" s="257"/>
      <c r="T181" s="258"/>
      <c r="U181" s="259"/>
      <c r="V181" s="256"/>
      <c r="W181" s="257"/>
      <c r="X181" s="257"/>
      <c r="Y181" s="258"/>
      <c r="Z181" s="259"/>
    </row>
    <row r="182" spans="1:26" ht="12.75" hidden="1" customHeight="1" x14ac:dyDescent="0.2">
      <c r="A182" s="114">
        <f>$A$22</f>
        <v>0</v>
      </c>
      <c r="B182" s="238"/>
      <c r="C182" s="239"/>
      <c r="D182" s="239"/>
      <c r="E182" s="240"/>
      <c r="F182" s="241"/>
      <c r="G182" s="246"/>
      <c r="H182" s="247"/>
      <c r="I182" s="247"/>
      <c r="J182" s="248"/>
      <c r="K182" s="249"/>
      <c r="L182" s="256"/>
      <c r="M182" s="257"/>
      <c r="N182" s="257"/>
      <c r="O182" s="258"/>
      <c r="P182" s="259"/>
      <c r="Q182" s="256"/>
      <c r="R182" s="257"/>
      <c r="S182" s="257"/>
      <c r="T182" s="258"/>
      <c r="U182" s="259"/>
      <c r="V182" s="256"/>
      <c r="W182" s="257"/>
      <c r="X182" s="257"/>
      <c r="Y182" s="258"/>
      <c r="Z182" s="259"/>
    </row>
    <row r="183" spans="1:26" ht="12.75" hidden="1" customHeight="1" x14ac:dyDescent="0.2">
      <c r="A183" s="114">
        <f>$A$23</f>
        <v>0</v>
      </c>
      <c r="B183" s="238"/>
      <c r="C183" s="239"/>
      <c r="D183" s="239"/>
      <c r="E183" s="240"/>
      <c r="F183" s="241"/>
      <c r="G183" s="246"/>
      <c r="H183" s="247"/>
      <c r="I183" s="247"/>
      <c r="J183" s="248"/>
      <c r="K183" s="249"/>
      <c r="L183" s="256"/>
      <c r="M183" s="257"/>
      <c r="N183" s="257"/>
      <c r="O183" s="258"/>
      <c r="P183" s="259"/>
      <c r="Q183" s="256"/>
      <c r="R183" s="257"/>
      <c r="S183" s="257"/>
      <c r="T183" s="258"/>
      <c r="U183" s="259"/>
      <c r="V183" s="256"/>
      <c r="W183" s="257"/>
      <c r="X183" s="257"/>
      <c r="Y183" s="258"/>
      <c r="Z183" s="259"/>
    </row>
    <row r="184" spans="1:26" ht="12.75" hidden="1" customHeight="1" x14ac:dyDescent="0.2">
      <c r="A184" s="114">
        <f>$A$24</f>
        <v>0</v>
      </c>
      <c r="B184" s="238"/>
      <c r="C184" s="239"/>
      <c r="D184" s="239"/>
      <c r="E184" s="240"/>
      <c r="F184" s="241"/>
      <c r="G184" s="246"/>
      <c r="H184" s="247"/>
      <c r="I184" s="247"/>
      <c r="J184" s="248"/>
      <c r="K184" s="249"/>
      <c r="L184" s="256"/>
      <c r="M184" s="257"/>
      <c r="N184" s="257"/>
      <c r="O184" s="258"/>
      <c r="P184" s="259"/>
      <c r="Q184" s="256"/>
      <c r="R184" s="257"/>
      <c r="S184" s="257"/>
      <c r="T184" s="258"/>
      <c r="U184" s="259"/>
      <c r="V184" s="256"/>
      <c r="W184" s="257"/>
      <c r="X184" s="257"/>
      <c r="Y184" s="258"/>
      <c r="Z184" s="259"/>
    </row>
    <row r="185" spans="1:26" ht="12.75" hidden="1" customHeight="1" x14ac:dyDescent="0.2">
      <c r="A185" s="114">
        <f>$A$25</f>
        <v>0</v>
      </c>
      <c r="B185" s="238"/>
      <c r="C185" s="239"/>
      <c r="D185" s="239"/>
      <c r="E185" s="240"/>
      <c r="F185" s="241"/>
      <c r="G185" s="246"/>
      <c r="H185" s="247"/>
      <c r="I185" s="247"/>
      <c r="J185" s="248"/>
      <c r="K185" s="249"/>
      <c r="L185" s="256"/>
      <c r="M185" s="257"/>
      <c r="N185" s="257"/>
      <c r="O185" s="258"/>
      <c r="P185" s="259"/>
      <c r="Q185" s="256"/>
      <c r="R185" s="257"/>
      <c r="S185" s="257"/>
      <c r="T185" s="258"/>
      <c r="U185" s="259"/>
      <c r="V185" s="256"/>
      <c r="W185" s="257"/>
      <c r="X185" s="257"/>
      <c r="Y185" s="258"/>
      <c r="Z185" s="259"/>
    </row>
    <row r="186" spans="1:26" ht="12.75" hidden="1" customHeight="1" x14ac:dyDescent="0.2">
      <c r="A186" s="114">
        <f>$A$26</f>
        <v>0</v>
      </c>
      <c r="B186" s="238"/>
      <c r="C186" s="239"/>
      <c r="D186" s="239"/>
      <c r="E186" s="240"/>
      <c r="F186" s="241"/>
      <c r="G186" s="246"/>
      <c r="H186" s="247"/>
      <c r="I186" s="247"/>
      <c r="J186" s="248"/>
      <c r="K186" s="249"/>
      <c r="L186" s="256"/>
      <c r="M186" s="257"/>
      <c r="N186" s="257"/>
      <c r="O186" s="258"/>
      <c r="P186" s="259"/>
      <c r="Q186" s="256"/>
      <c r="R186" s="257"/>
      <c r="S186" s="257"/>
      <c r="T186" s="258"/>
      <c r="U186" s="259"/>
      <c r="V186" s="256"/>
      <c r="W186" s="257"/>
      <c r="X186" s="257"/>
      <c r="Y186" s="258"/>
      <c r="Z186" s="259"/>
    </row>
    <row r="187" spans="1:26" ht="12.75" hidden="1" customHeight="1" x14ac:dyDescent="0.2">
      <c r="A187" s="114">
        <f>$A$27</f>
        <v>0</v>
      </c>
      <c r="B187" s="238"/>
      <c r="C187" s="239"/>
      <c r="D187" s="239"/>
      <c r="E187" s="240"/>
      <c r="F187" s="241"/>
      <c r="G187" s="246"/>
      <c r="H187" s="247"/>
      <c r="I187" s="247"/>
      <c r="J187" s="248"/>
      <c r="K187" s="249"/>
      <c r="L187" s="256"/>
      <c r="M187" s="257"/>
      <c r="N187" s="257"/>
      <c r="O187" s="258"/>
      <c r="P187" s="259"/>
      <c r="Q187" s="256"/>
      <c r="R187" s="257"/>
      <c r="S187" s="257"/>
      <c r="T187" s="258"/>
      <c r="U187" s="259"/>
      <c r="V187" s="256"/>
      <c r="W187" s="257"/>
      <c r="X187" s="257"/>
      <c r="Y187" s="258"/>
      <c r="Z187" s="259"/>
    </row>
    <row r="188" spans="1:26" ht="12.75" hidden="1" customHeight="1" x14ac:dyDescent="0.2">
      <c r="A188" s="114">
        <f>$A$28</f>
        <v>0</v>
      </c>
      <c r="B188" s="238"/>
      <c r="C188" s="239"/>
      <c r="D188" s="239"/>
      <c r="E188" s="240"/>
      <c r="F188" s="241"/>
      <c r="G188" s="246"/>
      <c r="H188" s="247"/>
      <c r="I188" s="247"/>
      <c r="J188" s="248"/>
      <c r="K188" s="249"/>
      <c r="L188" s="256"/>
      <c r="M188" s="257"/>
      <c r="N188" s="257"/>
      <c r="O188" s="258"/>
      <c r="P188" s="259"/>
      <c r="Q188" s="256"/>
      <c r="R188" s="257"/>
      <c r="S188" s="257"/>
      <c r="T188" s="258"/>
      <c r="U188" s="259"/>
      <c r="V188" s="256"/>
      <c r="W188" s="257"/>
      <c r="X188" s="257"/>
      <c r="Y188" s="258"/>
      <c r="Z188" s="259"/>
    </row>
    <row r="189" spans="1:26" ht="12.75" hidden="1" customHeight="1" x14ac:dyDescent="0.2">
      <c r="A189" s="114">
        <f>$A$29</f>
        <v>0</v>
      </c>
      <c r="B189" s="238"/>
      <c r="C189" s="239"/>
      <c r="D189" s="239"/>
      <c r="E189" s="240"/>
      <c r="F189" s="241"/>
      <c r="G189" s="246"/>
      <c r="H189" s="247"/>
      <c r="I189" s="247"/>
      <c r="J189" s="248"/>
      <c r="K189" s="249"/>
      <c r="L189" s="256"/>
      <c r="M189" s="257"/>
      <c r="N189" s="257"/>
      <c r="O189" s="258"/>
      <c r="P189" s="259"/>
      <c r="Q189" s="256"/>
      <c r="R189" s="257"/>
      <c r="S189" s="257"/>
      <c r="T189" s="258"/>
      <c r="U189" s="259"/>
      <c r="V189" s="256"/>
      <c r="W189" s="257"/>
      <c r="X189" s="257"/>
      <c r="Y189" s="258"/>
      <c r="Z189" s="259"/>
    </row>
    <row r="190" spans="1:26" ht="12.75" hidden="1" customHeight="1" x14ac:dyDescent="0.2">
      <c r="A190" s="114">
        <f>$A$30</f>
        <v>0</v>
      </c>
      <c r="B190" s="238"/>
      <c r="C190" s="239"/>
      <c r="D190" s="239"/>
      <c r="E190" s="240"/>
      <c r="F190" s="241"/>
      <c r="G190" s="246"/>
      <c r="H190" s="247"/>
      <c r="I190" s="247"/>
      <c r="J190" s="248"/>
      <c r="K190" s="249"/>
      <c r="L190" s="256"/>
      <c r="M190" s="257"/>
      <c r="N190" s="257"/>
      <c r="O190" s="258"/>
      <c r="P190" s="259"/>
      <c r="Q190" s="256"/>
      <c r="R190" s="257"/>
      <c r="S190" s="257"/>
      <c r="T190" s="258"/>
      <c r="U190" s="259"/>
      <c r="V190" s="256"/>
      <c r="W190" s="257"/>
      <c r="X190" s="257"/>
      <c r="Y190" s="258"/>
      <c r="Z190" s="259"/>
    </row>
    <row r="191" spans="1:26" ht="12.75" hidden="1" customHeight="1" x14ac:dyDescent="0.2">
      <c r="A191" s="114">
        <f>$A$31</f>
        <v>0</v>
      </c>
      <c r="B191" s="238"/>
      <c r="C191" s="239"/>
      <c r="D191" s="239"/>
      <c r="E191" s="240"/>
      <c r="F191" s="241"/>
      <c r="G191" s="246"/>
      <c r="H191" s="247"/>
      <c r="I191" s="247"/>
      <c r="J191" s="248"/>
      <c r="K191" s="249"/>
      <c r="L191" s="256"/>
      <c r="M191" s="257"/>
      <c r="N191" s="257"/>
      <c r="O191" s="258"/>
      <c r="P191" s="259"/>
      <c r="Q191" s="256"/>
      <c r="R191" s="257"/>
      <c r="S191" s="257"/>
      <c r="T191" s="258"/>
      <c r="U191" s="259"/>
      <c r="V191" s="256"/>
      <c r="W191" s="257"/>
      <c r="X191" s="257"/>
      <c r="Y191" s="258"/>
      <c r="Z191" s="259"/>
    </row>
    <row r="192" spans="1:26" ht="12.75" hidden="1" customHeight="1" x14ac:dyDescent="0.2">
      <c r="A192" s="114">
        <f>$A$32</f>
        <v>0</v>
      </c>
      <c r="B192" s="238"/>
      <c r="C192" s="239"/>
      <c r="D192" s="239"/>
      <c r="E192" s="240"/>
      <c r="F192" s="241"/>
      <c r="G192" s="246"/>
      <c r="H192" s="247"/>
      <c r="I192" s="247"/>
      <c r="J192" s="248"/>
      <c r="K192" s="249"/>
      <c r="L192" s="256"/>
      <c r="M192" s="257"/>
      <c r="N192" s="257"/>
      <c r="O192" s="258"/>
      <c r="P192" s="259"/>
      <c r="Q192" s="256"/>
      <c r="R192" s="257"/>
      <c r="S192" s="257"/>
      <c r="T192" s="258"/>
      <c r="U192" s="259"/>
      <c r="V192" s="256"/>
      <c r="W192" s="257"/>
      <c r="X192" s="257"/>
      <c r="Y192" s="258"/>
      <c r="Z192" s="259"/>
    </row>
    <row r="193" spans="1:26" ht="12.75" hidden="1" customHeight="1" x14ac:dyDescent="0.2">
      <c r="A193" s="114">
        <f>$A$33</f>
        <v>0</v>
      </c>
      <c r="B193" s="238"/>
      <c r="C193" s="239"/>
      <c r="D193" s="239"/>
      <c r="E193" s="240"/>
      <c r="F193" s="241"/>
      <c r="G193" s="246"/>
      <c r="H193" s="247"/>
      <c r="I193" s="247"/>
      <c r="J193" s="248"/>
      <c r="K193" s="249"/>
      <c r="L193" s="256"/>
      <c r="M193" s="257"/>
      <c r="N193" s="257"/>
      <c r="O193" s="258"/>
      <c r="P193" s="259"/>
      <c r="Q193" s="256"/>
      <c r="R193" s="257"/>
      <c r="S193" s="257"/>
      <c r="T193" s="258"/>
      <c r="U193" s="259"/>
      <c r="V193" s="256"/>
      <c r="W193" s="257"/>
      <c r="X193" s="257"/>
      <c r="Y193" s="258"/>
      <c r="Z193" s="259"/>
    </row>
    <row r="194" spans="1:26" ht="12.75" hidden="1" customHeight="1" x14ac:dyDescent="0.2">
      <c r="A194" s="114">
        <f>$A$34</f>
        <v>0</v>
      </c>
      <c r="B194" s="238"/>
      <c r="C194" s="239"/>
      <c r="D194" s="239"/>
      <c r="E194" s="240"/>
      <c r="F194" s="241"/>
      <c r="G194" s="246"/>
      <c r="H194" s="247"/>
      <c r="I194" s="247"/>
      <c r="J194" s="248"/>
      <c r="K194" s="249"/>
      <c r="L194" s="256"/>
      <c r="M194" s="257"/>
      <c r="N194" s="257"/>
      <c r="O194" s="258"/>
      <c r="P194" s="259"/>
      <c r="Q194" s="256"/>
      <c r="R194" s="257"/>
      <c r="S194" s="257"/>
      <c r="T194" s="258"/>
      <c r="U194" s="259"/>
      <c r="V194" s="256"/>
      <c r="W194" s="257"/>
      <c r="X194" s="257"/>
      <c r="Y194" s="258"/>
      <c r="Z194" s="259"/>
    </row>
    <row r="195" spans="1:26" ht="12.75" hidden="1" customHeight="1" x14ac:dyDescent="0.2">
      <c r="B195" s="238"/>
      <c r="C195" s="239"/>
      <c r="D195" s="239"/>
      <c r="E195" s="240"/>
      <c r="F195" s="241"/>
      <c r="G195" s="246"/>
      <c r="H195" s="247"/>
      <c r="I195" s="247"/>
      <c r="J195" s="248"/>
      <c r="K195" s="249"/>
      <c r="L195" s="256"/>
      <c r="M195" s="257"/>
      <c r="N195" s="257"/>
      <c r="O195" s="258"/>
      <c r="P195" s="259"/>
      <c r="Q195" s="256"/>
      <c r="R195" s="257"/>
      <c r="S195" s="257"/>
      <c r="T195" s="258"/>
      <c r="U195" s="259"/>
      <c r="V195" s="256"/>
      <c r="W195" s="257"/>
      <c r="X195" s="257"/>
      <c r="Y195" s="258"/>
      <c r="Z195" s="259"/>
    </row>
    <row r="196" spans="1:26" x14ac:dyDescent="0.2">
      <c r="A196" s="115" t="s">
        <v>2</v>
      </c>
      <c r="B196" s="242">
        <f t="shared" ref="B196:Z196" si="29">SUM(B$172:B$195)</f>
        <v>106</v>
      </c>
      <c r="C196" s="243">
        <f t="shared" si="29"/>
        <v>1050185</v>
      </c>
      <c r="D196" s="243">
        <f t="shared" si="29"/>
        <v>678</v>
      </c>
      <c r="E196" s="244">
        <f t="shared" si="29"/>
        <v>96100.048999999999</v>
      </c>
      <c r="F196" s="245">
        <f t="shared" si="29"/>
        <v>0.99999999999999989</v>
      </c>
      <c r="G196" s="250">
        <f t="shared" si="29"/>
        <v>121</v>
      </c>
      <c r="H196" s="251">
        <f t="shared" si="29"/>
        <v>1074744</v>
      </c>
      <c r="I196" s="251">
        <f t="shared" si="29"/>
        <v>896</v>
      </c>
      <c r="J196" s="255">
        <f t="shared" si="29"/>
        <v>99681.796000000017</v>
      </c>
      <c r="K196" s="252">
        <f t="shared" si="29"/>
        <v>0.99999999999999978</v>
      </c>
      <c r="L196" s="261">
        <f t="shared" si="29"/>
        <v>126</v>
      </c>
      <c r="M196" s="262">
        <f t="shared" si="29"/>
        <v>1053694</v>
      </c>
      <c r="N196" s="262">
        <f t="shared" si="29"/>
        <v>1156</v>
      </c>
      <c r="O196" s="263">
        <f t="shared" si="29"/>
        <v>97827.23</v>
      </c>
      <c r="P196" s="264">
        <f t="shared" si="29"/>
        <v>1</v>
      </c>
      <c r="Q196" s="261">
        <f t="shared" si="29"/>
        <v>136</v>
      </c>
      <c r="R196" s="262">
        <f t="shared" si="29"/>
        <v>1086675</v>
      </c>
      <c r="S196" s="262">
        <f t="shared" si="29"/>
        <v>12270</v>
      </c>
      <c r="T196" s="263">
        <f t="shared" si="29"/>
        <v>98666.89</v>
      </c>
      <c r="U196" s="264">
        <f t="shared" si="29"/>
        <v>0.99999999999999989</v>
      </c>
      <c r="V196" s="261">
        <f t="shared" si="29"/>
        <v>149</v>
      </c>
      <c r="W196" s="262">
        <f t="shared" si="29"/>
        <v>1014705</v>
      </c>
      <c r="X196" s="262">
        <f t="shared" si="29"/>
        <v>5133</v>
      </c>
      <c r="Y196" s="263">
        <f t="shared" si="29"/>
        <v>102274.91500000001</v>
      </c>
      <c r="Z196" s="264">
        <f t="shared" si="29"/>
        <v>1</v>
      </c>
    </row>
    <row r="199" spans="1:26" ht="12.75" customHeight="1" x14ac:dyDescent="0.2"/>
    <row r="200" spans="1:26" ht="12.75" customHeight="1" x14ac:dyDescent="0.2">
      <c r="A200" s="110" t="str">
        <f>Translation!$A$39</f>
        <v>Vorsorgekapital in Mio. CHF</v>
      </c>
    </row>
    <row r="201" spans="1:26" ht="12.75" customHeight="1" x14ac:dyDescent="0.2"/>
    <row r="202" spans="1:26" ht="12.75" customHeight="1" x14ac:dyDescent="0.2"/>
    <row r="203" spans="1:26" ht="12.75" customHeight="1" x14ac:dyDescent="0.2"/>
    <row r="204" spans="1:26" ht="12.75" customHeight="1" x14ac:dyDescent="0.2"/>
    <row r="205" spans="1:26" ht="12.75" customHeight="1" x14ac:dyDescent="0.2"/>
    <row r="206" spans="1:26" ht="12.75" customHeight="1" x14ac:dyDescent="0.2"/>
    <row r="207" spans="1:26" ht="12.75" customHeight="1" x14ac:dyDescent="0.2"/>
    <row r="208" spans="1:26" ht="12.75" customHeight="1" x14ac:dyDescent="0.2"/>
    <row r="209" ht="12.75" customHeight="1" x14ac:dyDescent="0.2"/>
  </sheetData>
  <mergeCells count="5">
    <mergeCell ref="L3:P3"/>
    <mergeCell ref="G3:K3"/>
    <mergeCell ref="Q3:U3"/>
    <mergeCell ref="V3:Z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51" orientation="landscape" cellComments="atEnd" r:id="rId1"/>
  <headerFooter>
    <oddFooter>&amp;L&amp;10&amp;F / &amp;A&amp;C&amp;10&amp;H&amp;P / &amp;N&amp;R&amp;10OAK BV - RM / 10.05.2016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">
    <pageSetUpPr fitToPage="1"/>
  </sheetPr>
  <dimension ref="A1:AE209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27" width="11" style="25"/>
    <col min="28" max="29" width="11" style="18"/>
    <col min="30" max="30" width="11" style="158"/>
    <col min="31" max="31" width="11" style="27"/>
    <col min="32" max="16384" width="11" style="1"/>
  </cols>
  <sheetData>
    <row r="1" spans="1:31" s="22" customFormat="1" ht="18" x14ac:dyDescent="0.25">
      <c r="A1" s="109" t="str">
        <f>Translation!$A$256</f>
        <v>Erhöhung Deckungsgrad pro Jahr bei einer Minderverzinsung von 1%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  <c r="AA1" s="21"/>
      <c r="AD1" s="157"/>
      <c r="AE1" s="24"/>
    </row>
    <row r="2" spans="1:3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  <c r="AA2" s="25"/>
      <c r="AD2" s="158"/>
      <c r="AE2" s="27"/>
    </row>
    <row r="3" spans="1:31" s="18" customFormat="1" ht="15.75" x14ac:dyDescent="0.25">
      <c r="A3" s="110"/>
      <c r="B3" s="288">
        <f>Translation!$A$45</f>
        <v>2018</v>
      </c>
      <c r="C3" s="289"/>
      <c r="D3" s="289"/>
      <c r="E3" s="289"/>
      <c r="F3" s="290"/>
      <c r="G3" s="288">
        <f>Translation!$A$44</f>
        <v>2017</v>
      </c>
      <c r="H3" s="289"/>
      <c r="I3" s="289"/>
      <c r="J3" s="289"/>
      <c r="K3" s="290"/>
      <c r="L3" s="288">
        <f>Translation!$A$43</f>
        <v>2016</v>
      </c>
      <c r="M3" s="289"/>
      <c r="N3" s="289"/>
      <c r="O3" s="289"/>
      <c r="P3" s="290"/>
      <c r="Q3" s="288">
        <f>Translation!$A$42</f>
        <v>2015</v>
      </c>
      <c r="R3" s="289"/>
      <c r="S3" s="289"/>
      <c r="T3" s="289"/>
      <c r="U3" s="290"/>
      <c r="V3" s="288">
        <f>Translation!$A$41</f>
        <v>2014</v>
      </c>
      <c r="W3" s="289"/>
      <c r="X3" s="289"/>
      <c r="Y3" s="289"/>
      <c r="Z3" s="290"/>
      <c r="AA3" s="288">
        <f>Translation!$A$40</f>
        <v>2013</v>
      </c>
      <c r="AB3" s="289"/>
      <c r="AC3" s="289"/>
      <c r="AD3" s="289"/>
      <c r="AE3" s="290"/>
    </row>
    <row r="4" spans="1:31" s="18" customFormat="1" ht="38.25" x14ac:dyDescent="0.2">
      <c r="A4" s="111" t="str">
        <f>Translation!$A$257</f>
        <v>Erhöhung Deckungsgrad um</v>
      </c>
      <c r="B4" s="28" t="str">
        <f>Translation!$A$46</f>
        <v>Anzahl VE</v>
      </c>
      <c r="C4" s="19" t="str">
        <f>Translation!$A$47</f>
        <v>Anzahl aktive Versicherte</v>
      </c>
      <c r="D4" s="19" t="str">
        <f>Translation!$A$48</f>
        <v>Anzahl Rentner</v>
      </c>
      <c r="E4" s="148" t="str">
        <f>Translation!$A$49</f>
        <v>Vorsorge-kapital</v>
      </c>
      <c r="F4" s="29" t="str">
        <f>Translation!$A$52</f>
        <v>Anteil Vorsorge-kapital</v>
      </c>
      <c r="G4" s="28" t="str">
        <f>Translation!$A$46</f>
        <v>Anzahl VE</v>
      </c>
      <c r="H4" s="19" t="str">
        <f>Translation!$A$47</f>
        <v>Anzahl aktive Versicherte</v>
      </c>
      <c r="I4" s="19" t="str">
        <f>Translation!$A$48</f>
        <v>Anzahl Rentner</v>
      </c>
      <c r="J4" s="148" t="str">
        <f>Translation!$A$49</f>
        <v>Vorsorge-kapital</v>
      </c>
      <c r="K4" s="29" t="str">
        <f>Translation!$A$52</f>
        <v>Anteil Vorsorge-kapital</v>
      </c>
      <c r="L4" s="28" t="str">
        <f>Translation!$A$46</f>
        <v>Anzahl VE</v>
      </c>
      <c r="M4" s="73" t="str">
        <f>Translation!$A$47</f>
        <v>Anzahl aktive Versicherte</v>
      </c>
      <c r="N4" s="73" t="str">
        <f>Translation!$A$48</f>
        <v>Anzahl Rentner</v>
      </c>
      <c r="O4" s="148" t="str">
        <f>Translation!$A$49</f>
        <v>Vorsorge-kapital</v>
      </c>
      <c r="P4" s="29" t="str">
        <f>Translation!$A$52</f>
        <v>Anteil Vorsorge-kapital</v>
      </c>
      <c r="Q4" s="28" t="str">
        <f>Translation!$A$46</f>
        <v>Anzahl VE</v>
      </c>
      <c r="R4" s="73" t="str">
        <f>Translation!$A$47</f>
        <v>Anzahl aktive Versicherte</v>
      </c>
      <c r="S4" s="73" t="str">
        <f>Translation!$A$48</f>
        <v>Anzahl Rentner</v>
      </c>
      <c r="T4" s="148" t="str">
        <f>Translation!$A$49</f>
        <v>Vorsorge-kapital</v>
      </c>
      <c r="U4" s="29" t="str">
        <f>Translation!$A$52</f>
        <v>Anteil Vorsorge-kapital</v>
      </c>
      <c r="V4" s="28" t="str">
        <f>Translation!$A$46</f>
        <v>Anzahl VE</v>
      </c>
      <c r="W4" s="73" t="str">
        <f>Translation!$A$47</f>
        <v>Anzahl aktive Versicherte</v>
      </c>
      <c r="X4" s="73" t="str">
        <f>Translation!$A$48</f>
        <v>Anzahl Rentner</v>
      </c>
      <c r="Y4" s="148" t="str">
        <f>Translation!$A$49</f>
        <v>Vorsorge-kapital</v>
      </c>
      <c r="Z4" s="29" t="str">
        <f>Translation!$A$52</f>
        <v>Anteil Vorsorge-kapital</v>
      </c>
      <c r="AA4" s="28" t="str">
        <f>Translation!$A$46</f>
        <v>Anzahl VE</v>
      </c>
      <c r="AB4" s="73" t="str">
        <f>Translation!$A$47</f>
        <v>Anzahl aktive Versicherte</v>
      </c>
      <c r="AC4" s="73" t="str">
        <f>Translation!$A$48</f>
        <v>Anzahl Rentner</v>
      </c>
      <c r="AD4" s="148" t="str">
        <f>Translation!$A$49</f>
        <v>Vorsorge-kapital</v>
      </c>
      <c r="AE4" s="29" t="str">
        <f>Translation!$A$52</f>
        <v>Anteil Vorsorge-kapital</v>
      </c>
    </row>
    <row r="5" spans="1:31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  <c r="AA5" s="59"/>
      <c r="AB5" s="74"/>
      <c r="AC5" s="74"/>
      <c r="AD5" s="159"/>
      <c r="AE5" s="62"/>
    </row>
    <row r="6" spans="1:31" x14ac:dyDescent="0.2">
      <c r="M6" s="75"/>
      <c r="N6" s="75"/>
      <c r="R6" s="75"/>
      <c r="S6" s="75"/>
      <c r="W6" s="75"/>
      <c r="X6" s="75"/>
      <c r="AB6" s="75"/>
      <c r="AC6" s="75"/>
    </row>
    <row r="7" spans="1:31" ht="12.75" hidden="1" customHeight="1" x14ac:dyDescent="0.2">
      <c r="M7" s="75"/>
      <c r="N7" s="75"/>
      <c r="R7" s="75"/>
      <c r="S7" s="75"/>
      <c r="W7" s="75"/>
      <c r="X7" s="75"/>
      <c r="AB7" s="75"/>
      <c r="AC7" s="75"/>
    </row>
    <row r="8" spans="1:31" ht="12.75" hidden="1" customHeight="1" x14ac:dyDescent="0.2">
      <c r="M8" s="75"/>
      <c r="N8" s="75"/>
      <c r="R8" s="75"/>
      <c r="S8" s="75"/>
      <c r="W8" s="75"/>
      <c r="X8" s="75"/>
      <c r="AB8" s="75"/>
      <c r="AC8" s="75"/>
    </row>
    <row r="9" spans="1:31" ht="12.75" hidden="1" customHeight="1" x14ac:dyDescent="0.2">
      <c r="M9" s="75"/>
      <c r="N9" s="75"/>
      <c r="R9" s="75"/>
      <c r="S9" s="75"/>
      <c r="W9" s="75"/>
      <c r="X9" s="75"/>
      <c r="AB9" s="75"/>
      <c r="AC9" s="75"/>
    </row>
    <row r="10" spans="1:31" x14ac:dyDescent="0.2">
      <c r="M10" s="75"/>
      <c r="N10" s="75"/>
      <c r="R10" s="75"/>
      <c r="S10" s="75"/>
      <c r="W10" s="75"/>
      <c r="X10" s="75"/>
      <c r="AB10" s="75"/>
      <c r="AC10" s="75"/>
    </row>
    <row r="11" spans="1:31" x14ac:dyDescent="0.2">
      <c r="A11" s="113" t="str">
        <f>Translation!$A$29</f>
        <v>alle Vorsorgeeinrichtungen</v>
      </c>
      <c r="E11" s="156"/>
      <c r="J11" s="156"/>
      <c r="O11" s="156"/>
      <c r="T11" s="156"/>
      <c r="Y11" s="156"/>
      <c r="AD11" s="156"/>
    </row>
    <row r="12" spans="1:31" x14ac:dyDescent="0.2">
      <c r="A12" s="114" t="str">
        <f>Translation!$A258</f>
        <v>0.00% – 0.19%</v>
      </c>
      <c r="B12" s="30">
        <v>84</v>
      </c>
      <c r="C12" s="6">
        <v>3748</v>
      </c>
      <c r="D12" s="6">
        <v>21479</v>
      </c>
      <c r="E12" s="150">
        <v>8958.1710000000003</v>
      </c>
      <c r="F12" s="31">
        <f t="shared" ref="F12:F17" si="0">E12/E$36</f>
        <v>9.7145333038973491E-3</v>
      </c>
      <c r="G12" s="41">
        <v>82</v>
      </c>
      <c r="H12" s="42">
        <v>4056</v>
      </c>
      <c r="I12" s="42">
        <v>22553</v>
      </c>
      <c r="J12" s="160">
        <v>9515.8320000000003</v>
      </c>
      <c r="K12" s="44">
        <f t="shared" ref="K12:K17" si="1">J12/J$36</f>
        <v>1.0534662572758388E-2</v>
      </c>
      <c r="L12" s="76">
        <v>96</v>
      </c>
      <c r="M12" s="122">
        <v>5164</v>
      </c>
      <c r="N12" s="122">
        <v>23528</v>
      </c>
      <c r="O12" s="166">
        <v>10239.393999999998</v>
      </c>
      <c r="P12" s="124">
        <f t="shared" ref="P12:P17" si="2">O12/O$36</f>
        <v>1.19053703442804E-2</v>
      </c>
      <c r="Q12" s="76">
        <v>96</v>
      </c>
      <c r="R12" s="122">
        <v>5568</v>
      </c>
      <c r="S12" s="122">
        <v>24560</v>
      </c>
      <c r="T12" s="166">
        <v>10665.714</v>
      </c>
      <c r="U12" s="124">
        <f t="shared" ref="U12:U17" si="3">T12/T$36</f>
        <v>1.2955935274434876E-2</v>
      </c>
      <c r="V12" s="76">
        <v>94</v>
      </c>
      <c r="W12" s="122">
        <v>4884</v>
      </c>
      <c r="X12" s="122">
        <v>21923</v>
      </c>
      <c r="Y12" s="166">
        <v>9282.0490000000009</v>
      </c>
      <c r="Z12" s="124">
        <f t="shared" ref="Z12:Z17" si="4">Y12/Y$36</f>
        <v>1.1544391729714559E-2</v>
      </c>
      <c r="AA12" s="76">
        <v>115</v>
      </c>
      <c r="AB12" s="122">
        <v>24269</v>
      </c>
      <c r="AC12" s="122">
        <v>23970</v>
      </c>
      <c r="AD12" s="166">
        <v>41829.788999999997</v>
      </c>
      <c r="AE12" s="124">
        <f t="shared" ref="AE12:AE17" si="5">AD12/AD$36</f>
        <v>5.6113109790212834E-2</v>
      </c>
    </row>
    <row r="13" spans="1:31" x14ac:dyDescent="0.2">
      <c r="A13" s="114" t="str">
        <f>Translation!$A259</f>
        <v>0.20% – 0.39%</v>
      </c>
      <c r="B13" s="30">
        <v>151</v>
      </c>
      <c r="C13" s="6">
        <v>202211</v>
      </c>
      <c r="D13" s="6">
        <v>152359</v>
      </c>
      <c r="E13" s="150">
        <v>118088.75599999999</v>
      </c>
      <c r="F13" s="31">
        <f t="shared" si="0"/>
        <v>0.1280593050721858</v>
      </c>
      <c r="G13" s="41">
        <v>158</v>
      </c>
      <c r="H13" s="42">
        <v>194556</v>
      </c>
      <c r="I13" s="42">
        <v>149162</v>
      </c>
      <c r="J13" s="160">
        <v>113719.88799999999</v>
      </c>
      <c r="K13" s="44">
        <f t="shared" si="1"/>
        <v>0.12589552315466221</v>
      </c>
      <c r="L13" s="76">
        <v>159</v>
      </c>
      <c r="M13" s="122">
        <v>205271</v>
      </c>
      <c r="N13" s="122">
        <v>152036</v>
      </c>
      <c r="O13" s="166">
        <v>114408.811</v>
      </c>
      <c r="P13" s="124">
        <f t="shared" si="2"/>
        <v>0.13302342556637448</v>
      </c>
      <c r="Q13" s="76">
        <v>156</v>
      </c>
      <c r="R13" s="122">
        <v>198851</v>
      </c>
      <c r="S13" s="122">
        <v>153769</v>
      </c>
      <c r="T13" s="166">
        <v>110482.13500000001</v>
      </c>
      <c r="U13" s="124">
        <f t="shared" si="3"/>
        <v>0.13420567906109016</v>
      </c>
      <c r="V13" s="76">
        <v>158</v>
      </c>
      <c r="W13" s="122">
        <v>241552</v>
      </c>
      <c r="X13" s="122">
        <v>183688</v>
      </c>
      <c r="Y13" s="166">
        <v>133457.75399999999</v>
      </c>
      <c r="Z13" s="124">
        <f t="shared" si="4"/>
        <v>0.16598582829544206</v>
      </c>
      <c r="AA13" s="76">
        <v>168</v>
      </c>
      <c r="AB13" s="122">
        <v>268113</v>
      </c>
      <c r="AC13" s="122">
        <v>202027</v>
      </c>
      <c r="AD13" s="166">
        <v>133765.29999999999</v>
      </c>
      <c r="AE13" s="124">
        <f t="shared" si="5"/>
        <v>0.17944118639997816</v>
      </c>
    </row>
    <row r="14" spans="1:31" x14ac:dyDescent="0.2">
      <c r="A14" s="114" t="str">
        <f>Translation!$A260</f>
        <v>0.40% – 0.59%</v>
      </c>
      <c r="B14" s="30">
        <v>499</v>
      </c>
      <c r="C14" s="6">
        <v>1343424</v>
      </c>
      <c r="D14" s="6">
        <v>606545</v>
      </c>
      <c r="E14" s="150">
        <v>499197.13399999996</v>
      </c>
      <c r="F14" s="31">
        <f t="shared" si="0"/>
        <v>0.54134568132860017</v>
      </c>
      <c r="G14" s="41">
        <v>511</v>
      </c>
      <c r="H14" s="42">
        <v>1313330</v>
      </c>
      <c r="I14" s="42">
        <v>595382</v>
      </c>
      <c r="J14" s="160">
        <v>487479.43300000002</v>
      </c>
      <c r="K14" s="44">
        <f t="shared" si="1"/>
        <v>0.53967234161075772</v>
      </c>
      <c r="L14" s="76">
        <v>504</v>
      </c>
      <c r="M14" s="122">
        <v>1269084</v>
      </c>
      <c r="N14" s="122">
        <v>571012</v>
      </c>
      <c r="O14" s="166">
        <v>457080.61199999996</v>
      </c>
      <c r="P14" s="124">
        <f t="shared" si="2"/>
        <v>0.53144883017982669</v>
      </c>
      <c r="Q14" s="76">
        <v>475</v>
      </c>
      <c r="R14" s="122">
        <v>1234013</v>
      </c>
      <c r="S14" s="122">
        <v>541266</v>
      </c>
      <c r="T14" s="166">
        <v>426801.89899999998</v>
      </c>
      <c r="U14" s="124">
        <f t="shared" si="3"/>
        <v>0.51844797061405268</v>
      </c>
      <c r="V14" s="76">
        <v>486</v>
      </c>
      <c r="W14" s="122">
        <v>1229120</v>
      </c>
      <c r="X14" s="122">
        <v>503334</v>
      </c>
      <c r="Y14" s="166">
        <v>398535.098</v>
      </c>
      <c r="Z14" s="124">
        <f t="shared" si="4"/>
        <v>0.49567129944607924</v>
      </c>
      <c r="AA14" s="76">
        <v>510</v>
      </c>
      <c r="AB14" s="122">
        <v>1183855</v>
      </c>
      <c r="AC14" s="122">
        <v>474884</v>
      </c>
      <c r="AD14" s="166">
        <v>377291.84299999999</v>
      </c>
      <c r="AE14" s="124">
        <f t="shared" si="5"/>
        <v>0.50612300743880745</v>
      </c>
    </row>
    <row r="15" spans="1:31" x14ac:dyDescent="0.2">
      <c r="A15" s="114" t="str">
        <f>Translation!$A261</f>
        <v>0.60% – 0.79%</v>
      </c>
      <c r="B15" s="30">
        <v>395</v>
      </c>
      <c r="C15" s="6">
        <v>1194916</v>
      </c>
      <c r="D15" s="6">
        <v>144109</v>
      </c>
      <c r="E15" s="150">
        <v>147326.848</v>
      </c>
      <c r="F15" s="31">
        <f t="shared" si="0"/>
        <v>0.15976604727172794</v>
      </c>
      <c r="G15" s="41">
        <v>405</v>
      </c>
      <c r="H15" s="42">
        <v>1150675</v>
      </c>
      <c r="I15" s="42">
        <v>138599</v>
      </c>
      <c r="J15" s="160">
        <v>141460.20800000001</v>
      </c>
      <c r="K15" s="44">
        <f t="shared" si="1"/>
        <v>0.15660591304598659</v>
      </c>
      <c r="L15" s="76">
        <v>404</v>
      </c>
      <c r="M15" s="122">
        <v>1110510</v>
      </c>
      <c r="N15" s="122">
        <v>134344</v>
      </c>
      <c r="O15" s="166">
        <v>137058.07800000001</v>
      </c>
      <c r="P15" s="124">
        <f t="shared" si="2"/>
        <v>0.15935778789890009</v>
      </c>
      <c r="Q15" s="76">
        <v>439</v>
      </c>
      <c r="R15" s="122">
        <v>1172326</v>
      </c>
      <c r="S15" s="122">
        <v>148989</v>
      </c>
      <c r="T15" s="166">
        <v>136983.78700000001</v>
      </c>
      <c r="U15" s="124">
        <f t="shared" si="3"/>
        <v>0.16639796248230299</v>
      </c>
      <c r="V15" s="76">
        <v>466</v>
      </c>
      <c r="W15" s="122">
        <v>1095347</v>
      </c>
      <c r="X15" s="122">
        <v>139924</v>
      </c>
      <c r="Y15" s="166">
        <v>122270.019</v>
      </c>
      <c r="Z15" s="124">
        <f t="shared" si="4"/>
        <v>0.15207127177799232</v>
      </c>
      <c r="AA15" s="76">
        <v>485</v>
      </c>
      <c r="AB15" s="122">
        <v>1227332</v>
      </c>
      <c r="AC15" s="122">
        <v>148505</v>
      </c>
      <c r="AD15" s="166">
        <v>120518.52499999999</v>
      </c>
      <c r="AE15" s="124">
        <f t="shared" si="5"/>
        <v>0.16167112927773816</v>
      </c>
    </row>
    <row r="16" spans="1:31" x14ac:dyDescent="0.2">
      <c r="A16" s="114" t="str">
        <f>Translation!$A262</f>
        <v>0.80% – 0.99%</v>
      </c>
      <c r="B16" s="30">
        <v>271</v>
      </c>
      <c r="C16" s="6">
        <v>950383</v>
      </c>
      <c r="D16" s="6">
        <v>12793</v>
      </c>
      <c r="E16" s="150">
        <v>94084.198000000004</v>
      </c>
      <c r="F16" s="31">
        <f t="shared" si="0"/>
        <v>0.10202797812650287</v>
      </c>
      <c r="G16" s="41">
        <v>299</v>
      </c>
      <c r="H16" s="42">
        <v>958047</v>
      </c>
      <c r="I16" s="42">
        <v>11778</v>
      </c>
      <c r="J16" s="160">
        <v>96971.945000000007</v>
      </c>
      <c r="K16" s="44">
        <f t="shared" si="1"/>
        <v>0.10735442992258426</v>
      </c>
      <c r="L16" s="76">
        <v>324</v>
      </c>
      <c r="M16" s="122">
        <v>977055</v>
      </c>
      <c r="N16" s="122">
        <v>7842</v>
      </c>
      <c r="O16" s="166">
        <v>94304.254000000001</v>
      </c>
      <c r="P16" s="124">
        <f t="shared" si="2"/>
        <v>0.10964780424613864</v>
      </c>
      <c r="Q16" s="76">
        <v>358</v>
      </c>
      <c r="R16" s="122">
        <v>917546</v>
      </c>
      <c r="S16" s="122">
        <v>9505</v>
      </c>
      <c r="T16" s="166">
        <v>90598.459000000003</v>
      </c>
      <c r="U16" s="124">
        <f t="shared" si="3"/>
        <v>0.11005243256734072</v>
      </c>
      <c r="V16" s="76">
        <v>413</v>
      </c>
      <c r="W16" s="122">
        <v>838983</v>
      </c>
      <c r="X16" s="122">
        <v>18960</v>
      </c>
      <c r="Y16" s="166">
        <v>83032.86</v>
      </c>
      <c r="Z16" s="124">
        <f t="shared" si="4"/>
        <v>0.10327071773468839</v>
      </c>
      <c r="AA16" s="76">
        <v>430</v>
      </c>
      <c r="AB16" s="122">
        <v>776312</v>
      </c>
      <c r="AC16" s="122">
        <v>22324</v>
      </c>
      <c r="AD16" s="166">
        <v>58750.050999999999</v>
      </c>
      <c r="AE16" s="124">
        <f t="shared" si="5"/>
        <v>7.8811013413039296E-2</v>
      </c>
    </row>
    <row r="17" spans="1:31" ht="12.75" customHeight="1" x14ac:dyDescent="0.2">
      <c r="A17" s="110" t="str">
        <f>Translation!$A263</f>
        <v>1.00%</v>
      </c>
      <c r="B17" s="30">
        <v>187</v>
      </c>
      <c r="C17" s="6">
        <v>547215</v>
      </c>
      <c r="D17" s="6">
        <v>10</v>
      </c>
      <c r="E17" s="150">
        <v>54486.052000000003</v>
      </c>
      <c r="F17" s="31">
        <f t="shared" si="0"/>
        <v>5.9086454897085888E-2</v>
      </c>
      <c r="G17" s="41">
        <v>199</v>
      </c>
      <c r="H17" s="42">
        <v>555248</v>
      </c>
      <c r="I17" s="42">
        <v>17</v>
      </c>
      <c r="J17" s="160">
        <v>54140.476999999999</v>
      </c>
      <c r="K17" s="44">
        <f t="shared" si="1"/>
        <v>5.993712969325081E-2</v>
      </c>
      <c r="L17" s="76">
        <v>195</v>
      </c>
      <c r="M17" s="122">
        <v>483010</v>
      </c>
      <c r="N17" s="122">
        <v>63</v>
      </c>
      <c r="O17" s="166">
        <v>46973.99</v>
      </c>
      <c r="P17" s="124">
        <f t="shared" si="2"/>
        <v>5.4616781764479823E-2</v>
      </c>
      <c r="Q17" s="76">
        <v>219</v>
      </c>
      <c r="R17" s="122">
        <v>509851</v>
      </c>
      <c r="S17" s="122">
        <v>512</v>
      </c>
      <c r="T17" s="166">
        <v>47697.96</v>
      </c>
      <c r="U17" s="124">
        <f t="shared" si="3"/>
        <v>5.7940020000778539E-2</v>
      </c>
      <c r="V17" s="76">
        <v>228</v>
      </c>
      <c r="W17" s="122">
        <v>594151</v>
      </c>
      <c r="X17" s="122">
        <v>989</v>
      </c>
      <c r="Y17" s="166">
        <v>57453.235000000001</v>
      </c>
      <c r="Z17" s="124">
        <f t="shared" si="4"/>
        <v>7.1456491016083507E-2</v>
      </c>
      <c r="AA17" s="76">
        <v>197</v>
      </c>
      <c r="AB17" s="122">
        <v>452867</v>
      </c>
      <c r="AC17" s="122">
        <v>71622</v>
      </c>
      <c r="AD17" s="166">
        <v>13299.327000000001</v>
      </c>
      <c r="AE17" s="124">
        <f t="shared" si="5"/>
        <v>1.7840553680223966E-2</v>
      </c>
    </row>
    <row r="18" spans="1:31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6"/>
      <c r="P18" s="124"/>
      <c r="Q18" s="76"/>
      <c r="R18" s="122"/>
      <c r="S18" s="122"/>
      <c r="T18" s="166"/>
      <c r="U18" s="124"/>
      <c r="V18" s="76"/>
      <c r="W18" s="122"/>
      <c r="X18" s="122"/>
      <c r="Y18" s="166"/>
      <c r="Z18" s="124"/>
      <c r="AA18" s="76"/>
      <c r="AB18" s="122"/>
      <c r="AC18" s="122"/>
      <c r="AD18" s="166"/>
      <c r="AE18" s="124"/>
    </row>
    <row r="19" spans="1:31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6"/>
      <c r="P19" s="124"/>
      <c r="Q19" s="76"/>
      <c r="R19" s="122"/>
      <c r="S19" s="122"/>
      <c r="T19" s="166"/>
      <c r="U19" s="124"/>
      <c r="V19" s="76"/>
      <c r="W19" s="122"/>
      <c r="X19" s="122"/>
      <c r="Y19" s="166"/>
      <c r="Z19" s="124"/>
      <c r="AA19" s="76"/>
      <c r="AB19" s="122"/>
      <c r="AC19" s="122"/>
      <c r="AD19" s="166"/>
      <c r="AE19" s="124"/>
    </row>
    <row r="20" spans="1:31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6"/>
      <c r="P20" s="124"/>
      <c r="Q20" s="76"/>
      <c r="R20" s="122"/>
      <c r="S20" s="122"/>
      <c r="T20" s="166"/>
      <c r="U20" s="124"/>
      <c r="V20" s="76"/>
      <c r="W20" s="122"/>
      <c r="X20" s="122"/>
      <c r="Y20" s="166"/>
      <c r="Z20" s="124"/>
      <c r="AA20" s="76"/>
      <c r="AB20" s="122"/>
      <c r="AC20" s="122"/>
      <c r="AD20" s="166"/>
      <c r="AE20" s="124"/>
    </row>
    <row r="21" spans="1:31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6"/>
      <c r="P21" s="124"/>
      <c r="Q21" s="76"/>
      <c r="R21" s="122"/>
      <c r="S21" s="122"/>
      <c r="T21" s="166"/>
      <c r="U21" s="124"/>
      <c r="V21" s="76"/>
      <c r="W21" s="122"/>
      <c r="X21" s="122"/>
      <c r="Y21" s="166"/>
      <c r="Z21" s="124"/>
      <c r="AA21" s="76"/>
      <c r="AB21" s="122"/>
      <c r="AC21" s="122"/>
      <c r="AD21" s="166"/>
      <c r="AE21" s="124"/>
    </row>
    <row r="22" spans="1:31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6"/>
      <c r="P22" s="124"/>
      <c r="Q22" s="76"/>
      <c r="R22" s="122"/>
      <c r="S22" s="122"/>
      <c r="T22" s="166"/>
      <c r="U22" s="124"/>
      <c r="V22" s="76"/>
      <c r="W22" s="122"/>
      <c r="X22" s="122"/>
      <c r="Y22" s="166"/>
      <c r="Z22" s="124"/>
      <c r="AA22" s="76"/>
      <c r="AB22" s="122"/>
      <c r="AC22" s="122"/>
      <c r="AD22" s="166"/>
      <c r="AE22" s="124"/>
    </row>
    <row r="23" spans="1:31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6"/>
      <c r="P23" s="124"/>
      <c r="Q23" s="76"/>
      <c r="R23" s="122"/>
      <c r="S23" s="122"/>
      <c r="T23" s="166"/>
      <c r="U23" s="124"/>
      <c r="V23" s="76"/>
      <c r="W23" s="122"/>
      <c r="X23" s="122"/>
      <c r="Y23" s="166"/>
      <c r="Z23" s="124"/>
      <c r="AA23" s="76"/>
      <c r="AB23" s="122"/>
      <c r="AC23" s="122"/>
      <c r="AD23" s="166"/>
      <c r="AE23" s="124"/>
    </row>
    <row r="24" spans="1:31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6"/>
      <c r="P24" s="124"/>
      <c r="Q24" s="76"/>
      <c r="R24" s="122"/>
      <c r="S24" s="122"/>
      <c r="T24" s="166"/>
      <c r="U24" s="124"/>
      <c r="V24" s="76"/>
      <c r="W24" s="122"/>
      <c r="X24" s="122"/>
      <c r="Y24" s="166"/>
      <c r="Z24" s="124"/>
      <c r="AA24" s="76"/>
      <c r="AB24" s="122"/>
      <c r="AC24" s="122"/>
      <c r="AD24" s="166"/>
      <c r="AE24" s="124"/>
    </row>
    <row r="25" spans="1:31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6"/>
      <c r="P25" s="124"/>
      <c r="Q25" s="76"/>
      <c r="R25" s="122"/>
      <c r="S25" s="122"/>
      <c r="T25" s="166"/>
      <c r="U25" s="124"/>
      <c r="V25" s="76"/>
      <c r="W25" s="122"/>
      <c r="X25" s="122"/>
      <c r="Y25" s="166"/>
      <c r="Z25" s="124"/>
      <c r="AA25" s="76"/>
      <c r="AB25" s="122"/>
      <c r="AC25" s="122"/>
      <c r="AD25" s="166"/>
      <c r="AE25" s="124"/>
    </row>
    <row r="26" spans="1:31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6"/>
      <c r="P26" s="124"/>
      <c r="Q26" s="76"/>
      <c r="R26" s="122"/>
      <c r="S26" s="122"/>
      <c r="T26" s="166"/>
      <c r="U26" s="124"/>
      <c r="V26" s="76"/>
      <c r="W26" s="122"/>
      <c r="X26" s="122"/>
      <c r="Y26" s="166"/>
      <c r="Z26" s="124"/>
      <c r="AA26" s="76"/>
      <c r="AB26" s="122"/>
      <c r="AC26" s="122"/>
      <c r="AD26" s="166"/>
      <c r="AE26" s="124"/>
    </row>
    <row r="27" spans="1:31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6"/>
      <c r="P27" s="124"/>
      <c r="Q27" s="76"/>
      <c r="R27" s="122"/>
      <c r="S27" s="122"/>
      <c r="T27" s="166"/>
      <c r="U27" s="124"/>
      <c r="V27" s="76"/>
      <c r="W27" s="122"/>
      <c r="X27" s="122"/>
      <c r="Y27" s="166"/>
      <c r="Z27" s="124"/>
      <c r="AA27" s="76"/>
      <c r="AB27" s="122"/>
      <c r="AC27" s="122"/>
      <c r="AD27" s="166"/>
      <c r="AE27" s="124"/>
    </row>
    <row r="28" spans="1:31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6"/>
      <c r="P28" s="124"/>
      <c r="Q28" s="76"/>
      <c r="R28" s="122"/>
      <c r="S28" s="122"/>
      <c r="T28" s="166"/>
      <c r="U28" s="124"/>
      <c r="V28" s="76"/>
      <c r="W28" s="122"/>
      <c r="X28" s="122"/>
      <c r="Y28" s="166"/>
      <c r="Z28" s="124"/>
      <c r="AA28" s="76"/>
      <c r="AB28" s="122"/>
      <c r="AC28" s="122"/>
      <c r="AD28" s="166"/>
      <c r="AE28" s="124"/>
    </row>
    <row r="29" spans="1:31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6"/>
      <c r="P29" s="124"/>
      <c r="Q29" s="76"/>
      <c r="R29" s="122"/>
      <c r="S29" s="122"/>
      <c r="T29" s="166"/>
      <c r="U29" s="124"/>
      <c r="V29" s="76"/>
      <c r="W29" s="122"/>
      <c r="X29" s="122"/>
      <c r="Y29" s="166"/>
      <c r="Z29" s="124"/>
      <c r="AA29" s="76"/>
      <c r="AB29" s="122"/>
      <c r="AC29" s="122"/>
      <c r="AD29" s="166"/>
      <c r="AE29" s="124"/>
    </row>
    <row r="30" spans="1:31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6"/>
      <c r="P30" s="124"/>
      <c r="Q30" s="76"/>
      <c r="R30" s="122"/>
      <c r="S30" s="122"/>
      <c r="T30" s="166"/>
      <c r="U30" s="124"/>
      <c r="V30" s="76"/>
      <c r="W30" s="122"/>
      <c r="X30" s="122"/>
      <c r="Y30" s="166"/>
      <c r="Z30" s="124"/>
      <c r="AA30" s="76"/>
      <c r="AB30" s="122"/>
      <c r="AC30" s="122"/>
      <c r="AD30" s="166"/>
      <c r="AE30" s="124"/>
    </row>
    <row r="31" spans="1:31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6"/>
      <c r="P31" s="124"/>
      <c r="Q31" s="76"/>
      <c r="R31" s="122"/>
      <c r="S31" s="122"/>
      <c r="T31" s="166"/>
      <c r="U31" s="124"/>
      <c r="V31" s="76"/>
      <c r="W31" s="122"/>
      <c r="X31" s="122"/>
      <c r="Y31" s="166"/>
      <c r="Z31" s="124"/>
      <c r="AA31" s="76"/>
      <c r="AB31" s="122"/>
      <c r="AC31" s="122"/>
      <c r="AD31" s="166"/>
      <c r="AE31" s="124"/>
    </row>
    <row r="32" spans="1:31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6"/>
      <c r="P32" s="124"/>
      <c r="Q32" s="76"/>
      <c r="R32" s="122"/>
      <c r="S32" s="122"/>
      <c r="T32" s="166"/>
      <c r="U32" s="124"/>
      <c r="V32" s="76"/>
      <c r="W32" s="122"/>
      <c r="X32" s="122"/>
      <c r="Y32" s="166"/>
      <c r="Z32" s="124"/>
      <c r="AA32" s="76"/>
      <c r="AB32" s="122"/>
      <c r="AC32" s="122"/>
      <c r="AD32" s="166"/>
      <c r="AE32" s="124"/>
    </row>
    <row r="33" spans="1:31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6"/>
      <c r="P33" s="124"/>
      <c r="Q33" s="76"/>
      <c r="R33" s="122"/>
      <c r="S33" s="122"/>
      <c r="T33" s="166"/>
      <c r="U33" s="124"/>
      <c r="V33" s="76"/>
      <c r="W33" s="122"/>
      <c r="X33" s="122"/>
      <c r="Y33" s="166"/>
      <c r="Z33" s="124"/>
      <c r="AA33" s="76"/>
      <c r="AB33" s="122"/>
      <c r="AC33" s="122"/>
      <c r="AD33" s="166"/>
      <c r="AE33" s="124"/>
    </row>
    <row r="34" spans="1:31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6"/>
      <c r="P34" s="124"/>
      <c r="Q34" s="76"/>
      <c r="R34" s="122"/>
      <c r="S34" s="122"/>
      <c r="T34" s="166"/>
      <c r="U34" s="124"/>
      <c r="V34" s="76"/>
      <c r="W34" s="122"/>
      <c r="X34" s="122"/>
      <c r="Y34" s="166"/>
      <c r="Z34" s="124"/>
      <c r="AA34" s="76"/>
      <c r="AB34" s="122"/>
      <c r="AC34" s="122"/>
      <c r="AD34" s="166"/>
      <c r="AE34" s="124"/>
    </row>
    <row r="35" spans="1:31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6"/>
      <c r="P35" s="124"/>
      <c r="Q35" s="76"/>
      <c r="R35" s="122"/>
      <c r="S35" s="122"/>
      <c r="T35" s="166"/>
      <c r="U35" s="124"/>
      <c r="V35" s="76"/>
      <c r="W35" s="122"/>
      <c r="X35" s="122"/>
      <c r="Y35" s="166"/>
      <c r="Z35" s="124"/>
      <c r="AA35" s="76"/>
      <c r="AB35" s="122"/>
      <c r="AC35" s="122"/>
      <c r="AD35" s="166"/>
      <c r="AE35" s="124"/>
    </row>
    <row r="36" spans="1:31" x14ac:dyDescent="0.2">
      <c r="A36" s="115" t="s">
        <v>2</v>
      </c>
      <c r="B36" s="32">
        <f t="shared" ref="B36:AE36" si="6">SUM(B$12:B$35)</f>
        <v>1587</v>
      </c>
      <c r="C36" s="7">
        <f t="shared" si="6"/>
        <v>4241897</v>
      </c>
      <c r="D36" s="7">
        <f t="shared" si="6"/>
        <v>937295</v>
      </c>
      <c r="E36" s="151">
        <f t="shared" si="6"/>
        <v>922141.15899999999</v>
      </c>
      <c r="F36" s="64">
        <f t="shared" si="6"/>
        <v>1</v>
      </c>
      <c r="G36" s="45">
        <f t="shared" si="6"/>
        <v>1654</v>
      </c>
      <c r="H36" s="65">
        <f t="shared" si="6"/>
        <v>4175912</v>
      </c>
      <c r="I36" s="65">
        <f t="shared" si="6"/>
        <v>917491</v>
      </c>
      <c r="J36" s="161">
        <f t="shared" si="6"/>
        <v>903287.78300000005</v>
      </c>
      <c r="K36" s="66">
        <f t="shared" si="6"/>
        <v>1</v>
      </c>
      <c r="L36" s="77">
        <f t="shared" si="6"/>
        <v>1682</v>
      </c>
      <c r="M36" s="125">
        <f t="shared" si="6"/>
        <v>4050094</v>
      </c>
      <c r="N36" s="125">
        <f t="shared" si="6"/>
        <v>888825</v>
      </c>
      <c r="O36" s="167">
        <f t="shared" si="6"/>
        <v>860065.13899999985</v>
      </c>
      <c r="P36" s="127">
        <f t="shared" si="6"/>
        <v>1.0000000000000002</v>
      </c>
      <c r="Q36" s="77">
        <f t="shared" si="6"/>
        <v>1743</v>
      </c>
      <c r="R36" s="125">
        <f t="shared" si="6"/>
        <v>4038155</v>
      </c>
      <c r="S36" s="125">
        <f t="shared" si="6"/>
        <v>878601</v>
      </c>
      <c r="T36" s="167">
        <f t="shared" si="6"/>
        <v>823229.95400000003</v>
      </c>
      <c r="U36" s="127">
        <f t="shared" si="6"/>
        <v>1</v>
      </c>
      <c r="V36" s="77">
        <f t="shared" si="6"/>
        <v>1845</v>
      </c>
      <c r="W36" s="125">
        <f t="shared" si="6"/>
        <v>4004037</v>
      </c>
      <c r="X36" s="125">
        <f t="shared" si="6"/>
        <v>868818</v>
      </c>
      <c r="Y36" s="167">
        <f t="shared" si="6"/>
        <v>804031.0149999999</v>
      </c>
      <c r="Z36" s="127">
        <f t="shared" si="6"/>
        <v>1</v>
      </c>
      <c r="AA36" s="77">
        <f t="shared" si="6"/>
        <v>1905</v>
      </c>
      <c r="AB36" s="125">
        <f t="shared" si="6"/>
        <v>3932748</v>
      </c>
      <c r="AC36" s="125">
        <f t="shared" si="6"/>
        <v>943332</v>
      </c>
      <c r="AD36" s="167">
        <f t="shared" si="6"/>
        <v>745454.83500000008</v>
      </c>
      <c r="AE36" s="127">
        <f t="shared" si="6"/>
        <v>0.99999999999999989</v>
      </c>
    </row>
    <row r="39" spans="1:31" ht="12.75" hidden="1" customHeight="1" x14ac:dyDescent="0.2"/>
    <row r="40" spans="1:31" ht="12.75" hidden="1" customHeight="1" x14ac:dyDescent="0.2"/>
    <row r="41" spans="1:31" ht="12.75" hidden="1" customHeight="1" x14ac:dyDescent="0.2"/>
    <row r="42" spans="1:31" ht="12.75" hidden="1" customHeight="1" x14ac:dyDescent="0.2"/>
    <row r="43" spans="1:31" ht="12.75" hidden="1" customHeight="1" x14ac:dyDescent="0.2"/>
    <row r="44" spans="1:31" ht="12.75" hidden="1" customHeight="1" x14ac:dyDescent="0.2"/>
    <row r="45" spans="1:31" ht="12.75" hidden="1" customHeight="1" x14ac:dyDescent="0.2"/>
    <row r="46" spans="1:31" ht="12.75" hidden="1" customHeight="1" x14ac:dyDescent="0.2"/>
    <row r="47" spans="1:31" ht="12.75" hidden="1" customHeight="1" x14ac:dyDescent="0.2"/>
    <row r="48" spans="1:31" ht="12.75" hidden="1" customHeight="1" x14ac:dyDescent="0.2"/>
    <row r="49" spans="1:31" ht="12.75" hidden="1" customHeight="1" x14ac:dyDescent="0.2"/>
    <row r="51" spans="1:31" x14ac:dyDescent="0.2">
      <c r="A51" s="116" t="str">
        <f>Translation!$A$30</f>
        <v>Vorsorgeeinrichtungen ohne Staatsgarantie</v>
      </c>
      <c r="E51" s="156"/>
      <c r="J51" s="156"/>
      <c r="O51" s="156"/>
      <c r="T51" s="156"/>
      <c r="Y51" s="156"/>
      <c r="AD51" s="156"/>
    </row>
    <row r="52" spans="1:31" x14ac:dyDescent="0.2">
      <c r="A52" s="114" t="str">
        <f>$A$12</f>
        <v>0.00% – 0.19%</v>
      </c>
      <c r="B52" s="33">
        <v>81</v>
      </c>
      <c r="C52" s="8">
        <v>3737</v>
      </c>
      <c r="D52" s="8">
        <v>21299</v>
      </c>
      <c r="E52" s="152">
        <v>8876.7990000000009</v>
      </c>
      <c r="F52" s="34">
        <f t="shared" ref="F52:F57" si="7">E52/E$76</f>
        <v>1.1175690827147471E-2</v>
      </c>
      <c r="G52" s="47">
        <v>82</v>
      </c>
      <c r="H52" s="48">
        <v>4056</v>
      </c>
      <c r="I52" s="48">
        <v>22553</v>
      </c>
      <c r="J52" s="162">
        <v>9515.8320000000003</v>
      </c>
      <c r="K52" s="50">
        <f t="shared" ref="K52:K57" si="8">J52/J$76</f>
        <v>1.2369827463572822E-2</v>
      </c>
      <c r="L52" s="128">
        <v>95</v>
      </c>
      <c r="M52" s="129">
        <v>5153</v>
      </c>
      <c r="N52" s="129">
        <v>23503</v>
      </c>
      <c r="O52" s="168">
        <v>10180.531999999999</v>
      </c>
      <c r="P52" s="131">
        <f t="shared" ref="P52:P57" si="9">O52/O$76</f>
        <v>1.3892879433466518E-2</v>
      </c>
      <c r="Q52" s="128">
        <v>95</v>
      </c>
      <c r="R52" s="129">
        <v>5557</v>
      </c>
      <c r="S52" s="129">
        <v>24534</v>
      </c>
      <c r="T52" s="168">
        <v>10607.99</v>
      </c>
      <c r="U52" s="131">
        <f t="shared" ref="U52:U57" si="10">T52/T$76</f>
        <v>1.5068554066397255E-2</v>
      </c>
      <c r="V52" s="128">
        <v>92</v>
      </c>
      <c r="W52" s="129">
        <v>4871</v>
      </c>
      <c r="X52" s="129">
        <v>21833</v>
      </c>
      <c r="Y52" s="168">
        <v>9171.9860000000008</v>
      </c>
      <c r="Z52" s="131">
        <f t="shared" ref="Z52:Z57" si="11">Y52/Y$76</f>
        <v>1.3513455077658221E-2</v>
      </c>
      <c r="AA52" s="128">
        <v>113</v>
      </c>
      <c r="AB52" s="129">
        <v>24256</v>
      </c>
      <c r="AC52" s="129">
        <v>23879</v>
      </c>
      <c r="AD52" s="168">
        <v>41730.707999999999</v>
      </c>
      <c r="AE52" s="131">
        <f t="shared" ref="AE52:AE57" si="12">AD52/AD$76</f>
        <v>6.7672298776695658E-2</v>
      </c>
    </row>
    <row r="53" spans="1:31" x14ac:dyDescent="0.2">
      <c r="A53" s="114" t="str">
        <f>$A$13</f>
        <v>0.20% – 0.39%</v>
      </c>
      <c r="B53" s="33">
        <v>142</v>
      </c>
      <c r="C53" s="8">
        <v>133274</v>
      </c>
      <c r="D53" s="8">
        <v>116288</v>
      </c>
      <c r="E53" s="152">
        <v>87589.879000000001</v>
      </c>
      <c r="F53" s="34">
        <f t="shared" si="7"/>
        <v>0.11027369294846676</v>
      </c>
      <c r="G53" s="47">
        <v>148</v>
      </c>
      <c r="H53" s="48">
        <v>127701</v>
      </c>
      <c r="I53" s="48">
        <v>114086</v>
      </c>
      <c r="J53" s="162">
        <v>83912.301999999996</v>
      </c>
      <c r="K53" s="50">
        <f t="shared" si="8"/>
        <v>0.10907934249062158</v>
      </c>
      <c r="L53" s="128">
        <v>152</v>
      </c>
      <c r="M53" s="129">
        <v>139508</v>
      </c>
      <c r="N53" s="129">
        <v>118757</v>
      </c>
      <c r="O53" s="168">
        <v>85657.244000000006</v>
      </c>
      <c r="P53" s="131">
        <f t="shared" si="9"/>
        <v>0.11689229634512455</v>
      </c>
      <c r="Q53" s="128">
        <v>147</v>
      </c>
      <c r="R53" s="129">
        <v>112044</v>
      </c>
      <c r="S53" s="129">
        <v>105712</v>
      </c>
      <c r="T53" s="168">
        <v>72951.614000000001</v>
      </c>
      <c r="U53" s="131">
        <f t="shared" si="10"/>
        <v>0.10362710935718671</v>
      </c>
      <c r="V53" s="128">
        <v>146</v>
      </c>
      <c r="W53" s="129">
        <v>179442</v>
      </c>
      <c r="X53" s="129">
        <v>150166</v>
      </c>
      <c r="Y53" s="168">
        <v>107302.44899999999</v>
      </c>
      <c r="Z53" s="131">
        <f t="shared" si="11"/>
        <v>0.15809300453404662</v>
      </c>
      <c r="AA53" s="128">
        <v>158</v>
      </c>
      <c r="AB53" s="129">
        <v>216224</v>
      </c>
      <c r="AC53" s="129">
        <v>173019</v>
      </c>
      <c r="AD53" s="168">
        <v>112102.66</v>
      </c>
      <c r="AE53" s="131">
        <f t="shared" si="12"/>
        <v>0.18179046234207982</v>
      </c>
    </row>
    <row r="54" spans="1:31" x14ac:dyDescent="0.2">
      <c r="A54" s="114" t="str">
        <f>$A$14</f>
        <v>0.40% – 0.59%</v>
      </c>
      <c r="B54" s="33">
        <v>473</v>
      </c>
      <c r="C54" s="8">
        <v>1107002</v>
      </c>
      <c r="D54" s="8">
        <v>491336</v>
      </c>
      <c r="E54" s="152">
        <v>401931.55099999998</v>
      </c>
      <c r="F54" s="34">
        <f t="shared" si="7"/>
        <v>0.50602280705599567</v>
      </c>
      <c r="G54" s="47">
        <v>483</v>
      </c>
      <c r="H54" s="48">
        <v>1054462</v>
      </c>
      <c r="I54" s="48">
        <v>474274</v>
      </c>
      <c r="J54" s="162">
        <v>383276.902</v>
      </c>
      <c r="K54" s="50">
        <f t="shared" si="8"/>
        <v>0.4982295976339966</v>
      </c>
      <c r="L54" s="128">
        <v>474</v>
      </c>
      <c r="M54" s="129">
        <v>1013790</v>
      </c>
      <c r="N54" s="129">
        <v>454577</v>
      </c>
      <c r="O54" s="168">
        <v>358761.75799999997</v>
      </c>
      <c r="P54" s="131">
        <f t="shared" si="9"/>
        <v>0.48958481238824181</v>
      </c>
      <c r="Q54" s="128">
        <v>447</v>
      </c>
      <c r="R54" s="129">
        <v>1012488</v>
      </c>
      <c r="S54" s="129">
        <v>445515</v>
      </c>
      <c r="T54" s="168">
        <v>345142.13500000001</v>
      </c>
      <c r="U54" s="131">
        <f t="shared" si="10"/>
        <v>0.49027128813651605</v>
      </c>
      <c r="V54" s="128">
        <v>457</v>
      </c>
      <c r="W54" s="129">
        <v>951863</v>
      </c>
      <c r="X54" s="129">
        <v>383034</v>
      </c>
      <c r="Y54" s="168">
        <v>299499.34999999998</v>
      </c>
      <c r="Z54" s="131">
        <f t="shared" si="11"/>
        <v>0.44126441231079461</v>
      </c>
      <c r="AA54" s="128">
        <v>465</v>
      </c>
      <c r="AB54" s="129">
        <v>877641</v>
      </c>
      <c r="AC54" s="129">
        <v>344279</v>
      </c>
      <c r="AD54" s="168">
        <v>270257.43</v>
      </c>
      <c r="AE54" s="131">
        <f t="shared" si="12"/>
        <v>0.43826099354896908</v>
      </c>
    </row>
    <row r="55" spans="1:31" x14ac:dyDescent="0.2">
      <c r="A55" s="114" t="str">
        <f>$A$15</f>
        <v>0.60% – 0.79%</v>
      </c>
      <c r="B55" s="33">
        <v>395</v>
      </c>
      <c r="C55" s="8">
        <v>1194916</v>
      </c>
      <c r="D55" s="8">
        <v>144109</v>
      </c>
      <c r="E55" s="152">
        <v>147326.848</v>
      </c>
      <c r="F55" s="34">
        <f t="shared" si="7"/>
        <v>0.18548119697045629</v>
      </c>
      <c r="G55" s="47">
        <v>405</v>
      </c>
      <c r="H55" s="48">
        <v>1150675</v>
      </c>
      <c r="I55" s="48">
        <v>138599</v>
      </c>
      <c r="J55" s="162">
        <v>141460.20800000001</v>
      </c>
      <c r="K55" s="50">
        <f t="shared" si="8"/>
        <v>0.18388705957830317</v>
      </c>
      <c r="L55" s="128">
        <v>404</v>
      </c>
      <c r="M55" s="129">
        <v>1110510</v>
      </c>
      <c r="N55" s="129">
        <v>134344</v>
      </c>
      <c r="O55" s="168">
        <v>137058.07800000001</v>
      </c>
      <c r="P55" s="131">
        <f t="shared" si="9"/>
        <v>0.18703652746601554</v>
      </c>
      <c r="Q55" s="128">
        <v>439</v>
      </c>
      <c r="R55" s="129">
        <v>1172326</v>
      </c>
      <c r="S55" s="129">
        <v>148989</v>
      </c>
      <c r="T55" s="168">
        <v>136983.78700000001</v>
      </c>
      <c r="U55" s="131">
        <f t="shared" si="10"/>
        <v>0.19458423326467555</v>
      </c>
      <c r="V55" s="128">
        <v>466</v>
      </c>
      <c r="W55" s="129">
        <v>1095347</v>
      </c>
      <c r="X55" s="129">
        <v>139924</v>
      </c>
      <c r="Y55" s="168">
        <v>122270.019</v>
      </c>
      <c r="Z55" s="131">
        <f t="shared" si="11"/>
        <v>0.18014532611594883</v>
      </c>
      <c r="AA55" s="128">
        <v>485</v>
      </c>
      <c r="AB55" s="129">
        <v>1227332</v>
      </c>
      <c r="AC55" s="129">
        <v>148505</v>
      </c>
      <c r="AD55" s="168">
        <v>120518.52499999999</v>
      </c>
      <c r="AE55" s="131">
        <f t="shared" si="12"/>
        <v>0.1954379885413558</v>
      </c>
    </row>
    <row r="56" spans="1:31" x14ac:dyDescent="0.2">
      <c r="A56" s="114" t="str">
        <f>$A$16</f>
        <v>0.80% – 0.99%</v>
      </c>
      <c r="B56" s="33">
        <v>271</v>
      </c>
      <c r="C56" s="8">
        <v>950383</v>
      </c>
      <c r="D56" s="8">
        <v>12793</v>
      </c>
      <c r="E56" s="152">
        <v>94084.198000000004</v>
      </c>
      <c r="F56" s="34">
        <f t="shared" si="7"/>
        <v>0.11844989489658675</v>
      </c>
      <c r="G56" s="47">
        <v>299</v>
      </c>
      <c r="H56" s="48">
        <v>958047</v>
      </c>
      <c r="I56" s="48">
        <v>11778</v>
      </c>
      <c r="J56" s="162">
        <v>96971.945000000007</v>
      </c>
      <c r="K56" s="50">
        <f t="shared" si="8"/>
        <v>0.12605584340466217</v>
      </c>
      <c r="L56" s="128">
        <v>323</v>
      </c>
      <c r="M56" s="129">
        <v>976083</v>
      </c>
      <c r="N56" s="129">
        <v>7483</v>
      </c>
      <c r="O56" s="168">
        <v>94156.157999999996</v>
      </c>
      <c r="P56" s="131">
        <f t="shared" si="9"/>
        <v>0.12849035305939061</v>
      </c>
      <c r="Q56" s="128">
        <v>358</v>
      </c>
      <c r="R56" s="129">
        <v>917546</v>
      </c>
      <c r="S56" s="129">
        <v>9505</v>
      </c>
      <c r="T56" s="168">
        <v>90598.459000000003</v>
      </c>
      <c r="U56" s="131">
        <f t="shared" si="10"/>
        <v>0.12869429343106234</v>
      </c>
      <c r="V56" s="128">
        <v>413</v>
      </c>
      <c r="W56" s="129">
        <v>838983</v>
      </c>
      <c r="X56" s="129">
        <v>18960</v>
      </c>
      <c r="Y56" s="168">
        <v>83032.86</v>
      </c>
      <c r="Z56" s="131">
        <f t="shared" si="11"/>
        <v>0.12233564503690739</v>
      </c>
      <c r="AA56" s="128">
        <v>430</v>
      </c>
      <c r="AB56" s="129">
        <v>776312</v>
      </c>
      <c r="AC56" s="129">
        <v>22324</v>
      </c>
      <c r="AD56" s="168">
        <v>58750.050999999999</v>
      </c>
      <c r="AE56" s="131">
        <f t="shared" si="12"/>
        <v>9.5271592430641414E-2</v>
      </c>
    </row>
    <row r="57" spans="1:31" ht="12.75" customHeight="1" x14ac:dyDescent="0.2">
      <c r="A57" s="114" t="str">
        <f>$A$17</f>
        <v>1.00%</v>
      </c>
      <c r="B57" s="33">
        <v>187</v>
      </c>
      <c r="C57" s="8">
        <v>547215</v>
      </c>
      <c r="D57" s="8">
        <v>10</v>
      </c>
      <c r="E57" s="152">
        <v>54486.052000000003</v>
      </c>
      <c r="F57" s="34">
        <f t="shared" si="7"/>
        <v>6.8596717301347032E-2</v>
      </c>
      <c r="G57" s="47">
        <v>199</v>
      </c>
      <c r="H57" s="48">
        <v>555248</v>
      </c>
      <c r="I57" s="48">
        <v>17</v>
      </c>
      <c r="J57" s="162">
        <v>54140.476999999999</v>
      </c>
      <c r="K57" s="50">
        <f t="shared" si="8"/>
        <v>7.0378329428843714E-2</v>
      </c>
      <c r="L57" s="128">
        <v>195</v>
      </c>
      <c r="M57" s="129">
        <v>483010</v>
      </c>
      <c r="N57" s="129">
        <v>63</v>
      </c>
      <c r="O57" s="168">
        <v>46973.99</v>
      </c>
      <c r="P57" s="131">
        <f t="shared" si="9"/>
        <v>6.4103131307760922E-2</v>
      </c>
      <c r="Q57" s="128">
        <v>219</v>
      </c>
      <c r="R57" s="129">
        <v>509851</v>
      </c>
      <c r="S57" s="129">
        <v>512</v>
      </c>
      <c r="T57" s="168">
        <v>47697.96</v>
      </c>
      <c r="U57" s="131">
        <f t="shared" si="10"/>
        <v>6.775452174416205E-2</v>
      </c>
      <c r="V57" s="128">
        <v>228</v>
      </c>
      <c r="W57" s="129">
        <v>594151</v>
      </c>
      <c r="X57" s="129">
        <v>989</v>
      </c>
      <c r="Y57" s="168">
        <v>57453.235000000001</v>
      </c>
      <c r="Z57" s="131">
        <f t="shared" si="11"/>
        <v>8.4648156924644335E-2</v>
      </c>
      <c r="AA57" s="128">
        <v>196</v>
      </c>
      <c r="AB57" s="129">
        <v>452867</v>
      </c>
      <c r="AC57" s="129">
        <v>71621</v>
      </c>
      <c r="AD57" s="168">
        <v>13299.27</v>
      </c>
      <c r="AE57" s="131">
        <f t="shared" si="12"/>
        <v>2.1566664360258284E-2</v>
      </c>
    </row>
    <row r="58" spans="1:31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8"/>
      <c r="P58" s="131"/>
      <c r="Q58" s="128"/>
      <c r="R58" s="129"/>
      <c r="S58" s="129"/>
      <c r="T58" s="168"/>
      <c r="U58" s="131"/>
      <c r="V58" s="128"/>
      <c r="W58" s="129"/>
      <c r="X58" s="129"/>
      <c r="Y58" s="168"/>
      <c r="Z58" s="131"/>
      <c r="AA58" s="128"/>
      <c r="AB58" s="129"/>
      <c r="AC58" s="129"/>
      <c r="AD58" s="168"/>
      <c r="AE58" s="131"/>
    </row>
    <row r="59" spans="1:3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8"/>
      <c r="P59" s="131"/>
      <c r="Q59" s="128"/>
      <c r="R59" s="129"/>
      <c r="S59" s="129"/>
      <c r="T59" s="168"/>
      <c r="U59" s="131"/>
      <c r="V59" s="128"/>
      <c r="W59" s="129"/>
      <c r="X59" s="129"/>
      <c r="Y59" s="168"/>
      <c r="Z59" s="131"/>
      <c r="AA59" s="128"/>
      <c r="AB59" s="129"/>
      <c r="AC59" s="129"/>
      <c r="AD59" s="168"/>
      <c r="AE59" s="131"/>
    </row>
    <row r="60" spans="1:3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8"/>
      <c r="P60" s="131"/>
      <c r="Q60" s="128"/>
      <c r="R60" s="129"/>
      <c r="S60" s="129"/>
      <c r="T60" s="168"/>
      <c r="U60" s="131"/>
      <c r="V60" s="128"/>
      <c r="W60" s="129"/>
      <c r="X60" s="129"/>
      <c r="Y60" s="168"/>
      <c r="Z60" s="131"/>
      <c r="AA60" s="128"/>
      <c r="AB60" s="129"/>
      <c r="AC60" s="129"/>
      <c r="AD60" s="168"/>
      <c r="AE60" s="131"/>
    </row>
    <row r="61" spans="1:3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8"/>
      <c r="P61" s="131"/>
      <c r="Q61" s="128"/>
      <c r="R61" s="129"/>
      <c r="S61" s="129"/>
      <c r="T61" s="168"/>
      <c r="U61" s="131"/>
      <c r="V61" s="128"/>
      <c r="W61" s="129"/>
      <c r="X61" s="129"/>
      <c r="Y61" s="168"/>
      <c r="Z61" s="131"/>
      <c r="AA61" s="128"/>
      <c r="AB61" s="129"/>
      <c r="AC61" s="129"/>
      <c r="AD61" s="168"/>
      <c r="AE61" s="131"/>
    </row>
    <row r="62" spans="1:3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8"/>
      <c r="P62" s="131"/>
      <c r="Q62" s="128"/>
      <c r="R62" s="129"/>
      <c r="S62" s="129"/>
      <c r="T62" s="168"/>
      <c r="U62" s="131"/>
      <c r="V62" s="128"/>
      <c r="W62" s="129"/>
      <c r="X62" s="129"/>
      <c r="Y62" s="168"/>
      <c r="Z62" s="131"/>
      <c r="AA62" s="128"/>
      <c r="AB62" s="129"/>
      <c r="AC62" s="129"/>
      <c r="AD62" s="168"/>
      <c r="AE62" s="131"/>
    </row>
    <row r="63" spans="1:3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8"/>
      <c r="P63" s="131"/>
      <c r="Q63" s="128"/>
      <c r="R63" s="129"/>
      <c r="S63" s="129"/>
      <c r="T63" s="168"/>
      <c r="U63" s="131"/>
      <c r="V63" s="128"/>
      <c r="W63" s="129"/>
      <c r="X63" s="129"/>
      <c r="Y63" s="168"/>
      <c r="Z63" s="131"/>
      <c r="AA63" s="128"/>
      <c r="AB63" s="129"/>
      <c r="AC63" s="129"/>
      <c r="AD63" s="168"/>
      <c r="AE63" s="131"/>
    </row>
    <row r="64" spans="1:3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8"/>
      <c r="P64" s="131"/>
      <c r="Q64" s="128"/>
      <c r="R64" s="129"/>
      <c r="S64" s="129"/>
      <c r="T64" s="168"/>
      <c r="U64" s="131"/>
      <c r="V64" s="128"/>
      <c r="W64" s="129"/>
      <c r="X64" s="129"/>
      <c r="Y64" s="168"/>
      <c r="Z64" s="131"/>
      <c r="AA64" s="128"/>
      <c r="AB64" s="129"/>
      <c r="AC64" s="129"/>
      <c r="AD64" s="168"/>
      <c r="AE64" s="131"/>
    </row>
    <row r="65" spans="1:3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8"/>
      <c r="P65" s="131"/>
      <c r="Q65" s="128"/>
      <c r="R65" s="129"/>
      <c r="S65" s="129"/>
      <c r="T65" s="168"/>
      <c r="U65" s="131"/>
      <c r="V65" s="128"/>
      <c r="W65" s="129"/>
      <c r="X65" s="129"/>
      <c r="Y65" s="168"/>
      <c r="Z65" s="131"/>
      <c r="AA65" s="128"/>
      <c r="AB65" s="129"/>
      <c r="AC65" s="129"/>
      <c r="AD65" s="168"/>
      <c r="AE65" s="131"/>
    </row>
    <row r="66" spans="1:3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8"/>
      <c r="P66" s="131"/>
      <c r="Q66" s="128"/>
      <c r="R66" s="129"/>
      <c r="S66" s="129"/>
      <c r="T66" s="168"/>
      <c r="U66" s="131"/>
      <c r="V66" s="128"/>
      <c r="W66" s="129"/>
      <c r="X66" s="129"/>
      <c r="Y66" s="168"/>
      <c r="Z66" s="131"/>
      <c r="AA66" s="128"/>
      <c r="AB66" s="129"/>
      <c r="AC66" s="129"/>
      <c r="AD66" s="168"/>
      <c r="AE66" s="131"/>
    </row>
    <row r="67" spans="1:3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8"/>
      <c r="P67" s="131"/>
      <c r="Q67" s="128"/>
      <c r="R67" s="129"/>
      <c r="S67" s="129"/>
      <c r="T67" s="168"/>
      <c r="U67" s="131"/>
      <c r="V67" s="128"/>
      <c r="W67" s="129"/>
      <c r="X67" s="129"/>
      <c r="Y67" s="168"/>
      <c r="Z67" s="131"/>
      <c r="AA67" s="128"/>
      <c r="AB67" s="129"/>
      <c r="AC67" s="129"/>
      <c r="AD67" s="168"/>
      <c r="AE67" s="131"/>
    </row>
    <row r="68" spans="1:3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8"/>
      <c r="P68" s="131"/>
      <c r="Q68" s="128"/>
      <c r="R68" s="129"/>
      <c r="S68" s="129"/>
      <c r="T68" s="168"/>
      <c r="U68" s="131"/>
      <c r="V68" s="128"/>
      <c r="W68" s="129"/>
      <c r="X68" s="129"/>
      <c r="Y68" s="168"/>
      <c r="Z68" s="131"/>
      <c r="AA68" s="128"/>
      <c r="AB68" s="129"/>
      <c r="AC68" s="129"/>
      <c r="AD68" s="168"/>
      <c r="AE68" s="131"/>
    </row>
    <row r="69" spans="1:3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8"/>
      <c r="P69" s="131"/>
      <c r="Q69" s="128"/>
      <c r="R69" s="129"/>
      <c r="S69" s="129"/>
      <c r="T69" s="168"/>
      <c r="U69" s="131"/>
      <c r="V69" s="128"/>
      <c r="W69" s="129"/>
      <c r="X69" s="129"/>
      <c r="Y69" s="168"/>
      <c r="Z69" s="131"/>
      <c r="AA69" s="128"/>
      <c r="AB69" s="129"/>
      <c r="AC69" s="129"/>
      <c r="AD69" s="168"/>
      <c r="AE69" s="131"/>
    </row>
    <row r="70" spans="1:3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8"/>
      <c r="P70" s="131"/>
      <c r="Q70" s="128"/>
      <c r="R70" s="129"/>
      <c r="S70" s="129"/>
      <c r="T70" s="168"/>
      <c r="U70" s="131"/>
      <c r="V70" s="128"/>
      <c r="W70" s="129"/>
      <c r="X70" s="129"/>
      <c r="Y70" s="168"/>
      <c r="Z70" s="131"/>
      <c r="AA70" s="128"/>
      <c r="AB70" s="129"/>
      <c r="AC70" s="129"/>
      <c r="AD70" s="168"/>
      <c r="AE70" s="131"/>
    </row>
    <row r="71" spans="1:3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8"/>
      <c r="P71" s="131"/>
      <c r="Q71" s="128"/>
      <c r="R71" s="129"/>
      <c r="S71" s="129"/>
      <c r="T71" s="168"/>
      <c r="U71" s="131"/>
      <c r="V71" s="128"/>
      <c r="W71" s="129"/>
      <c r="X71" s="129"/>
      <c r="Y71" s="168"/>
      <c r="Z71" s="131"/>
      <c r="AA71" s="128"/>
      <c r="AB71" s="129"/>
      <c r="AC71" s="129"/>
      <c r="AD71" s="168"/>
      <c r="AE71" s="131"/>
    </row>
    <row r="72" spans="1:3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8"/>
      <c r="P72" s="131"/>
      <c r="Q72" s="128"/>
      <c r="R72" s="129"/>
      <c r="S72" s="129"/>
      <c r="T72" s="168"/>
      <c r="U72" s="131"/>
      <c r="V72" s="128"/>
      <c r="W72" s="129"/>
      <c r="X72" s="129"/>
      <c r="Y72" s="168"/>
      <c r="Z72" s="131"/>
      <c r="AA72" s="128"/>
      <c r="AB72" s="129"/>
      <c r="AC72" s="129"/>
      <c r="AD72" s="168"/>
      <c r="AE72" s="131"/>
    </row>
    <row r="73" spans="1:3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8"/>
      <c r="P73" s="131"/>
      <c r="Q73" s="128"/>
      <c r="R73" s="129"/>
      <c r="S73" s="129"/>
      <c r="T73" s="168"/>
      <c r="U73" s="131"/>
      <c r="V73" s="128"/>
      <c r="W73" s="129"/>
      <c r="X73" s="129"/>
      <c r="Y73" s="168"/>
      <c r="Z73" s="131"/>
      <c r="AA73" s="128"/>
      <c r="AB73" s="129"/>
      <c r="AC73" s="129"/>
      <c r="AD73" s="168"/>
      <c r="AE73" s="131"/>
    </row>
    <row r="74" spans="1:3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8"/>
      <c r="P74" s="131"/>
      <c r="Q74" s="128"/>
      <c r="R74" s="129"/>
      <c r="S74" s="129"/>
      <c r="T74" s="168"/>
      <c r="U74" s="131"/>
      <c r="V74" s="128"/>
      <c r="W74" s="129"/>
      <c r="X74" s="129"/>
      <c r="Y74" s="168"/>
      <c r="Z74" s="131"/>
      <c r="AA74" s="128"/>
      <c r="AB74" s="129"/>
      <c r="AC74" s="129"/>
      <c r="AD74" s="168"/>
      <c r="AE74" s="131"/>
    </row>
    <row r="75" spans="1:31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8"/>
      <c r="P75" s="131"/>
      <c r="Q75" s="128"/>
      <c r="R75" s="129"/>
      <c r="S75" s="129"/>
      <c r="T75" s="168"/>
      <c r="U75" s="131"/>
      <c r="V75" s="128"/>
      <c r="W75" s="129"/>
      <c r="X75" s="129"/>
      <c r="Y75" s="168"/>
      <c r="Z75" s="131"/>
      <c r="AA75" s="128"/>
      <c r="AB75" s="129"/>
      <c r="AC75" s="129"/>
      <c r="AD75" s="168"/>
      <c r="AE75" s="131"/>
    </row>
    <row r="76" spans="1:31" x14ac:dyDescent="0.2">
      <c r="A76" s="115" t="s">
        <v>2</v>
      </c>
      <c r="B76" s="35">
        <f t="shared" ref="B76:Y76" si="13">SUM(B$52:B$75)</f>
        <v>1549</v>
      </c>
      <c r="C76" s="9">
        <f t="shared" si="13"/>
        <v>3936527</v>
      </c>
      <c r="D76" s="9">
        <f t="shared" si="13"/>
        <v>785835</v>
      </c>
      <c r="E76" s="153">
        <f t="shared" si="13"/>
        <v>794295.32700000005</v>
      </c>
      <c r="F76" s="67">
        <f t="shared" si="13"/>
        <v>1</v>
      </c>
      <c r="G76" s="51">
        <f t="shared" si="13"/>
        <v>1616</v>
      </c>
      <c r="H76" s="68">
        <f t="shared" si="13"/>
        <v>3850189</v>
      </c>
      <c r="I76" s="68">
        <f t="shared" si="13"/>
        <v>761307</v>
      </c>
      <c r="J76" s="163">
        <f t="shared" si="13"/>
        <v>769277.66599999997</v>
      </c>
      <c r="K76" s="69">
        <f t="shared" si="13"/>
        <v>1</v>
      </c>
      <c r="L76" s="132">
        <f t="shared" si="13"/>
        <v>1643</v>
      </c>
      <c r="M76" s="133">
        <f t="shared" si="13"/>
        <v>3728054</v>
      </c>
      <c r="N76" s="133">
        <f t="shared" si="13"/>
        <v>738727</v>
      </c>
      <c r="O76" s="169">
        <f t="shared" si="13"/>
        <v>732787.76</v>
      </c>
      <c r="P76" s="135">
        <f t="shared" si="13"/>
        <v>0.99999999999999989</v>
      </c>
      <c r="Q76" s="132">
        <f t="shared" si="13"/>
        <v>1705</v>
      </c>
      <c r="R76" s="133">
        <f t="shared" si="13"/>
        <v>3729812</v>
      </c>
      <c r="S76" s="133">
        <f t="shared" si="13"/>
        <v>734767</v>
      </c>
      <c r="T76" s="169">
        <f t="shared" si="13"/>
        <v>703981.94500000007</v>
      </c>
      <c r="U76" s="135">
        <f t="shared" si="13"/>
        <v>1</v>
      </c>
      <c r="V76" s="132">
        <f t="shared" si="13"/>
        <v>1802</v>
      </c>
      <c r="W76" s="133">
        <f t="shared" si="13"/>
        <v>3664657</v>
      </c>
      <c r="X76" s="133">
        <f t="shared" si="13"/>
        <v>714906</v>
      </c>
      <c r="Y76" s="169">
        <f t="shared" si="13"/>
        <v>678729.89899999998</v>
      </c>
      <c r="Z76" s="135">
        <f t="shared" ref="Z76:AE76" si="14">SUM(Z$52:Z$75)</f>
        <v>1</v>
      </c>
      <c r="AA76" s="132">
        <f t="shared" si="14"/>
        <v>1847</v>
      </c>
      <c r="AB76" s="133">
        <f t="shared" si="14"/>
        <v>3574632</v>
      </c>
      <c r="AC76" s="133">
        <f t="shared" si="14"/>
        <v>783627</v>
      </c>
      <c r="AD76" s="169">
        <f t="shared" si="14"/>
        <v>616658.64399999997</v>
      </c>
      <c r="AE76" s="135">
        <f t="shared" si="14"/>
        <v>1</v>
      </c>
    </row>
    <row r="79" spans="1:31" ht="12.75" hidden="1" customHeight="1" x14ac:dyDescent="0.2"/>
    <row r="80" spans="1:31" ht="12.75" hidden="1" customHeight="1" x14ac:dyDescent="0.2"/>
    <row r="81" spans="1:31" ht="12.75" hidden="1" customHeight="1" x14ac:dyDescent="0.2"/>
    <row r="82" spans="1:31" ht="12.75" hidden="1" customHeight="1" x14ac:dyDescent="0.2"/>
    <row r="83" spans="1:31" ht="12.75" hidden="1" customHeight="1" x14ac:dyDescent="0.2"/>
    <row r="84" spans="1:31" ht="12.75" hidden="1" customHeight="1" x14ac:dyDescent="0.2"/>
    <row r="85" spans="1:31" ht="12.75" hidden="1" customHeight="1" x14ac:dyDescent="0.2"/>
    <row r="86" spans="1:31" ht="12.75" hidden="1" customHeight="1" x14ac:dyDescent="0.2"/>
    <row r="87" spans="1:31" ht="12.75" hidden="1" customHeight="1" x14ac:dyDescent="0.2"/>
    <row r="88" spans="1:31" ht="12.75" hidden="1" customHeight="1" x14ac:dyDescent="0.2"/>
    <row r="89" spans="1:31" ht="12.75" hidden="1" customHeight="1" x14ac:dyDescent="0.2"/>
    <row r="91" spans="1:31" x14ac:dyDescent="0.2">
      <c r="A91" s="117" t="str">
        <f>Translation!$A$31</f>
        <v>Vorsorgeeinrichtungen mit Staatsgarantie</v>
      </c>
      <c r="E91" s="156"/>
      <c r="J91" s="156"/>
      <c r="O91" s="156"/>
      <c r="T91" s="156"/>
      <c r="Y91" s="156"/>
      <c r="AD91" s="156"/>
    </row>
    <row r="92" spans="1:31" x14ac:dyDescent="0.2">
      <c r="A92" s="114" t="str">
        <f>$A$12</f>
        <v>0.00% – 0.19%</v>
      </c>
      <c r="B92" s="36">
        <v>3</v>
      </c>
      <c r="C92" s="10">
        <v>11</v>
      </c>
      <c r="D92" s="10">
        <v>180</v>
      </c>
      <c r="E92" s="154">
        <v>81.372</v>
      </c>
      <c r="F92" s="37">
        <f t="shared" ref="F92:F97" si="15">E92/E$116</f>
        <v>6.3648535683196936E-4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7" si="16">J92/J$116</f>
        <v>0</v>
      </c>
      <c r="L92" s="136">
        <v>1</v>
      </c>
      <c r="M92" s="137">
        <v>11</v>
      </c>
      <c r="N92" s="137">
        <v>25</v>
      </c>
      <c r="O92" s="170">
        <v>58.862000000000002</v>
      </c>
      <c r="P92" s="139">
        <f t="shared" ref="P92:P97" si="17">O92/O$116</f>
        <v>4.6247023990021036E-4</v>
      </c>
      <c r="Q92" s="136">
        <v>1</v>
      </c>
      <c r="R92" s="137">
        <v>11</v>
      </c>
      <c r="S92" s="137">
        <v>26</v>
      </c>
      <c r="T92" s="170">
        <v>57.723999999999997</v>
      </c>
      <c r="U92" s="139">
        <f t="shared" ref="U92:U97" si="18">T92/T$116</f>
        <v>4.8406678219675768E-4</v>
      </c>
      <c r="V92" s="136">
        <v>2</v>
      </c>
      <c r="W92" s="137">
        <v>13</v>
      </c>
      <c r="X92" s="137">
        <v>90</v>
      </c>
      <c r="Y92" s="170">
        <v>110.063</v>
      </c>
      <c r="Z92" s="139">
        <f t="shared" ref="Z92:Z97" si="19">Y92/Y$116</f>
        <v>8.7838802648812801E-4</v>
      </c>
      <c r="AA92" s="136">
        <v>2</v>
      </c>
      <c r="AB92" s="137">
        <v>13</v>
      </c>
      <c r="AC92" s="137">
        <v>91</v>
      </c>
      <c r="AD92" s="170">
        <v>99.081000000000003</v>
      </c>
      <c r="AE92" s="139">
        <f t="shared" ref="AE92:AE97" si="20">AD92/AD$116</f>
        <v>7.6928517241631785E-4</v>
      </c>
    </row>
    <row r="93" spans="1:31" x14ac:dyDescent="0.2">
      <c r="A93" s="114" t="str">
        <f>$A$13</f>
        <v>0.20% – 0.39%</v>
      </c>
      <c r="B93" s="36">
        <v>9</v>
      </c>
      <c r="C93" s="10">
        <v>68937</v>
      </c>
      <c r="D93" s="10">
        <v>36071</v>
      </c>
      <c r="E93" s="154">
        <v>30498.877</v>
      </c>
      <c r="F93" s="37">
        <f t="shared" si="15"/>
        <v>0.23855980693997128</v>
      </c>
      <c r="G93" s="53">
        <v>10</v>
      </c>
      <c r="H93" s="54">
        <v>66855</v>
      </c>
      <c r="I93" s="54">
        <v>35076</v>
      </c>
      <c r="J93" s="164">
        <v>29807.585999999999</v>
      </c>
      <c r="K93" s="56">
        <f t="shared" si="16"/>
        <v>0.22242787833697661</v>
      </c>
      <c r="L93" s="136">
        <v>7</v>
      </c>
      <c r="M93" s="137">
        <v>65763</v>
      </c>
      <c r="N93" s="137">
        <v>33279</v>
      </c>
      <c r="O93" s="170">
        <v>28751.566999999999</v>
      </c>
      <c r="P93" s="139">
        <f t="shared" si="17"/>
        <v>0.22589691291490216</v>
      </c>
      <c r="Q93" s="136">
        <v>9</v>
      </c>
      <c r="R93" s="137">
        <v>86807</v>
      </c>
      <c r="S93" s="137">
        <v>48057</v>
      </c>
      <c r="T93" s="170">
        <v>37530.521000000001</v>
      </c>
      <c r="U93" s="139">
        <f t="shared" si="18"/>
        <v>0.31472660478549375</v>
      </c>
      <c r="V93" s="136">
        <v>12</v>
      </c>
      <c r="W93" s="137">
        <v>62110</v>
      </c>
      <c r="X93" s="137">
        <v>33522</v>
      </c>
      <c r="Y93" s="170">
        <v>26155.305</v>
      </c>
      <c r="Z93" s="139">
        <f t="shared" si="19"/>
        <v>0.20873960132964817</v>
      </c>
      <c r="AA93" s="136">
        <v>10</v>
      </c>
      <c r="AB93" s="137">
        <v>51889</v>
      </c>
      <c r="AC93" s="137">
        <v>29008</v>
      </c>
      <c r="AD93" s="170">
        <v>21662.639999999999</v>
      </c>
      <c r="AE93" s="139">
        <f t="shared" si="20"/>
        <v>0.16819317273132714</v>
      </c>
    </row>
    <row r="94" spans="1:31" x14ac:dyDescent="0.2">
      <c r="A94" s="114" t="str">
        <f>$A$14</f>
        <v>0.40% – 0.59%</v>
      </c>
      <c r="B94" s="36">
        <v>26</v>
      </c>
      <c r="C94" s="10">
        <v>236422</v>
      </c>
      <c r="D94" s="10">
        <v>115209</v>
      </c>
      <c r="E94" s="154">
        <v>97265.582999999999</v>
      </c>
      <c r="F94" s="37">
        <f t="shared" si="15"/>
        <v>0.76080370770319683</v>
      </c>
      <c r="G94" s="53">
        <v>28</v>
      </c>
      <c r="H94" s="54">
        <v>258868</v>
      </c>
      <c r="I94" s="54">
        <v>121108</v>
      </c>
      <c r="J94" s="164">
        <v>104202.531</v>
      </c>
      <c r="K94" s="56">
        <f t="shared" si="16"/>
        <v>0.77757212166302347</v>
      </c>
      <c r="L94" s="136">
        <v>30</v>
      </c>
      <c r="M94" s="137">
        <v>255294</v>
      </c>
      <c r="N94" s="137">
        <v>116435</v>
      </c>
      <c r="O94" s="170">
        <v>98318.854000000007</v>
      </c>
      <c r="P94" s="139">
        <f t="shared" si="17"/>
        <v>0.77247704794423833</v>
      </c>
      <c r="Q94" s="136">
        <v>28</v>
      </c>
      <c r="R94" s="137">
        <v>221525</v>
      </c>
      <c r="S94" s="137">
        <v>95751</v>
      </c>
      <c r="T94" s="170">
        <v>81659.763999999996</v>
      </c>
      <c r="U94" s="139">
        <f t="shared" si="18"/>
        <v>0.68478932843230955</v>
      </c>
      <c r="V94" s="136">
        <v>29</v>
      </c>
      <c r="W94" s="137">
        <v>277257</v>
      </c>
      <c r="X94" s="137">
        <v>120300</v>
      </c>
      <c r="Y94" s="170">
        <v>99035.748000000007</v>
      </c>
      <c r="Z94" s="139">
        <f t="shared" si="19"/>
        <v>0.79038201064386371</v>
      </c>
      <c r="AA94" s="136">
        <v>45</v>
      </c>
      <c r="AB94" s="137">
        <v>306214</v>
      </c>
      <c r="AC94" s="137">
        <v>130605</v>
      </c>
      <c r="AD94" s="170">
        <v>107034.413</v>
      </c>
      <c r="AE94" s="139">
        <f t="shared" si="20"/>
        <v>0.831037099536585</v>
      </c>
    </row>
    <row r="95" spans="1:31" x14ac:dyDescent="0.2">
      <c r="A95" s="114" t="str">
        <f>$A$15</f>
        <v>0.60% – 0.79%</v>
      </c>
      <c r="B95" s="36">
        <v>0</v>
      </c>
      <c r="C95" s="10">
        <v>0</v>
      </c>
      <c r="D95" s="10">
        <v>0</v>
      </c>
      <c r="E95" s="154">
        <v>0</v>
      </c>
      <c r="F95" s="37">
        <f t="shared" si="15"/>
        <v>0</v>
      </c>
      <c r="G95" s="53">
        <v>0</v>
      </c>
      <c r="H95" s="54">
        <v>0</v>
      </c>
      <c r="I95" s="54">
        <v>0</v>
      </c>
      <c r="J95" s="164">
        <v>0</v>
      </c>
      <c r="K95" s="56">
        <f t="shared" si="16"/>
        <v>0</v>
      </c>
      <c r="L95" s="136">
        <v>0</v>
      </c>
      <c r="M95" s="137">
        <v>0</v>
      </c>
      <c r="N95" s="137">
        <v>0</v>
      </c>
      <c r="O95" s="170">
        <v>0</v>
      </c>
      <c r="P95" s="139">
        <f t="shared" si="17"/>
        <v>0</v>
      </c>
      <c r="Q95" s="136">
        <v>0</v>
      </c>
      <c r="R95" s="137">
        <v>0</v>
      </c>
      <c r="S95" s="137">
        <v>0</v>
      </c>
      <c r="T95" s="170">
        <v>0</v>
      </c>
      <c r="U95" s="139">
        <f t="shared" si="18"/>
        <v>0</v>
      </c>
      <c r="V95" s="136">
        <v>0</v>
      </c>
      <c r="W95" s="137">
        <v>0</v>
      </c>
      <c r="X95" s="137">
        <v>0</v>
      </c>
      <c r="Y95" s="170">
        <v>0</v>
      </c>
      <c r="Z95" s="139">
        <f t="shared" si="19"/>
        <v>0</v>
      </c>
      <c r="AA95" s="136">
        <v>0</v>
      </c>
      <c r="AB95" s="137">
        <v>0</v>
      </c>
      <c r="AC95" s="137">
        <v>0</v>
      </c>
      <c r="AD95" s="170">
        <v>0</v>
      </c>
      <c r="AE95" s="139">
        <f t="shared" si="20"/>
        <v>0</v>
      </c>
    </row>
    <row r="96" spans="1:31" x14ac:dyDescent="0.2">
      <c r="A96" s="114" t="str">
        <f>$A$16</f>
        <v>0.80% – 0.99%</v>
      </c>
      <c r="B96" s="36">
        <v>0</v>
      </c>
      <c r="C96" s="10">
        <v>0</v>
      </c>
      <c r="D96" s="10">
        <v>0</v>
      </c>
      <c r="E96" s="154">
        <v>0</v>
      </c>
      <c r="F96" s="37">
        <f t="shared" si="15"/>
        <v>0</v>
      </c>
      <c r="G96" s="53">
        <v>0</v>
      </c>
      <c r="H96" s="54">
        <v>0</v>
      </c>
      <c r="I96" s="54">
        <v>0</v>
      </c>
      <c r="J96" s="164">
        <v>0</v>
      </c>
      <c r="K96" s="56">
        <f t="shared" si="16"/>
        <v>0</v>
      </c>
      <c r="L96" s="136">
        <v>1</v>
      </c>
      <c r="M96" s="137">
        <v>972</v>
      </c>
      <c r="N96" s="137">
        <v>359</v>
      </c>
      <c r="O96" s="170">
        <v>148.096</v>
      </c>
      <c r="P96" s="139">
        <f t="shared" si="17"/>
        <v>1.1635689009592191E-3</v>
      </c>
      <c r="Q96" s="136">
        <v>0</v>
      </c>
      <c r="R96" s="137">
        <v>0</v>
      </c>
      <c r="S96" s="137">
        <v>0</v>
      </c>
      <c r="T96" s="170">
        <v>0</v>
      </c>
      <c r="U96" s="139">
        <f t="shared" si="18"/>
        <v>0</v>
      </c>
      <c r="V96" s="136">
        <v>0</v>
      </c>
      <c r="W96" s="137">
        <v>0</v>
      </c>
      <c r="X96" s="137">
        <v>0</v>
      </c>
      <c r="Y96" s="170">
        <v>0</v>
      </c>
      <c r="Z96" s="139">
        <f t="shared" si="19"/>
        <v>0</v>
      </c>
      <c r="AA96" s="136">
        <v>0</v>
      </c>
      <c r="AB96" s="137">
        <v>0</v>
      </c>
      <c r="AC96" s="137">
        <v>0</v>
      </c>
      <c r="AD96" s="170">
        <v>0</v>
      </c>
      <c r="AE96" s="139">
        <f t="shared" si="20"/>
        <v>0</v>
      </c>
    </row>
    <row r="97" spans="1:31" ht="12.75" customHeight="1" x14ac:dyDescent="0.2">
      <c r="A97" s="114" t="str">
        <f>$A$17</f>
        <v>1.00%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5"/>
        <v>0</v>
      </c>
      <c r="G97" s="53">
        <v>0</v>
      </c>
      <c r="H97" s="54">
        <v>0</v>
      </c>
      <c r="I97" s="54">
        <v>0</v>
      </c>
      <c r="J97" s="164">
        <v>0</v>
      </c>
      <c r="K97" s="56">
        <f t="shared" si="16"/>
        <v>0</v>
      </c>
      <c r="L97" s="136">
        <v>0</v>
      </c>
      <c r="M97" s="137">
        <v>0</v>
      </c>
      <c r="N97" s="137">
        <v>0</v>
      </c>
      <c r="O97" s="170">
        <v>0</v>
      </c>
      <c r="P97" s="139">
        <f t="shared" si="17"/>
        <v>0</v>
      </c>
      <c r="Q97" s="136">
        <v>0</v>
      </c>
      <c r="R97" s="137">
        <v>0</v>
      </c>
      <c r="S97" s="137">
        <v>0</v>
      </c>
      <c r="T97" s="170">
        <v>0</v>
      </c>
      <c r="U97" s="139">
        <f t="shared" si="18"/>
        <v>0</v>
      </c>
      <c r="V97" s="136">
        <v>0</v>
      </c>
      <c r="W97" s="137">
        <v>0</v>
      </c>
      <c r="X97" s="137">
        <v>0</v>
      </c>
      <c r="Y97" s="170">
        <v>0</v>
      </c>
      <c r="Z97" s="139">
        <f t="shared" si="19"/>
        <v>0</v>
      </c>
      <c r="AA97" s="136">
        <v>1</v>
      </c>
      <c r="AB97" s="137">
        <v>0</v>
      </c>
      <c r="AC97" s="137">
        <v>1</v>
      </c>
      <c r="AD97" s="170">
        <v>5.7000000000000002E-2</v>
      </c>
      <c r="AE97" s="139">
        <f t="shared" si="20"/>
        <v>4.4255967165985527E-7</v>
      </c>
    </row>
    <row r="98" spans="1:31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0"/>
      <c r="P98" s="139"/>
      <c r="Q98" s="136"/>
      <c r="R98" s="137"/>
      <c r="S98" s="137"/>
      <c r="T98" s="170"/>
      <c r="U98" s="139"/>
      <c r="V98" s="136"/>
      <c r="W98" s="137"/>
      <c r="X98" s="137"/>
      <c r="Y98" s="170"/>
      <c r="Z98" s="139"/>
      <c r="AA98" s="136"/>
      <c r="AB98" s="137"/>
      <c r="AC98" s="137"/>
      <c r="AD98" s="170"/>
      <c r="AE98" s="139"/>
    </row>
    <row r="99" spans="1:3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0"/>
      <c r="P99" s="139"/>
      <c r="Q99" s="136"/>
      <c r="R99" s="137"/>
      <c r="S99" s="137"/>
      <c r="T99" s="170"/>
      <c r="U99" s="139"/>
      <c r="V99" s="136"/>
      <c r="W99" s="137"/>
      <c r="X99" s="137"/>
      <c r="Y99" s="170"/>
      <c r="Z99" s="139"/>
      <c r="AA99" s="136"/>
      <c r="AB99" s="137"/>
      <c r="AC99" s="137"/>
      <c r="AD99" s="170"/>
      <c r="AE99" s="139"/>
    </row>
    <row r="100" spans="1:3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0"/>
      <c r="P100" s="139"/>
      <c r="Q100" s="136"/>
      <c r="R100" s="137"/>
      <c r="S100" s="137"/>
      <c r="T100" s="170"/>
      <c r="U100" s="139"/>
      <c r="V100" s="136"/>
      <c r="W100" s="137"/>
      <c r="X100" s="137"/>
      <c r="Y100" s="170"/>
      <c r="Z100" s="139"/>
      <c r="AA100" s="136"/>
      <c r="AB100" s="137"/>
      <c r="AC100" s="137"/>
      <c r="AD100" s="170"/>
      <c r="AE100" s="139"/>
    </row>
    <row r="101" spans="1:3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0"/>
      <c r="P101" s="139"/>
      <c r="Q101" s="136"/>
      <c r="R101" s="137"/>
      <c r="S101" s="137"/>
      <c r="T101" s="170"/>
      <c r="U101" s="139"/>
      <c r="V101" s="136"/>
      <c r="W101" s="137"/>
      <c r="X101" s="137"/>
      <c r="Y101" s="170"/>
      <c r="Z101" s="139"/>
      <c r="AA101" s="136"/>
      <c r="AB101" s="137"/>
      <c r="AC101" s="137"/>
      <c r="AD101" s="170"/>
      <c r="AE101" s="139"/>
    </row>
    <row r="102" spans="1:3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0"/>
      <c r="P102" s="139"/>
      <c r="Q102" s="136"/>
      <c r="R102" s="137"/>
      <c r="S102" s="137"/>
      <c r="T102" s="170"/>
      <c r="U102" s="139"/>
      <c r="V102" s="136"/>
      <c r="W102" s="137"/>
      <c r="X102" s="137"/>
      <c r="Y102" s="170"/>
      <c r="Z102" s="139"/>
      <c r="AA102" s="136"/>
      <c r="AB102" s="137"/>
      <c r="AC102" s="137"/>
      <c r="AD102" s="170"/>
      <c r="AE102" s="139"/>
    </row>
    <row r="103" spans="1:3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0"/>
      <c r="P103" s="139"/>
      <c r="Q103" s="136"/>
      <c r="R103" s="137"/>
      <c r="S103" s="137"/>
      <c r="T103" s="170"/>
      <c r="U103" s="139"/>
      <c r="V103" s="136"/>
      <c r="W103" s="137"/>
      <c r="X103" s="137"/>
      <c r="Y103" s="170"/>
      <c r="Z103" s="139"/>
      <c r="AA103" s="136"/>
      <c r="AB103" s="137"/>
      <c r="AC103" s="137"/>
      <c r="AD103" s="170"/>
      <c r="AE103" s="139"/>
    </row>
    <row r="104" spans="1:3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0"/>
      <c r="P104" s="139"/>
      <c r="Q104" s="136"/>
      <c r="R104" s="137"/>
      <c r="S104" s="137"/>
      <c r="T104" s="170"/>
      <c r="U104" s="139"/>
      <c r="V104" s="136"/>
      <c r="W104" s="137"/>
      <c r="X104" s="137"/>
      <c r="Y104" s="170"/>
      <c r="Z104" s="139"/>
      <c r="AA104" s="136"/>
      <c r="AB104" s="137"/>
      <c r="AC104" s="137"/>
      <c r="AD104" s="170"/>
      <c r="AE104" s="139"/>
    </row>
    <row r="105" spans="1:3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0"/>
      <c r="P105" s="139"/>
      <c r="Q105" s="136"/>
      <c r="R105" s="137"/>
      <c r="S105" s="137"/>
      <c r="T105" s="170"/>
      <c r="U105" s="139"/>
      <c r="V105" s="136"/>
      <c r="W105" s="137"/>
      <c r="X105" s="137"/>
      <c r="Y105" s="170"/>
      <c r="Z105" s="139"/>
      <c r="AA105" s="136"/>
      <c r="AB105" s="137"/>
      <c r="AC105" s="137"/>
      <c r="AD105" s="170"/>
      <c r="AE105" s="139"/>
    </row>
    <row r="106" spans="1:3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0"/>
      <c r="P106" s="139"/>
      <c r="Q106" s="136"/>
      <c r="R106" s="137"/>
      <c r="S106" s="137"/>
      <c r="T106" s="170"/>
      <c r="U106" s="139"/>
      <c r="V106" s="136"/>
      <c r="W106" s="137"/>
      <c r="X106" s="137"/>
      <c r="Y106" s="170"/>
      <c r="Z106" s="139"/>
      <c r="AA106" s="136"/>
      <c r="AB106" s="137"/>
      <c r="AC106" s="137"/>
      <c r="AD106" s="170"/>
      <c r="AE106" s="139"/>
    </row>
    <row r="107" spans="1:3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0"/>
      <c r="P107" s="139"/>
      <c r="Q107" s="136"/>
      <c r="R107" s="137"/>
      <c r="S107" s="137"/>
      <c r="T107" s="170"/>
      <c r="U107" s="139"/>
      <c r="V107" s="136"/>
      <c r="W107" s="137"/>
      <c r="X107" s="137"/>
      <c r="Y107" s="170"/>
      <c r="Z107" s="139"/>
      <c r="AA107" s="136"/>
      <c r="AB107" s="137"/>
      <c r="AC107" s="137"/>
      <c r="AD107" s="170"/>
      <c r="AE107" s="139"/>
    </row>
    <row r="108" spans="1:3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0"/>
      <c r="P108" s="139"/>
      <c r="Q108" s="136"/>
      <c r="R108" s="137"/>
      <c r="S108" s="137"/>
      <c r="T108" s="170"/>
      <c r="U108" s="139"/>
      <c r="V108" s="136"/>
      <c r="W108" s="137"/>
      <c r="X108" s="137"/>
      <c r="Y108" s="170"/>
      <c r="Z108" s="139"/>
      <c r="AA108" s="136"/>
      <c r="AB108" s="137"/>
      <c r="AC108" s="137"/>
      <c r="AD108" s="170"/>
      <c r="AE108" s="139"/>
    </row>
    <row r="109" spans="1:3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0"/>
      <c r="P109" s="139"/>
      <c r="Q109" s="136"/>
      <c r="R109" s="137"/>
      <c r="S109" s="137"/>
      <c r="T109" s="170"/>
      <c r="U109" s="139"/>
      <c r="V109" s="136"/>
      <c r="W109" s="137"/>
      <c r="X109" s="137"/>
      <c r="Y109" s="170"/>
      <c r="Z109" s="139"/>
      <c r="AA109" s="136"/>
      <c r="AB109" s="137"/>
      <c r="AC109" s="137"/>
      <c r="AD109" s="170"/>
      <c r="AE109" s="139"/>
    </row>
    <row r="110" spans="1:3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0"/>
      <c r="P110" s="139"/>
      <c r="Q110" s="136"/>
      <c r="R110" s="137"/>
      <c r="S110" s="137"/>
      <c r="T110" s="170"/>
      <c r="U110" s="139"/>
      <c r="V110" s="136"/>
      <c r="W110" s="137"/>
      <c r="X110" s="137"/>
      <c r="Y110" s="170"/>
      <c r="Z110" s="139"/>
      <c r="AA110" s="136"/>
      <c r="AB110" s="137"/>
      <c r="AC110" s="137"/>
      <c r="AD110" s="170"/>
      <c r="AE110" s="139"/>
    </row>
    <row r="111" spans="1:3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0"/>
      <c r="P111" s="139"/>
      <c r="Q111" s="136"/>
      <c r="R111" s="137"/>
      <c r="S111" s="137"/>
      <c r="T111" s="170"/>
      <c r="U111" s="139"/>
      <c r="V111" s="136"/>
      <c r="W111" s="137"/>
      <c r="X111" s="137"/>
      <c r="Y111" s="170"/>
      <c r="Z111" s="139"/>
      <c r="AA111" s="136"/>
      <c r="AB111" s="137"/>
      <c r="AC111" s="137"/>
      <c r="AD111" s="170"/>
      <c r="AE111" s="139"/>
    </row>
    <row r="112" spans="1:3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0"/>
      <c r="P112" s="139"/>
      <c r="Q112" s="136"/>
      <c r="R112" s="137"/>
      <c r="S112" s="137"/>
      <c r="T112" s="170"/>
      <c r="U112" s="139"/>
      <c r="V112" s="136"/>
      <c r="W112" s="137"/>
      <c r="X112" s="137"/>
      <c r="Y112" s="170"/>
      <c r="Z112" s="139"/>
      <c r="AA112" s="136"/>
      <c r="AB112" s="137"/>
      <c r="AC112" s="137"/>
      <c r="AD112" s="170"/>
      <c r="AE112" s="139"/>
    </row>
    <row r="113" spans="1:3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0"/>
      <c r="P113" s="139"/>
      <c r="Q113" s="136"/>
      <c r="R113" s="137"/>
      <c r="S113" s="137"/>
      <c r="T113" s="170"/>
      <c r="U113" s="139"/>
      <c r="V113" s="136"/>
      <c r="W113" s="137"/>
      <c r="X113" s="137"/>
      <c r="Y113" s="170"/>
      <c r="Z113" s="139"/>
      <c r="AA113" s="136"/>
      <c r="AB113" s="137"/>
      <c r="AC113" s="137"/>
      <c r="AD113" s="170"/>
      <c r="AE113" s="139"/>
    </row>
    <row r="114" spans="1:3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0"/>
      <c r="P114" s="139"/>
      <c r="Q114" s="136"/>
      <c r="R114" s="137"/>
      <c r="S114" s="137"/>
      <c r="T114" s="170"/>
      <c r="U114" s="139"/>
      <c r="V114" s="136"/>
      <c r="W114" s="137"/>
      <c r="X114" s="137"/>
      <c r="Y114" s="170"/>
      <c r="Z114" s="139"/>
      <c r="AA114" s="136"/>
      <c r="AB114" s="137"/>
      <c r="AC114" s="137"/>
      <c r="AD114" s="170"/>
      <c r="AE114" s="139"/>
    </row>
    <row r="115" spans="1:31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0"/>
      <c r="P115" s="139"/>
      <c r="Q115" s="136"/>
      <c r="R115" s="137"/>
      <c r="S115" s="137"/>
      <c r="T115" s="170"/>
      <c r="U115" s="139"/>
      <c r="V115" s="136"/>
      <c r="W115" s="137"/>
      <c r="X115" s="137"/>
      <c r="Y115" s="170"/>
      <c r="Z115" s="139"/>
      <c r="AA115" s="136"/>
      <c r="AB115" s="137"/>
      <c r="AC115" s="137"/>
      <c r="AD115" s="170"/>
      <c r="AE115" s="139"/>
    </row>
    <row r="116" spans="1:31" x14ac:dyDescent="0.2">
      <c r="A116" s="115" t="s">
        <v>2</v>
      </c>
      <c r="B116" s="38">
        <f t="shared" ref="B116:Y116" si="21">SUM(B$92:B$115)</f>
        <v>38</v>
      </c>
      <c r="C116" s="11">
        <f t="shared" si="21"/>
        <v>305370</v>
      </c>
      <c r="D116" s="11">
        <f t="shared" si="21"/>
        <v>151460</v>
      </c>
      <c r="E116" s="155">
        <f t="shared" si="21"/>
        <v>127845.83199999999</v>
      </c>
      <c r="F116" s="70">
        <f t="shared" si="21"/>
        <v>1</v>
      </c>
      <c r="G116" s="57">
        <f t="shared" si="21"/>
        <v>38</v>
      </c>
      <c r="H116" s="71">
        <f t="shared" si="21"/>
        <v>325723</v>
      </c>
      <c r="I116" s="71">
        <f t="shared" si="21"/>
        <v>156184</v>
      </c>
      <c r="J116" s="165">
        <f t="shared" si="21"/>
        <v>134010.117</v>
      </c>
      <c r="K116" s="72">
        <f t="shared" si="21"/>
        <v>1</v>
      </c>
      <c r="L116" s="140">
        <f t="shared" si="21"/>
        <v>39</v>
      </c>
      <c r="M116" s="141">
        <f t="shared" si="21"/>
        <v>322040</v>
      </c>
      <c r="N116" s="141">
        <f t="shared" si="21"/>
        <v>150098</v>
      </c>
      <c r="O116" s="171">
        <f t="shared" si="21"/>
        <v>127277.37900000002</v>
      </c>
      <c r="P116" s="143">
        <f t="shared" si="21"/>
        <v>1</v>
      </c>
      <c r="Q116" s="140">
        <f t="shared" si="21"/>
        <v>38</v>
      </c>
      <c r="R116" s="141">
        <f t="shared" si="21"/>
        <v>308343</v>
      </c>
      <c r="S116" s="141">
        <f t="shared" si="21"/>
        <v>143834</v>
      </c>
      <c r="T116" s="171">
        <f t="shared" si="21"/>
        <v>119248.00899999999</v>
      </c>
      <c r="U116" s="143">
        <f t="shared" si="21"/>
        <v>1</v>
      </c>
      <c r="V116" s="140">
        <f t="shared" si="21"/>
        <v>43</v>
      </c>
      <c r="W116" s="141">
        <f t="shared" si="21"/>
        <v>339380</v>
      </c>
      <c r="X116" s="141">
        <f t="shared" si="21"/>
        <v>153912</v>
      </c>
      <c r="Y116" s="171">
        <f t="shared" si="21"/>
        <v>125301.11600000001</v>
      </c>
      <c r="Z116" s="143">
        <f t="shared" ref="Z116:AE116" si="22">SUM(Z$92:Z$115)</f>
        <v>1</v>
      </c>
      <c r="AA116" s="140">
        <f t="shared" si="22"/>
        <v>58</v>
      </c>
      <c r="AB116" s="141">
        <f t="shared" si="22"/>
        <v>358116</v>
      </c>
      <c r="AC116" s="141">
        <f t="shared" si="22"/>
        <v>159705</v>
      </c>
      <c r="AD116" s="171">
        <f t="shared" si="22"/>
        <v>128796.19099999999</v>
      </c>
      <c r="AE116" s="143">
        <f t="shared" si="22"/>
        <v>1</v>
      </c>
    </row>
    <row r="119" spans="1:31" ht="12.75" hidden="1" customHeight="1" x14ac:dyDescent="0.2"/>
    <row r="120" spans="1:31" ht="12.75" hidden="1" customHeight="1" x14ac:dyDescent="0.2"/>
    <row r="121" spans="1:31" ht="12.75" hidden="1" customHeight="1" x14ac:dyDescent="0.2"/>
    <row r="122" spans="1:31" ht="12.75" hidden="1" customHeight="1" x14ac:dyDescent="0.2"/>
    <row r="123" spans="1:31" ht="12.75" hidden="1" customHeight="1" x14ac:dyDescent="0.2"/>
    <row r="124" spans="1:31" ht="12.75" hidden="1" customHeight="1" x14ac:dyDescent="0.2"/>
    <row r="125" spans="1:31" ht="12.75" hidden="1" customHeight="1" x14ac:dyDescent="0.2"/>
    <row r="126" spans="1:31" ht="12.75" hidden="1" customHeight="1" x14ac:dyDescent="0.2"/>
    <row r="127" spans="1:31" ht="12.75" hidden="1" customHeight="1" x14ac:dyDescent="0.2"/>
    <row r="128" spans="1:31" ht="12.75" hidden="1" customHeight="1" x14ac:dyDescent="0.2"/>
    <row r="129" spans="1:31" ht="12.75" hidden="1" customHeight="1" x14ac:dyDescent="0.2"/>
    <row r="131" spans="1:31" x14ac:dyDescent="0.2">
      <c r="A131" s="237" t="str">
        <f>Translation!$A$32</f>
        <v>Vorsorgeeinrichtungen ohne Staatsgarantie und ohne Vollversicherungslösung</v>
      </c>
      <c r="E131" s="156"/>
      <c r="J131" s="156"/>
      <c r="O131" s="156"/>
      <c r="T131" s="156"/>
      <c r="Y131" s="156"/>
      <c r="AD131" s="156"/>
    </row>
    <row r="132" spans="1:31" x14ac:dyDescent="0.2">
      <c r="A132" s="114" t="str">
        <f>$A$12</f>
        <v>0.00% – 0.19%</v>
      </c>
      <c r="B132" s="210">
        <v>80</v>
      </c>
      <c r="C132" s="211">
        <v>3722</v>
      </c>
      <c r="D132" s="211">
        <v>21299</v>
      </c>
      <c r="E132" s="212">
        <v>8876.7039999999997</v>
      </c>
      <c r="F132" s="213">
        <f t="shared" ref="F132:F137" si="23">E132/E$156</f>
        <v>1.2713784065437347E-2</v>
      </c>
      <c r="G132" s="218">
        <v>79</v>
      </c>
      <c r="H132" s="219">
        <v>4042</v>
      </c>
      <c r="I132" s="219">
        <v>22551</v>
      </c>
      <c r="J132" s="220">
        <v>9515.42</v>
      </c>
      <c r="K132" s="221">
        <f t="shared" ref="K132:K137" si="24">J132/J$156</f>
        <v>1.4210690994853359E-2</v>
      </c>
      <c r="L132" s="228">
        <v>89</v>
      </c>
      <c r="M132" s="229">
        <v>4929</v>
      </c>
      <c r="N132" s="229">
        <v>23501</v>
      </c>
      <c r="O132" s="230">
        <v>10179.036</v>
      </c>
      <c r="P132" s="231">
        <f t="shared" ref="P132:P137" si="25">O132/O$156</f>
        <v>1.6030974397731466E-2</v>
      </c>
      <c r="Q132" s="228">
        <v>89</v>
      </c>
      <c r="R132" s="229">
        <v>5261</v>
      </c>
      <c r="S132" s="229">
        <v>24532</v>
      </c>
      <c r="T132" s="230">
        <v>10605.541999999999</v>
      </c>
      <c r="U132" s="231">
        <f t="shared" ref="U132:U137" si="26">T132/T$156</f>
        <v>1.7520697548155315E-2</v>
      </c>
      <c r="V132" s="228">
        <v>86</v>
      </c>
      <c r="W132" s="229">
        <v>4568</v>
      </c>
      <c r="X132" s="229">
        <v>21831</v>
      </c>
      <c r="Y132" s="230">
        <v>9168.8490000000002</v>
      </c>
      <c r="Z132" s="231">
        <f t="shared" ref="Z132:Z137" si="27">Y132/Y$156</f>
        <v>1.5905576765730591E-2</v>
      </c>
      <c r="AA132" s="228"/>
      <c r="AB132" s="229"/>
      <c r="AC132" s="229"/>
      <c r="AD132" s="230"/>
      <c r="AE132" s="231" t="e">
        <f t="shared" ref="AE132:AE137" si="28">AD132/AD$156</f>
        <v>#DIV/0!</v>
      </c>
    </row>
    <row r="133" spans="1:31" x14ac:dyDescent="0.2">
      <c r="A133" s="114" t="str">
        <f>$A$13</f>
        <v>0.20% – 0.39%</v>
      </c>
      <c r="B133" s="210">
        <v>141</v>
      </c>
      <c r="C133" s="211">
        <v>132959</v>
      </c>
      <c r="D133" s="211">
        <v>116172</v>
      </c>
      <c r="E133" s="212">
        <v>87495.760999999999</v>
      </c>
      <c r="F133" s="213">
        <f t="shared" si="23"/>
        <v>0.12531703343888842</v>
      </c>
      <c r="G133" s="218">
        <v>147</v>
      </c>
      <c r="H133" s="219">
        <v>127415</v>
      </c>
      <c r="I133" s="219">
        <v>113970</v>
      </c>
      <c r="J133" s="220">
        <v>83819.665999999997</v>
      </c>
      <c r="K133" s="221">
        <f t="shared" si="24"/>
        <v>0.12517948475399049</v>
      </c>
      <c r="L133" s="228">
        <v>151</v>
      </c>
      <c r="M133" s="229">
        <v>139240</v>
      </c>
      <c r="N133" s="229">
        <v>118637</v>
      </c>
      <c r="O133" s="230">
        <v>85568.82</v>
      </c>
      <c r="P133" s="231">
        <f t="shared" si="25"/>
        <v>0.13476242373679514</v>
      </c>
      <c r="Q133" s="228">
        <v>147</v>
      </c>
      <c r="R133" s="229">
        <v>112044</v>
      </c>
      <c r="S133" s="229">
        <v>105712</v>
      </c>
      <c r="T133" s="230">
        <v>72951.614000000001</v>
      </c>
      <c r="U133" s="231">
        <f t="shared" si="26"/>
        <v>0.12051841994909576</v>
      </c>
      <c r="V133" s="228">
        <v>144</v>
      </c>
      <c r="W133" s="229">
        <v>179342</v>
      </c>
      <c r="X133" s="229">
        <v>150117</v>
      </c>
      <c r="Y133" s="230">
        <v>107283.496</v>
      </c>
      <c r="Z133" s="231">
        <f t="shared" si="27"/>
        <v>0.18610906137989083</v>
      </c>
      <c r="AA133" s="228"/>
      <c r="AB133" s="229"/>
      <c r="AC133" s="229"/>
      <c r="AD133" s="230"/>
      <c r="AE133" s="231" t="e">
        <f t="shared" si="28"/>
        <v>#DIV/0!</v>
      </c>
    </row>
    <row r="134" spans="1:31" x14ac:dyDescent="0.2">
      <c r="A134" s="114" t="str">
        <f>$A$14</f>
        <v>0.40% – 0.59%</v>
      </c>
      <c r="B134" s="210">
        <v>472</v>
      </c>
      <c r="C134" s="211">
        <v>1104546</v>
      </c>
      <c r="D134" s="211">
        <v>491336</v>
      </c>
      <c r="E134" s="212">
        <v>401398.70500000002</v>
      </c>
      <c r="F134" s="213">
        <f t="shared" si="23"/>
        <v>0.57490893686622724</v>
      </c>
      <c r="G134" s="218">
        <v>481</v>
      </c>
      <c r="H134" s="219">
        <v>1051641</v>
      </c>
      <c r="I134" s="219">
        <v>474014</v>
      </c>
      <c r="J134" s="220">
        <v>382516.81099999999</v>
      </c>
      <c r="K134" s="221">
        <f t="shared" si="24"/>
        <v>0.57126518865774967</v>
      </c>
      <c r="L134" s="228">
        <v>468</v>
      </c>
      <c r="M134" s="229">
        <v>1009967</v>
      </c>
      <c r="N134" s="229">
        <v>454035</v>
      </c>
      <c r="O134" s="230">
        <v>357549.78200000001</v>
      </c>
      <c r="P134" s="231">
        <f t="shared" si="25"/>
        <v>0.56310552405517245</v>
      </c>
      <c r="Q134" s="228">
        <v>443</v>
      </c>
      <c r="R134" s="229">
        <v>1009044</v>
      </c>
      <c r="S134" s="229">
        <v>445305</v>
      </c>
      <c r="T134" s="230">
        <v>344215.038</v>
      </c>
      <c r="U134" s="231">
        <f t="shared" si="26"/>
        <v>0.56865434810637572</v>
      </c>
      <c r="V134" s="228">
        <v>448</v>
      </c>
      <c r="W134" s="229">
        <v>871191</v>
      </c>
      <c r="X134" s="229">
        <v>382637</v>
      </c>
      <c r="Y134" s="230">
        <v>287447.76299999998</v>
      </c>
      <c r="Z134" s="231">
        <f t="shared" si="27"/>
        <v>0.49864737226385042</v>
      </c>
      <c r="AA134" s="228"/>
      <c r="AB134" s="229"/>
      <c r="AC134" s="229"/>
      <c r="AD134" s="230"/>
      <c r="AE134" s="231" t="e">
        <f t="shared" si="28"/>
        <v>#DIV/0!</v>
      </c>
    </row>
    <row r="135" spans="1:31" x14ac:dyDescent="0.2">
      <c r="A135" s="114" t="str">
        <f>$A$15</f>
        <v>0.60% – 0.79%</v>
      </c>
      <c r="B135" s="210">
        <v>392</v>
      </c>
      <c r="C135" s="211">
        <v>1194874</v>
      </c>
      <c r="D135" s="211">
        <v>144105</v>
      </c>
      <c r="E135" s="212">
        <v>147314.48300000001</v>
      </c>
      <c r="F135" s="213">
        <f t="shared" si="23"/>
        <v>0.210993238771231</v>
      </c>
      <c r="G135" s="218">
        <v>402</v>
      </c>
      <c r="H135" s="219">
        <v>1150649</v>
      </c>
      <c r="I135" s="219">
        <v>138585</v>
      </c>
      <c r="J135" s="220">
        <v>141454.30600000001</v>
      </c>
      <c r="K135" s="221">
        <f t="shared" si="24"/>
        <v>0.21125325339894946</v>
      </c>
      <c r="L135" s="228">
        <v>402</v>
      </c>
      <c r="M135" s="229">
        <v>1110494</v>
      </c>
      <c r="N135" s="229">
        <v>134330</v>
      </c>
      <c r="O135" s="230">
        <v>137053.065</v>
      </c>
      <c r="P135" s="231">
        <f t="shared" si="25"/>
        <v>0.21584501480745585</v>
      </c>
      <c r="Q135" s="228">
        <v>431</v>
      </c>
      <c r="R135" s="229">
        <v>1096972</v>
      </c>
      <c r="S135" s="229">
        <v>137921</v>
      </c>
      <c r="T135" s="230">
        <v>131532.851</v>
      </c>
      <c r="U135" s="231">
        <f t="shared" si="26"/>
        <v>0.21729651346603296</v>
      </c>
      <c r="V135" s="228">
        <v>454</v>
      </c>
      <c r="W135" s="229">
        <v>1086794</v>
      </c>
      <c r="X135" s="229">
        <v>137946</v>
      </c>
      <c r="Y135" s="230">
        <v>121333.762</v>
      </c>
      <c r="Z135" s="231">
        <f t="shared" si="27"/>
        <v>0.21048263154577912</v>
      </c>
      <c r="AA135" s="228"/>
      <c r="AB135" s="229"/>
      <c r="AC135" s="229"/>
      <c r="AD135" s="230"/>
      <c r="AE135" s="231" t="e">
        <f t="shared" si="28"/>
        <v>#DIV/0!</v>
      </c>
    </row>
    <row r="136" spans="1:31" x14ac:dyDescent="0.2">
      <c r="A136" s="114" t="str">
        <f>$A$16</f>
        <v>0.80% – 0.99%</v>
      </c>
      <c r="B136" s="210">
        <v>230</v>
      </c>
      <c r="C136" s="211">
        <v>432127</v>
      </c>
      <c r="D136" s="211">
        <v>12236</v>
      </c>
      <c r="E136" s="212">
        <v>49077.084999999999</v>
      </c>
      <c r="F136" s="213">
        <f t="shared" si="23"/>
        <v>7.0291344766155797E-2</v>
      </c>
      <c r="G136" s="218">
        <v>253</v>
      </c>
      <c r="H136" s="219">
        <v>427502</v>
      </c>
      <c r="I136" s="219">
        <v>11276</v>
      </c>
      <c r="J136" s="220">
        <v>49147.116999999998</v>
      </c>
      <c r="K136" s="221">
        <f t="shared" si="24"/>
        <v>7.33981782175568E-2</v>
      </c>
      <c r="L136" s="228">
        <v>272</v>
      </c>
      <c r="M136" s="229">
        <v>392910</v>
      </c>
      <c r="N136" s="229">
        <v>7005</v>
      </c>
      <c r="O136" s="230">
        <v>41928.735000000001</v>
      </c>
      <c r="P136" s="231">
        <f t="shared" si="25"/>
        <v>6.6033608419723361E-2</v>
      </c>
      <c r="Q136" s="228">
        <v>312</v>
      </c>
      <c r="R136" s="229">
        <v>401342</v>
      </c>
      <c r="S136" s="229">
        <v>8530</v>
      </c>
      <c r="T136" s="230">
        <v>43314.728999999999</v>
      </c>
      <c r="U136" s="231">
        <f t="shared" si="26"/>
        <v>7.1557329761110927E-2</v>
      </c>
      <c r="V136" s="228">
        <v>362</v>
      </c>
      <c r="W136" s="229">
        <v>377512</v>
      </c>
      <c r="X136" s="229">
        <v>16253</v>
      </c>
      <c r="Y136" s="230">
        <v>40470.042000000001</v>
      </c>
      <c r="Z136" s="231">
        <f t="shared" si="27"/>
        <v>7.0205034431621807E-2</v>
      </c>
      <c r="AA136" s="228"/>
      <c r="AB136" s="229"/>
      <c r="AC136" s="229"/>
      <c r="AD136" s="230"/>
      <c r="AE136" s="231" t="e">
        <f t="shared" si="28"/>
        <v>#DIV/0!</v>
      </c>
    </row>
    <row r="137" spans="1:31" ht="12.75" customHeight="1" x14ac:dyDescent="0.2">
      <c r="A137" s="114" t="str">
        <f>$A$17</f>
        <v>1.00%</v>
      </c>
      <c r="B137" s="210">
        <v>128</v>
      </c>
      <c r="C137" s="211">
        <v>18114</v>
      </c>
      <c r="D137" s="211">
        <v>9</v>
      </c>
      <c r="E137" s="212">
        <v>4032.54</v>
      </c>
      <c r="F137" s="213">
        <f t="shared" si="23"/>
        <v>5.775662092060152E-3</v>
      </c>
      <c r="G137" s="218">
        <v>133</v>
      </c>
      <c r="H137" s="219">
        <v>14196</v>
      </c>
      <c r="I137" s="219">
        <v>15</v>
      </c>
      <c r="J137" s="220">
        <v>3142.55</v>
      </c>
      <c r="K137" s="221">
        <f t="shared" si="24"/>
        <v>4.6932039769002759E-3</v>
      </c>
      <c r="L137" s="228">
        <v>135</v>
      </c>
      <c r="M137" s="229">
        <v>16820</v>
      </c>
      <c r="N137" s="229">
        <v>63</v>
      </c>
      <c r="O137" s="230">
        <v>2681.0920000000001</v>
      </c>
      <c r="P137" s="231">
        <f t="shared" si="25"/>
        <v>4.2224545831218837E-3</v>
      </c>
      <c r="Q137" s="228">
        <v>147</v>
      </c>
      <c r="R137" s="229">
        <v>18474</v>
      </c>
      <c r="S137" s="229">
        <v>497</v>
      </c>
      <c r="T137" s="230">
        <v>2695.2809999999999</v>
      </c>
      <c r="U137" s="231">
        <f t="shared" si="26"/>
        <v>4.45269116922922E-3</v>
      </c>
      <c r="V137" s="228">
        <v>159</v>
      </c>
      <c r="W137" s="229">
        <v>130545</v>
      </c>
      <c r="X137" s="229">
        <v>989</v>
      </c>
      <c r="Y137" s="230">
        <v>10751.072</v>
      </c>
      <c r="Z137" s="231">
        <f t="shared" si="27"/>
        <v>1.8650323613127091E-2</v>
      </c>
      <c r="AA137" s="228"/>
      <c r="AB137" s="229"/>
      <c r="AC137" s="229"/>
      <c r="AD137" s="230"/>
      <c r="AE137" s="231" t="e">
        <f t="shared" si="28"/>
        <v>#DIV/0!</v>
      </c>
    </row>
    <row r="138" spans="1:31" ht="12.75" hidden="1" customHeight="1" x14ac:dyDescent="0.2">
      <c r="A138" s="114">
        <f>$A$18</f>
        <v>0</v>
      </c>
      <c r="B138" s="210"/>
      <c r="C138" s="211"/>
      <c r="D138" s="211"/>
      <c r="E138" s="212"/>
      <c r="F138" s="213"/>
      <c r="G138" s="218"/>
      <c r="H138" s="219"/>
      <c r="I138" s="219"/>
      <c r="J138" s="220"/>
      <c r="K138" s="221"/>
      <c r="L138" s="228"/>
      <c r="M138" s="229"/>
      <c r="N138" s="229"/>
      <c r="O138" s="230"/>
      <c r="P138" s="231"/>
      <c r="Q138" s="228"/>
      <c r="R138" s="229"/>
      <c r="S138" s="229"/>
      <c r="T138" s="230"/>
      <c r="U138" s="231"/>
      <c r="V138" s="228"/>
      <c r="W138" s="229"/>
      <c r="X138" s="229"/>
      <c r="Y138" s="230"/>
      <c r="Z138" s="231"/>
      <c r="AA138" s="228"/>
      <c r="AB138" s="229"/>
      <c r="AC138" s="229"/>
      <c r="AD138" s="230"/>
      <c r="AE138" s="231"/>
    </row>
    <row r="139" spans="1:31" ht="12.75" hidden="1" customHeight="1" x14ac:dyDescent="0.2">
      <c r="A139" s="114">
        <f>$A$19</f>
        <v>0</v>
      </c>
      <c r="B139" s="210"/>
      <c r="C139" s="211"/>
      <c r="D139" s="211"/>
      <c r="E139" s="212"/>
      <c r="F139" s="213"/>
      <c r="G139" s="218"/>
      <c r="H139" s="219"/>
      <c r="I139" s="219"/>
      <c r="J139" s="220"/>
      <c r="K139" s="221"/>
      <c r="L139" s="228"/>
      <c r="M139" s="229"/>
      <c r="N139" s="229"/>
      <c r="O139" s="230"/>
      <c r="P139" s="231"/>
      <c r="Q139" s="228"/>
      <c r="R139" s="229"/>
      <c r="S139" s="229"/>
      <c r="T139" s="230"/>
      <c r="U139" s="231"/>
      <c r="V139" s="228"/>
      <c r="W139" s="229"/>
      <c r="X139" s="229"/>
      <c r="Y139" s="230"/>
      <c r="Z139" s="231"/>
      <c r="AA139" s="228"/>
      <c r="AB139" s="229"/>
      <c r="AC139" s="229"/>
      <c r="AD139" s="230"/>
      <c r="AE139" s="231"/>
    </row>
    <row r="140" spans="1:31" ht="12.75" hidden="1" customHeight="1" x14ac:dyDescent="0.2">
      <c r="A140" s="114">
        <f>$A$20</f>
        <v>0</v>
      </c>
      <c r="B140" s="210"/>
      <c r="C140" s="211"/>
      <c r="D140" s="211"/>
      <c r="E140" s="212"/>
      <c r="F140" s="213"/>
      <c r="G140" s="218"/>
      <c r="H140" s="219"/>
      <c r="I140" s="219"/>
      <c r="J140" s="220"/>
      <c r="K140" s="221"/>
      <c r="L140" s="228"/>
      <c r="M140" s="229"/>
      <c r="N140" s="229"/>
      <c r="O140" s="230"/>
      <c r="P140" s="231"/>
      <c r="Q140" s="228"/>
      <c r="R140" s="229"/>
      <c r="S140" s="229"/>
      <c r="T140" s="230"/>
      <c r="U140" s="231"/>
      <c r="V140" s="228"/>
      <c r="W140" s="229"/>
      <c r="X140" s="229"/>
      <c r="Y140" s="230"/>
      <c r="Z140" s="231"/>
      <c r="AA140" s="228"/>
      <c r="AB140" s="229"/>
      <c r="AC140" s="229"/>
      <c r="AD140" s="230"/>
      <c r="AE140" s="231"/>
    </row>
    <row r="141" spans="1:31" ht="12.75" hidden="1" customHeight="1" x14ac:dyDescent="0.2">
      <c r="A141" s="114">
        <f>$A$21</f>
        <v>0</v>
      </c>
      <c r="B141" s="210"/>
      <c r="C141" s="211"/>
      <c r="D141" s="211"/>
      <c r="E141" s="212"/>
      <c r="F141" s="213"/>
      <c r="G141" s="218"/>
      <c r="H141" s="219"/>
      <c r="I141" s="219"/>
      <c r="J141" s="220"/>
      <c r="K141" s="221"/>
      <c r="L141" s="228"/>
      <c r="M141" s="229"/>
      <c r="N141" s="229"/>
      <c r="O141" s="230"/>
      <c r="P141" s="231"/>
      <c r="Q141" s="228"/>
      <c r="R141" s="229"/>
      <c r="S141" s="229"/>
      <c r="T141" s="230"/>
      <c r="U141" s="231"/>
      <c r="V141" s="228"/>
      <c r="W141" s="229"/>
      <c r="X141" s="229"/>
      <c r="Y141" s="230"/>
      <c r="Z141" s="231"/>
      <c r="AA141" s="228"/>
      <c r="AB141" s="229"/>
      <c r="AC141" s="229"/>
      <c r="AD141" s="230"/>
      <c r="AE141" s="231"/>
    </row>
    <row r="142" spans="1:31" ht="12.75" hidden="1" customHeight="1" x14ac:dyDescent="0.2">
      <c r="A142" s="114">
        <f>$A$22</f>
        <v>0</v>
      </c>
      <c r="B142" s="210"/>
      <c r="C142" s="211"/>
      <c r="D142" s="211"/>
      <c r="E142" s="212"/>
      <c r="F142" s="213"/>
      <c r="G142" s="218"/>
      <c r="H142" s="219"/>
      <c r="I142" s="219"/>
      <c r="J142" s="220"/>
      <c r="K142" s="221"/>
      <c r="L142" s="228"/>
      <c r="M142" s="229"/>
      <c r="N142" s="229"/>
      <c r="O142" s="230"/>
      <c r="P142" s="231"/>
      <c r="Q142" s="228"/>
      <c r="R142" s="229"/>
      <c r="S142" s="229"/>
      <c r="T142" s="230"/>
      <c r="U142" s="231"/>
      <c r="V142" s="228"/>
      <c r="W142" s="229"/>
      <c r="X142" s="229"/>
      <c r="Y142" s="230"/>
      <c r="Z142" s="231"/>
      <c r="AA142" s="228"/>
      <c r="AB142" s="229"/>
      <c r="AC142" s="229"/>
      <c r="AD142" s="230"/>
      <c r="AE142" s="231"/>
    </row>
    <row r="143" spans="1:31" ht="12.75" hidden="1" customHeight="1" x14ac:dyDescent="0.2">
      <c r="A143" s="114">
        <f>$A$23</f>
        <v>0</v>
      </c>
      <c r="B143" s="210"/>
      <c r="C143" s="211"/>
      <c r="D143" s="211"/>
      <c r="E143" s="212"/>
      <c r="F143" s="213"/>
      <c r="G143" s="218"/>
      <c r="H143" s="219"/>
      <c r="I143" s="219"/>
      <c r="J143" s="220"/>
      <c r="K143" s="221"/>
      <c r="L143" s="228"/>
      <c r="M143" s="229"/>
      <c r="N143" s="229"/>
      <c r="O143" s="230"/>
      <c r="P143" s="231"/>
      <c r="Q143" s="228"/>
      <c r="R143" s="229"/>
      <c r="S143" s="229"/>
      <c r="T143" s="230"/>
      <c r="U143" s="231"/>
      <c r="V143" s="228"/>
      <c r="W143" s="229"/>
      <c r="X143" s="229"/>
      <c r="Y143" s="230"/>
      <c r="Z143" s="231"/>
      <c r="AA143" s="228"/>
      <c r="AB143" s="229"/>
      <c r="AC143" s="229"/>
      <c r="AD143" s="230"/>
      <c r="AE143" s="231"/>
    </row>
    <row r="144" spans="1:31" ht="12.75" hidden="1" customHeight="1" x14ac:dyDescent="0.2">
      <c r="A144" s="114">
        <f>$A$24</f>
        <v>0</v>
      </c>
      <c r="B144" s="210"/>
      <c r="C144" s="211"/>
      <c r="D144" s="211"/>
      <c r="E144" s="212"/>
      <c r="F144" s="213"/>
      <c r="G144" s="218"/>
      <c r="H144" s="219"/>
      <c r="I144" s="219"/>
      <c r="J144" s="220"/>
      <c r="K144" s="221"/>
      <c r="L144" s="228"/>
      <c r="M144" s="229"/>
      <c r="N144" s="229"/>
      <c r="O144" s="230"/>
      <c r="P144" s="231"/>
      <c r="Q144" s="228"/>
      <c r="R144" s="229"/>
      <c r="S144" s="229"/>
      <c r="T144" s="230"/>
      <c r="U144" s="231"/>
      <c r="V144" s="228"/>
      <c r="W144" s="229"/>
      <c r="X144" s="229"/>
      <c r="Y144" s="230"/>
      <c r="Z144" s="231"/>
      <c r="AA144" s="228"/>
      <c r="AB144" s="229"/>
      <c r="AC144" s="229"/>
      <c r="AD144" s="230"/>
      <c r="AE144" s="231"/>
    </row>
    <row r="145" spans="1:31" ht="12.75" hidden="1" customHeight="1" x14ac:dyDescent="0.2">
      <c r="A145" s="114">
        <f>$A$25</f>
        <v>0</v>
      </c>
      <c r="B145" s="210"/>
      <c r="C145" s="211"/>
      <c r="D145" s="211"/>
      <c r="E145" s="212"/>
      <c r="F145" s="213"/>
      <c r="G145" s="218"/>
      <c r="H145" s="219"/>
      <c r="I145" s="219"/>
      <c r="J145" s="220"/>
      <c r="K145" s="221"/>
      <c r="L145" s="228"/>
      <c r="M145" s="229"/>
      <c r="N145" s="229"/>
      <c r="O145" s="230"/>
      <c r="P145" s="231"/>
      <c r="Q145" s="228"/>
      <c r="R145" s="229"/>
      <c r="S145" s="229"/>
      <c r="T145" s="230"/>
      <c r="U145" s="231"/>
      <c r="V145" s="228"/>
      <c r="W145" s="229"/>
      <c r="X145" s="229"/>
      <c r="Y145" s="230"/>
      <c r="Z145" s="231"/>
      <c r="AA145" s="228"/>
      <c r="AB145" s="229"/>
      <c r="AC145" s="229"/>
      <c r="AD145" s="230"/>
      <c r="AE145" s="231"/>
    </row>
    <row r="146" spans="1:31" ht="12.75" hidden="1" customHeight="1" x14ac:dyDescent="0.2">
      <c r="A146" s="114">
        <f>$A$26</f>
        <v>0</v>
      </c>
      <c r="B146" s="210"/>
      <c r="C146" s="211"/>
      <c r="D146" s="211"/>
      <c r="E146" s="212"/>
      <c r="F146" s="213"/>
      <c r="G146" s="218"/>
      <c r="H146" s="219"/>
      <c r="I146" s="219"/>
      <c r="J146" s="220"/>
      <c r="K146" s="221"/>
      <c r="L146" s="228"/>
      <c r="M146" s="229"/>
      <c r="N146" s="229"/>
      <c r="O146" s="230"/>
      <c r="P146" s="231"/>
      <c r="Q146" s="228"/>
      <c r="R146" s="229"/>
      <c r="S146" s="229"/>
      <c r="T146" s="230"/>
      <c r="U146" s="231"/>
      <c r="V146" s="228"/>
      <c r="W146" s="229"/>
      <c r="X146" s="229"/>
      <c r="Y146" s="230"/>
      <c r="Z146" s="231"/>
      <c r="AA146" s="228"/>
      <c r="AB146" s="229"/>
      <c r="AC146" s="229"/>
      <c r="AD146" s="230"/>
      <c r="AE146" s="231"/>
    </row>
    <row r="147" spans="1:31" ht="12.75" hidden="1" customHeight="1" x14ac:dyDescent="0.2">
      <c r="A147" s="114">
        <f>$A$27</f>
        <v>0</v>
      </c>
      <c r="B147" s="210"/>
      <c r="C147" s="211"/>
      <c r="D147" s="211"/>
      <c r="E147" s="212"/>
      <c r="F147" s="213"/>
      <c r="G147" s="218"/>
      <c r="H147" s="219"/>
      <c r="I147" s="219"/>
      <c r="J147" s="220"/>
      <c r="K147" s="221"/>
      <c r="L147" s="228"/>
      <c r="M147" s="229"/>
      <c r="N147" s="229"/>
      <c r="O147" s="230"/>
      <c r="P147" s="231"/>
      <c r="Q147" s="228"/>
      <c r="R147" s="229"/>
      <c r="S147" s="229"/>
      <c r="T147" s="230"/>
      <c r="U147" s="231"/>
      <c r="V147" s="228"/>
      <c r="W147" s="229"/>
      <c r="X147" s="229"/>
      <c r="Y147" s="230"/>
      <c r="Z147" s="231"/>
      <c r="AA147" s="228"/>
      <c r="AB147" s="229"/>
      <c r="AC147" s="229"/>
      <c r="AD147" s="230"/>
      <c r="AE147" s="231"/>
    </row>
    <row r="148" spans="1:31" ht="12.75" hidden="1" customHeight="1" x14ac:dyDescent="0.2">
      <c r="A148" s="114">
        <f>$A$28</f>
        <v>0</v>
      </c>
      <c r="B148" s="210"/>
      <c r="C148" s="211"/>
      <c r="D148" s="211"/>
      <c r="E148" s="212"/>
      <c r="F148" s="213"/>
      <c r="G148" s="218"/>
      <c r="H148" s="219"/>
      <c r="I148" s="219"/>
      <c r="J148" s="220"/>
      <c r="K148" s="221"/>
      <c r="L148" s="228"/>
      <c r="M148" s="229"/>
      <c r="N148" s="229"/>
      <c r="O148" s="230"/>
      <c r="P148" s="231"/>
      <c r="Q148" s="228"/>
      <c r="R148" s="229"/>
      <c r="S148" s="229"/>
      <c r="T148" s="230"/>
      <c r="U148" s="231"/>
      <c r="V148" s="228"/>
      <c r="W148" s="229"/>
      <c r="X148" s="229"/>
      <c r="Y148" s="230"/>
      <c r="Z148" s="231"/>
      <c r="AA148" s="228"/>
      <c r="AB148" s="229"/>
      <c r="AC148" s="229"/>
      <c r="AD148" s="230"/>
      <c r="AE148" s="231"/>
    </row>
    <row r="149" spans="1:31" ht="12.75" hidden="1" customHeight="1" x14ac:dyDescent="0.2">
      <c r="A149" s="114">
        <f>$A$29</f>
        <v>0</v>
      </c>
      <c r="B149" s="210"/>
      <c r="C149" s="211"/>
      <c r="D149" s="211"/>
      <c r="E149" s="212"/>
      <c r="F149" s="213"/>
      <c r="G149" s="218"/>
      <c r="H149" s="219"/>
      <c r="I149" s="219"/>
      <c r="J149" s="220"/>
      <c r="K149" s="221"/>
      <c r="L149" s="228"/>
      <c r="M149" s="229"/>
      <c r="N149" s="229"/>
      <c r="O149" s="230"/>
      <c r="P149" s="231"/>
      <c r="Q149" s="228"/>
      <c r="R149" s="229"/>
      <c r="S149" s="229"/>
      <c r="T149" s="230"/>
      <c r="U149" s="231"/>
      <c r="V149" s="228"/>
      <c r="W149" s="229"/>
      <c r="X149" s="229"/>
      <c r="Y149" s="230"/>
      <c r="Z149" s="231"/>
      <c r="AA149" s="228"/>
      <c r="AB149" s="229"/>
      <c r="AC149" s="229"/>
      <c r="AD149" s="230"/>
      <c r="AE149" s="231"/>
    </row>
    <row r="150" spans="1:31" ht="12.75" hidden="1" customHeight="1" x14ac:dyDescent="0.2">
      <c r="A150" s="114">
        <f>$A$30</f>
        <v>0</v>
      </c>
      <c r="B150" s="210"/>
      <c r="C150" s="211"/>
      <c r="D150" s="211"/>
      <c r="E150" s="212"/>
      <c r="F150" s="213"/>
      <c r="G150" s="218"/>
      <c r="H150" s="219"/>
      <c r="I150" s="219"/>
      <c r="J150" s="220"/>
      <c r="K150" s="221"/>
      <c r="L150" s="228"/>
      <c r="M150" s="229"/>
      <c r="N150" s="229"/>
      <c r="O150" s="230"/>
      <c r="P150" s="231"/>
      <c r="Q150" s="228"/>
      <c r="R150" s="229"/>
      <c r="S150" s="229"/>
      <c r="T150" s="230"/>
      <c r="U150" s="231"/>
      <c r="V150" s="228"/>
      <c r="W150" s="229"/>
      <c r="X150" s="229"/>
      <c r="Y150" s="230"/>
      <c r="Z150" s="231"/>
      <c r="AA150" s="228"/>
      <c r="AB150" s="229"/>
      <c r="AC150" s="229"/>
      <c r="AD150" s="230"/>
      <c r="AE150" s="231"/>
    </row>
    <row r="151" spans="1:31" ht="12.75" hidden="1" customHeight="1" x14ac:dyDescent="0.2">
      <c r="A151" s="114">
        <f>$A$31</f>
        <v>0</v>
      </c>
      <c r="B151" s="210"/>
      <c r="C151" s="211"/>
      <c r="D151" s="211"/>
      <c r="E151" s="212"/>
      <c r="F151" s="213"/>
      <c r="G151" s="218"/>
      <c r="H151" s="219"/>
      <c r="I151" s="219"/>
      <c r="J151" s="220"/>
      <c r="K151" s="221"/>
      <c r="L151" s="228"/>
      <c r="M151" s="229"/>
      <c r="N151" s="229"/>
      <c r="O151" s="230"/>
      <c r="P151" s="231"/>
      <c r="Q151" s="228"/>
      <c r="R151" s="229"/>
      <c r="S151" s="229"/>
      <c r="T151" s="230"/>
      <c r="U151" s="231"/>
      <c r="V151" s="228"/>
      <c r="W151" s="229"/>
      <c r="X151" s="229"/>
      <c r="Y151" s="230"/>
      <c r="Z151" s="231"/>
      <c r="AA151" s="228"/>
      <c r="AB151" s="229"/>
      <c r="AC151" s="229"/>
      <c r="AD151" s="230"/>
      <c r="AE151" s="231"/>
    </row>
    <row r="152" spans="1:31" ht="12.75" hidden="1" customHeight="1" x14ac:dyDescent="0.2">
      <c r="A152" s="114">
        <f>$A$32</f>
        <v>0</v>
      </c>
      <c r="B152" s="210"/>
      <c r="C152" s="211"/>
      <c r="D152" s="211"/>
      <c r="E152" s="212"/>
      <c r="F152" s="213"/>
      <c r="G152" s="218"/>
      <c r="H152" s="219"/>
      <c r="I152" s="219"/>
      <c r="J152" s="220"/>
      <c r="K152" s="221"/>
      <c r="L152" s="228"/>
      <c r="M152" s="229"/>
      <c r="N152" s="229"/>
      <c r="O152" s="230"/>
      <c r="P152" s="231"/>
      <c r="Q152" s="228"/>
      <c r="R152" s="229"/>
      <c r="S152" s="229"/>
      <c r="T152" s="230"/>
      <c r="U152" s="231"/>
      <c r="V152" s="228"/>
      <c r="W152" s="229"/>
      <c r="X152" s="229"/>
      <c r="Y152" s="230"/>
      <c r="Z152" s="231"/>
      <c r="AA152" s="228"/>
      <c r="AB152" s="229"/>
      <c r="AC152" s="229"/>
      <c r="AD152" s="230"/>
      <c r="AE152" s="231"/>
    </row>
    <row r="153" spans="1:31" ht="12.75" hidden="1" customHeight="1" x14ac:dyDescent="0.2">
      <c r="A153" s="114">
        <f>$A$33</f>
        <v>0</v>
      </c>
      <c r="B153" s="210"/>
      <c r="C153" s="211"/>
      <c r="D153" s="211"/>
      <c r="E153" s="212"/>
      <c r="F153" s="213"/>
      <c r="G153" s="218"/>
      <c r="H153" s="219"/>
      <c r="I153" s="219"/>
      <c r="J153" s="220"/>
      <c r="K153" s="221"/>
      <c r="L153" s="228"/>
      <c r="M153" s="229"/>
      <c r="N153" s="229"/>
      <c r="O153" s="230"/>
      <c r="P153" s="231"/>
      <c r="Q153" s="228"/>
      <c r="R153" s="229"/>
      <c r="S153" s="229"/>
      <c r="T153" s="230"/>
      <c r="U153" s="231"/>
      <c r="V153" s="228"/>
      <c r="W153" s="229"/>
      <c r="X153" s="229"/>
      <c r="Y153" s="230"/>
      <c r="Z153" s="231"/>
      <c r="AA153" s="228"/>
      <c r="AB153" s="229"/>
      <c r="AC153" s="229"/>
      <c r="AD153" s="230"/>
      <c r="AE153" s="231"/>
    </row>
    <row r="154" spans="1:31" ht="12.75" hidden="1" customHeight="1" x14ac:dyDescent="0.2">
      <c r="A154" s="114">
        <f>$A$34</f>
        <v>0</v>
      </c>
      <c r="B154" s="210"/>
      <c r="C154" s="211"/>
      <c r="D154" s="211"/>
      <c r="E154" s="212"/>
      <c r="F154" s="213"/>
      <c r="G154" s="218"/>
      <c r="H154" s="219"/>
      <c r="I154" s="219"/>
      <c r="J154" s="220"/>
      <c r="K154" s="221"/>
      <c r="L154" s="228"/>
      <c r="M154" s="229"/>
      <c r="N154" s="229"/>
      <c r="O154" s="230"/>
      <c r="P154" s="231"/>
      <c r="Q154" s="228"/>
      <c r="R154" s="229"/>
      <c r="S154" s="229"/>
      <c r="T154" s="230"/>
      <c r="U154" s="231"/>
      <c r="V154" s="228"/>
      <c r="W154" s="229"/>
      <c r="X154" s="229"/>
      <c r="Y154" s="230"/>
      <c r="Z154" s="231"/>
      <c r="AA154" s="228"/>
      <c r="AB154" s="229"/>
      <c r="AC154" s="229"/>
      <c r="AD154" s="230"/>
      <c r="AE154" s="231"/>
    </row>
    <row r="155" spans="1:31" ht="12.75" hidden="1" customHeight="1" x14ac:dyDescent="0.2">
      <c r="B155" s="210"/>
      <c r="C155" s="211"/>
      <c r="D155" s="211"/>
      <c r="E155" s="212"/>
      <c r="F155" s="213"/>
      <c r="G155" s="218"/>
      <c r="H155" s="219"/>
      <c r="I155" s="219"/>
      <c r="J155" s="220"/>
      <c r="K155" s="221"/>
      <c r="L155" s="228"/>
      <c r="M155" s="229"/>
      <c r="N155" s="229"/>
      <c r="O155" s="230"/>
      <c r="P155" s="231"/>
      <c r="Q155" s="228"/>
      <c r="R155" s="229"/>
      <c r="S155" s="229"/>
      <c r="T155" s="230"/>
      <c r="U155" s="231"/>
      <c r="V155" s="228"/>
      <c r="W155" s="229"/>
      <c r="X155" s="229"/>
      <c r="Y155" s="230"/>
      <c r="Z155" s="231"/>
      <c r="AA155" s="228"/>
      <c r="AB155" s="229"/>
      <c r="AC155" s="229"/>
      <c r="AD155" s="230"/>
      <c r="AE155" s="231"/>
    </row>
    <row r="156" spans="1:31" x14ac:dyDescent="0.2">
      <c r="A156" s="115" t="s">
        <v>2</v>
      </c>
      <c r="B156" s="214">
        <f t="shared" ref="B156:AE156" si="29">SUM(B$132:B$155)</f>
        <v>1443</v>
      </c>
      <c r="C156" s="215">
        <f t="shared" si="29"/>
        <v>2886342</v>
      </c>
      <c r="D156" s="215">
        <f t="shared" si="29"/>
        <v>785157</v>
      </c>
      <c r="E156" s="216">
        <f t="shared" si="29"/>
        <v>698195.27800000005</v>
      </c>
      <c r="F156" s="217">
        <f t="shared" si="29"/>
        <v>1</v>
      </c>
      <c r="G156" s="224">
        <f t="shared" si="29"/>
        <v>1495</v>
      </c>
      <c r="H156" s="225">
        <f t="shared" si="29"/>
        <v>2775445</v>
      </c>
      <c r="I156" s="225">
        <f t="shared" si="29"/>
        <v>760411</v>
      </c>
      <c r="J156" s="226">
        <f t="shared" si="29"/>
        <v>669595.87</v>
      </c>
      <c r="K156" s="227">
        <f t="shared" si="29"/>
        <v>1</v>
      </c>
      <c r="L156" s="233">
        <f t="shared" si="29"/>
        <v>1517</v>
      </c>
      <c r="M156" s="234">
        <f t="shared" si="29"/>
        <v>2674360</v>
      </c>
      <c r="N156" s="234">
        <f t="shared" si="29"/>
        <v>737571</v>
      </c>
      <c r="O156" s="235">
        <f t="shared" si="29"/>
        <v>634960.52999999991</v>
      </c>
      <c r="P156" s="236">
        <f t="shared" si="29"/>
        <v>1.0000000000000002</v>
      </c>
      <c r="Q156" s="233">
        <f t="shared" si="29"/>
        <v>1569</v>
      </c>
      <c r="R156" s="234">
        <f t="shared" si="29"/>
        <v>2643137</v>
      </c>
      <c r="S156" s="234">
        <f t="shared" si="29"/>
        <v>722497</v>
      </c>
      <c r="T156" s="235">
        <f t="shared" si="29"/>
        <v>605315.05500000005</v>
      </c>
      <c r="U156" s="236">
        <f t="shared" si="29"/>
        <v>0.99999999999999989</v>
      </c>
      <c r="V156" s="233">
        <f t="shared" si="29"/>
        <v>1653</v>
      </c>
      <c r="W156" s="234">
        <f t="shared" si="29"/>
        <v>2649952</v>
      </c>
      <c r="X156" s="234">
        <f t="shared" si="29"/>
        <v>709773</v>
      </c>
      <c r="Y156" s="235">
        <f t="shared" si="29"/>
        <v>576454.98400000005</v>
      </c>
      <c r="Z156" s="236">
        <f t="shared" si="29"/>
        <v>0.99999999999999989</v>
      </c>
      <c r="AA156" s="233">
        <f t="shared" si="29"/>
        <v>0</v>
      </c>
      <c r="AB156" s="234">
        <f t="shared" si="29"/>
        <v>0</v>
      </c>
      <c r="AC156" s="234">
        <f t="shared" si="29"/>
        <v>0</v>
      </c>
      <c r="AD156" s="235">
        <f t="shared" si="29"/>
        <v>0</v>
      </c>
      <c r="AE156" s="236" t="e">
        <f t="shared" si="29"/>
        <v>#DIV/0!</v>
      </c>
    </row>
    <row r="159" spans="1:31" ht="12.75" hidden="1" customHeight="1" x14ac:dyDescent="0.2"/>
    <row r="160" spans="1:31" ht="12.75" hidden="1" customHeight="1" x14ac:dyDescent="0.2"/>
    <row r="161" spans="1:31" ht="12.75" hidden="1" customHeight="1" x14ac:dyDescent="0.2"/>
    <row r="162" spans="1:31" ht="12.75" hidden="1" customHeight="1" x14ac:dyDescent="0.2"/>
    <row r="163" spans="1:31" ht="12.75" hidden="1" customHeight="1" x14ac:dyDescent="0.2"/>
    <row r="164" spans="1:31" ht="12.75" hidden="1" customHeight="1" x14ac:dyDescent="0.2"/>
    <row r="165" spans="1:31" ht="12.75" hidden="1" customHeight="1" x14ac:dyDescent="0.2"/>
    <row r="166" spans="1:31" ht="12.75" hidden="1" customHeight="1" x14ac:dyDescent="0.2"/>
    <row r="167" spans="1:31" ht="12.75" hidden="1" customHeight="1" x14ac:dyDescent="0.2"/>
    <row r="168" spans="1:31" ht="12.75" hidden="1" customHeight="1" x14ac:dyDescent="0.2"/>
    <row r="169" spans="1:31" ht="12.75" hidden="1" customHeight="1" x14ac:dyDescent="0.2"/>
    <row r="171" spans="1:31" x14ac:dyDescent="0.2">
      <c r="A171" s="273" t="str">
        <f>Translation!$A$33</f>
        <v>Vorsorgeeinrichtungen ohne Staatsgarantie und mit Vollversicherungslösung</v>
      </c>
      <c r="E171" s="156"/>
      <c r="J171" s="156"/>
      <c r="O171" s="156"/>
      <c r="T171" s="156"/>
      <c r="Y171" s="156"/>
      <c r="AD171" s="156"/>
    </row>
    <row r="172" spans="1:31" x14ac:dyDescent="0.2">
      <c r="A172" s="114" t="str">
        <f>$A$12</f>
        <v>0.00% – 0.19%</v>
      </c>
      <c r="B172" s="238">
        <v>1</v>
      </c>
      <c r="C172" s="239">
        <v>15</v>
      </c>
      <c r="D172" s="239">
        <v>0</v>
      </c>
      <c r="E172" s="240">
        <v>9.5000000000000001E-2</v>
      </c>
      <c r="F172" s="241">
        <f t="shared" ref="F172:F177" si="30">E172/E$196</f>
        <v>9.8855308596148585E-7</v>
      </c>
      <c r="G172" s="246">
        <v>3</v>
      </c>
      <c r="H172" s="247">
        <v>14</v>
      </c>
      <c r="I172" s="247">
        <v>2</v>
      </c>
      <c r="J172" s="248">
        <v>0.41199999999999998</v>
      </c>
      <c r="K172" s="249">
        <f t="shared" ref="K172:K177" si="31">J172/J$196</f>
        <v>4.1331518545271795E-6</v>
      </c>
      <c r="L172" s="256">
        <v>6</v>
      </c>
      <c r="M172" s="257">
        <v>224</v>
      </c>
      <c r="N172" s="257">
        <v>2</v>
      </c>
      <c r="O172" s="258">
        <v>1.496</v>
      </c>
      <c r="P172" s="259">
        <f t="shared" ref="P172:P177" si="32">O172/O$196</f>
        <v>1.5292265762814708E-5</v>
      </c>
      <c r="Q172" s="256">
        <v>6</v>
      </c>
      <c r="R172" s="257">
        <v>296</v>
      </c>
      <c r="S172" s="257">
        <v>2</v>
      </c>
      <c r="T172" s="258">
        <v>2.448</v>
      </c>
      <c r="U172" s="259">
        <f t="shared" ref="U172:U177" si="33">T172/T$196</f>
        <v>2.4810754651332375E-5</v>
      </c>
      <c r="V172" s="256">
        <v>6</v>
      </c>
      <c r="W172" s="257">
        <v>303</v>
      </c>
      <c r="X172" s="257">
        <v>2</v>
      </c>
      <c r="Y172" s="258">
        <v>3.137</v>
      </c>
      <c r="Z172" s="259">
        <f t="shared" ref="Z172:Z177" si="34">Y172/Y$196</f>
        <v>3.0672232775749556E-5</v>
      </c>
      <c r="AA172" s="256"/>
      <c r="AB172" s="257"/>
      <c r="AC172" s="257"/>
      <c r="AD172" s="258"/>
      <c r="AE172" s="259" t="e">
        <f t="shared" ref="AE172:AE177" si="35">AD172/AD$196</f>
        <v>#DIV/0!</v>
      </c>
    </row>
    <row r="173" spans="1:31" x14ac:dyDescent="0.2">
      <c r="A173" s="114" t="str">
        <f>$A$13</f>
        <v>0.20% – 0.39%</v>
      </c>
      <c r="B173" s="238">
        <v>1</v>
      </c>
      <c r="C173" s="239">
        <v>315</v>
      </c>
      <c r="D173" s="239">
        <v>116</v>
      </c>
      <c r="E173" s="240">
        <v>94.117999999999995</v>
      </c>
      <c r="F173" s="241">
        <f t="shared" si="30"/>
        <v>9.7937515099498018E-4</v>
      </c>
      <c r="G173" s="246">
        <v>1</v>
      </c>
      <c r="H173" s="247">
        <v>286</v>
      </c>
      <c r="I173" s="247">
        <v>116</v>
      </c>
      <c r="J173" s="248">
        <v>92.635999999999996</v>
      </c>
      <c r="K173" s="249">
        <f t="shared" si="31"/>
        <v>9.2931712426208687E-4</v>
      </c>
      <c r="L173" s="256">
        <v>1</v>
      </c>
      <c r="M173" s="257">
        <v>268</v>
      </c>
      <c r="N173" s="257">
        <v>120</v>
      </c>
      <c r="O173" s="258">
        <v>88.424000000000007</v>
      </c>
      <c r="P173" s="259">
        <f t="shared" si="32"/>
        <v>9.0387921645128865E-4</v>
      </c>
      <c r="Q173" s="256">
        <v>0</v>
      </c>
      <c r="R173" s="257">
        <v>0</v>
      </c>
      <c r="S173" s="257">
        <v>0</v>
      </c>
      <c r="T173" s="258">
        <v>0</v>
      </c>
      <c r="U173" s="259">
        <f t="shared" si="33"/>
        <v>0</v>
      </c>
      <c r="V173" s="256">
        <v>2</v>
      </c>
      <c r="W173" s="257">
        <v>100</v>
      </c>
      <c r="X173" s="257">
        <v>49</v>
      </c>
      <c r="Y173" s="258">
        <v>18.952999999999999</v>
      </c>
      <c r="Z173" s="259">
        <f t="shared" si="34"/>
        <v>1.8531425814433575E-4</v>
      </c>
      <c r="AA173" s="256"/>
      <c r="AB173" s="257"/>
      <c r="AC173" s="257"/>
      <c r="AD173" s="258"/>
      <c r="AE173" s="259" t="e">
        <f t="shared" si="35"/>
        <v>#DIV/0!</v>
      </c>
    </row>
    <row r="174" spans="1:31" x14ac:dyDescent="0.2">
      <c r="A174" s="114" t="str">
        <f>$A$14</f>
        <v>0.40% – 0.59%</v>
      </c>
      <c r="B174" s="238">
        <v>1</v>
      </c>
      <c r="C174" s="239">
        <v>2456</v>
      </c>
      <c r="D174" s="239">
        <v>0</v>
      </c>
      <c r="E174" s="240">
        <v>532.846</v>
      </c>
      <c r="F174" s="241">
        <f t="shared" si="30"/>
        <v>5.5447006067603569E-3</v>
      </c>
      <c r="G174" s="246">
        <v>2</v>
      </c>
      <c r="H174" s="247">
        <v>2821</v>
      </c>
      <c r="I174" s="247">
        <v>260</v>
      </c>
      <c r="J174" s="248">
        <v>760.09100000000001</v>
      </c>
      <c r="K174" s="249">
        <f t="shared" si="31"/>
        <v>7.6251736074257727E-3</v>
      </c>
      <c r="L174" s="256">
        <v>6</v>
      </c>
      <c r="M174" s="257">
        <v>3823</v>
      </c>
      <c r="N174" s="257">
        <v>542</v>
      </c>
      <c r="O174" s="258">
        <v>1211.9760000000001</v>
      </c>
      <c r="P174" s="259">
        <f t="shared" si="32"/>
        <v>1.2388943242080962E-2</v>
      </c>
      <c r="Q174" s="256">
        <v>4</v>
      </c>
      <c r="R174" s="257">
        <v>3444</v>
      </c>
      <c r="S174" s="257">
        <v>210</v>
      </c>
      <c r="T174" s="258">
        <v>927.09699999999998</v>
      </c>
      <c r="U174" s="259">
        <f t="shared" si="33"/>
        <v>9.3962321098800209E-3</v>
      </c>
      <c r="V174" s="256">
        <v>9</v>
      </c>
      <c r="W174" s="257">
        <v>80672</v>
      </c>
      <c r="X174" s="257">
        <v>397</v>
      </c>
      <c r="Y174" s="258">
        <v>12051.587</v>
      </c>
      <c r="Z174" s="259">
        <f t="shared" si="34"/>
        <v>0.11783521892929462</v>
      </c>
      <c r="AA174" s="256"/>
      <c r="AB174" s="257"/>
      <c r="AC174" s="257"/>
      <c r="AD174" s="258"/>
      <c r="AE174" s="259" t="e">
        <f t="shared" si="35"/>
        <v>#DIV/0!</v>
      </c>
    </row>
    <row r="175" spans="1:31" x14ac:dyDescent="0.2">
      <c r="A175" s="114" t="str">
        <f>$A$15</f>
        <v>0.60% – 0.79%</v>
      </c>
      <c r="B175" s="238">
        <v>3</v>
      </c>
      <c r="C175" s="239">
        <v>42</v>
      </c>
      <c r="D175" s="239">
        <v>4</v>
      </c>
      <c r="E175" s="240">
        <v>12.365</v>
      </c>
      <c r="F175" s="241">
        <f t="shared" si="30"/>
        <v>1.286679885043555E-4</v>
      </c>
      <c r="G175" s="246">
        <v>3</v>
      </c>
      <c r="H175" s="247">
        <v>26</v>
      </c>
      <c r="I175" s="247">
        <v>14</v>
      </c>
      <c r="J175" s="248">
        <v>5.9020000000000001</v>
      </c>
      <c r="K175" s="249">
        <f t="shared" si="31"/>
        <v>5.9208403508299547E-5</v>
      </c>
      <c r="L175" s="256">
        <v>2</v>
      </c>
      <c r="M175" s="257">
        <v>16</v>
      </c>
      <c r="N175" s="257">
        <v>14</v>
      </c>
      <c r="O175" s="258">
        <v>5.0129999999999999</v>
      </c>
      <c r="P175" s="259">
        <f t="shared" si="32"/>
        <v>5.1243401249324948E-5</v>
      </c>
      <c r="Q175" s="256">
        <v>8</v>
      </c>
      <c r="R175" s="257">
        <v>75354</v>
      </c>
      <c r="S175" s="257">
        <v>11068</v>
      </c>
      <c r="T175" s="258">
        <v>5450.9359999999997</v>
      </c>
      <c r="U175" s="259">
        <f t="shared" si="33"/>
        <v>5.524584792324963E-2</v>
      </c>
      <c r="V175" s="256">
        <v>12</v>
      </c>
      <c r="W175" s="257">
        <v>8553</v>
      </c>
      <c r="X175" s="257">
        <v>1978</v>
      </c>
      <c r="Y175" s="258">
        <v>936.25699999999995</v>
      </c>
      <c r="Z175" s="259">
        <f t="shared" si="34"/>
        <v>9.1543170678753429E-3</v>
      </c>
      <c r="AA175" s="256"/>
      <c r="AB175" s="257"/>
      <c r="AC175" s="257"/>
      <c r="AD175" s="258"/>
      <c r="AE175" s="259" t="e">
        <f t="shared" si="35"/>
        <v>#DIV/0!</v>
      </c>
    </row>
    <row r="176" spans="1:31" x14ac:dyDescent="0.2">
      <c r="A176" s="114" t="str">
        <f>$A$16</f>
        <v>0.80% – 0.99%</v>
      </c>
      <c r="B176" s="238">
        <v>41</v>
      </c>
      <c r="C176" s="239">
        <v>518256</v>
      </c>
      <c r="D176" s="239">
        <v>557</v>
      </c>
      <c r="E176" s="240">
        <v>45007.112999999998</v>
      </c>
      <c r="F176" s="241">
        <f t="shared" si="30"/>
        <v>0.4683360046986032</v>
      </c>
      <c r="G176" s="246">
        <v>46</v>
      </c>
      <c r="H176" s="247">
        <v>530545</v>
      </c>
      <c r="I176" s="247">
        <v>502</v>
      </c>
      <c r="J176" s="248">
        <v>47824.828000000001</v>
      </c>
      <c r="K176" s="249">
        <f t="shared" si="31"/>
        <v>0.47977494305981405</v>
      </c>
      <c r="L176" s="256">
        <v>51</v>
      </c>
      <c r="M176" s="257">
        <v>583173</v>
      </c>
      <c r="N176" s="257">
        <v>478</v>
      </c>
      <c r="O176" s="258">
        <v>52227.423000000003</v>
      </c>
      <c r="P176" s="259">
        <f t="shared" si="32"/>
        <v>0.53387408597790198</v>
      </c>
      <c r="Q176" s="256">
        <v>46</v>
      </c>
      <c r="R176" s="257">
        <v>516204</v>
      </c>
      <c r="S176" s="257">
        <v>975</v>
      </c>
      <c r="T176" s="258">
        <v>47283.73</v>
      </c>
      <c r="U176" s="259">
        <f t="shared" si="33"/>
        <v>0.47922590850892333</v>
      </c>
      <c r="V176" s="256">
        <v>51</v>
      </c>
      <c r="W176" s="257">
        <v>461471</v>
      </c>
      <c r="X176" s="257">
        <v>2707</v>
      </c>
      <c r="Y176" s="258">
        <v>42562.817999999999</v>
      </c>
      <c r="Z176" s="259">
        <f t="shared" si="34"/>
        <v>0.41616087385650719</v>
      </c>
      <c r="AA176" s="256"/>
      <c r="AB176" s="257"/>
      <c r="AC176" s="257"/>
      <c r="AD176" s="258"/>
      <c r="AE176" s="259" t="e">
        <f t="shared" si="35"/>
        <v>#DIV/0!</v>
      </c>
    </row>
    <row r="177" spans="1:31" ht="12.75" customHeight="1" x14ac:dyDescent="0.2">
      <c r="A177" s="114" t="str">
        <f>$A$17</f>
        <v>1.00%</v>
      </c>
      <c r="B177" s="238">
        <v>59</v>
      </c>
      <c r="C177" s="239">
        <v>529101</v>
      </c>
      <c r="D177" s="239">
        <v>1</v>
      </c>
      <c r="E177" s="240">
        <v>50453.512000000002</v>
      </c>
      <c r="F177" s="241">
        <f t="shared" si="30"/>
        <v>0.52501026300205111</v>
      </c>
      <c r="G177" s="246">
        <v>66</v>
      </c>
      <c r="H177" s="247">
        <v>541052</v>
      </c>
      <c r="I177" s="247">
        <v>2</v>
      </c>
      <c r="J177" s="248">
        <v>50997.927000000003</v>
      </c>
      <c r="K177" s="249">
        <f t="shared" si="31"/>
        <v>0.51160722465313524</v>
      </c>
      <c r="L177" s="256">
        <v>60</v>
      </c>
      <c r="M177" s="257">
        <v>466190</v>
      </c>
      <c r="N177" s="257">
        <v>0</v>
      </c>
      <c r="O177" s="258">
        <v>44292.898000000001</v>
      </c>
      <c r="P177" s="259">
        <f t="shared" si="32"/>
        <v>0.45276655589655351</v>
      </c>
      <c r="Q177" s="256">
        <v>72</v>
      </c>
      <c r="R177" s="257">
        <v>491377</v>
      </c>
      <c r="S177" s="257">
        <v>15</v>
      </c>
      <c r="T177" s="258">
        <v>45002.678999999996</v>
      </c>
      <c r="U177" s="259">
        <f t="shared" si="33"/>
        <v>0.45610720070329569</v>
      </c>
      <c r="V177" s="256">
        <v>69</v>
      </c>
      <c r="W177" s="257">
        <v>463606</v>
      </c>
      <c r="X177" s="257">
        <v>0</v>
      </c>
      <c r="Y177" s="258">
        <v>46702.163</v>
      </c>
      <c r="Z177" s="259">
        <f t="shared" si="34"/>
        <v>0.45663360365540268</v>
      </c>
      <c r="AA177" s="256"/>
      <c r="AB177" s="257"/>
      <c r="AC177" s="257"/>
      <c r="AD177" s="258"/>
      <c r="AE177" s="259" t="e">
        <f t="shared" si="35"/>
        <v>#DIV/0!</v>
      </c>
    </row>
    <row r="178" spans="1:31" ht="12.75" hidden="1" customHeight="1" x14ac:dyDescent="0.2">
      <c r="A178" s="114">
        <f>$A$18</f>
        <v>0</v>
      </c>
      <c r="B178" s="238"/>
      <c r="C178" s="239"/>
      <c r="D178" s="239"/>
      <c r="E178" s="240"/>
      <c r="F178" s="241"/>
      <c r="G178" s="246"/>
      <c r="H178" s="247"/>
      <c r="I178" s="247"/>
      <c r="J178" s="248"/>
      <c r="K178" s="249"/>
      <c r="L178" s="256"/>
      <c r="M178" s="257"/>
      <c r="N178" s="257"/>
      <c r="O178" s="258"/>
      <c r="P178" s="259"/>
      <c r="Q178" s="256"/>
      <c r="R178" s="257"/>
      <c r="S178" s="257"/>
      <c r="T178" s="258"/>
      <c r="U178" s="259"/>
      <c r="V178" s="256"/>
      <c r="W178" s="257"/>
      <c r="X178" s="257"/>
      <c r="Y178" s="258"/>
      <c r="Z178" s="259"/>
      <c r="AA178" s="256"/>
      <c r="AB178" s="257"/>
      <c r="AC178" s="257"/>
      <c r="AD178" s="258"/>
      <c r="AE178" s="259"/>
    </row>
    <row r="179" spans="1:31" ht="12.75" hidden="1" customHeight="1" x14ac:dyDescent="0.2">
      <c r="A179" s="114">
        <f>$A$19</f>
        <v>0</v>
      </c>
      <c r="B179" s="238"/>
      <c r="C179" s="239"/>
      <c r="D179" s="239"/>
      <c r="E179" s="240"/>
      <c r="F179" s="241"/>
      <c r="G179" s="246"/>
      <c r="H179" s="247"/>
      <c r="I179" s="247"/>
      <c r="J179" s="248"/>
      <c r="K179" s="249"/>
      <c r="L179" s="256"/>
      <c r="M179" s="257"/>
      <c r="N179" s="257"/>
      <c r="O179" s="258"/>
      <c r="P179" s="259"/>
      <c r="Q179" s="256"/>
      <c r="R179" s="257"/>
      <c r="S179" s="257"/>
      <c r="T179" s="258"/>
      <c r="U179" s="259"/>
      <c r="V179" s="256"/>
      <c r="W179" s="257"/>
      <c r="X179" s="257"/>
      <c r="Y179" s="258"/>
      <c r="Z179" s="259"/>
      <c r="AA179" s="256"/>
      <c r="AB179" s="257"/>
      <c r="AC179" s="257"/>
      <c r="AD179" s="258"/>
      <c r="AE179" s="259"/>
    </row>
    <row r="180" spans="1:31" ht="12.75" hidden="1" customHeight="1" x14ac:dyDescent="0.2">
      <c r="A180" s="114">
        <f>$A$20</f>
        <v>0</v>
      </c>
      <c r="B180" s="238"/>
      <c r="C180" s="239"/>
      <c r="D180" s="239"/>
      <c r="E180" s="240"/>
      <c r="F180" s="241"/>
      <c r="G180" s="246"/>
      <c r="H180" s="247"/>
      <c r="I180" s="247"/>
      <c r="J180" s="248"/>
      <c r="K180" s="249"/>
      <c r="L180" s="256"/>
      <c r="M180" s="257"/>
      <c r="N180" s="257"/>
      <c r="O180" s="258"/>
      <c r="P180" s="259"/>
      <c r="Q180" s="256"/>
      <c r="R180" s="257"/>
      <c r="S180" s="257"/>
      <c r="T180" s="258"/>
      <c r="U180" s="259"/>
      <c r="V180" s="256"/>
      <c r="W180" s="257"/>
      <c r="X180" s="257"/>
      <c r="Y180" s="258"/>
      <c r="Z180" s="259"/>
      <c r="AA180" s="256"/>
      <c r="AB180" s="257"/>
      <c r="AC180" s="257"/>
      <c r="AD180" s="258"/>
      <c r="AE180" s="259"/>
    </row>
    <row r="181" spans="1:31" ht="12.75" hidden="1" customHeight="1" x14ac:dyDescent="0.2">
      <c r="A181" s="114">
        <f>$A$21</f>
        <v>0</v>
      </c>
      <c r="B181" s="238"/>
      <c r="C181" s="239"/>
      <c r="D181" s="239"/>
      <c r="E181" s="240"/>
      <c r="F181" s="241"/>
      <c r="G181" s="246"/>
      <c r="H181" s="247"/>
      <c r="I181" s="247"/>
      <c r="J181" s="248"/>
      <c r="K181" s="249"/>
      <c r="L181" s="256"/>
      <c r="M181" s="257"/>
      <c r="N181" s="257"/>
      <c r="O181" s="258"/>
      <c r="P181" s="259"/>
      <c r="Q181" s="256"/>
      <c r="R181" s="257"/>
      <c r="S181" s="257"/>
      <c r="T181" s="258"/>
      <c r="U181" s="259"/>
      <c r="V181" s="256"/>
      <c r="W181" s="257"/>
      <c r="X181" s="257"/>
      <c r="Y181" s="258"/>
      <c r="Z181" s="259"/>
      <c r="AA181" s="256"/>
      <c r="AB181" s="257"/>
      <c r="AC181" s="257"/>
      <c r="AD181" s="258"/>
      <c r="AE181" s="259"/>
    </row>
    <row r="182" spans="1:31" ht="12.75" hidden="1" customHeight="1" x14ac:dyDescent="0.2">
      <c r="A182" s="114">
        <f>$A$22</f>
        <v>0</v>
      </c>
      <c r="B182" s="238"/>
      <c r="C182" s="239"/>
      <c r="D182" s="239"/>
      <c r="E182" s="240"/>
      <c r="F182" s="241"/>
      <c r="G182" s="246"/>
      <c r="H182" s="247"/>
      <c r="I182" s="247"/>
      <c r="J182" s="248"/>
      <c r="K182" s="249"/>
      <c r="L182" s="256"/>
      <c r="M182" s="257"/>
      <c r="N182" s="257"/>
      <c r="O182" s="258"/>
      <c r="P182" s="259"/>
      <c r="Q182" s="256"/>
      <c r="R182" s="257"/>
      <c r="S182" s="257"/>
      <c r="T182" s="258"/>
      <c r="U182" s="259"/>
      <c r="V182" s="256"/>
      <c r="W182" s="257"/>
      <c r="X182" s="257"/>
      <c r="Y182" s="258"/>
      <c r="Z182" s="259"/>
      <c r="AA182" s="256"/>
      <c r="AB182" s="257"/>
      <c r="AC182" s="257"/>
      <c r="AD182" s="258"/>
      <c r="AE182" s="259"/>
    </row>
    <row r="183" spans="1:31" ht="12.75" hidden="1" customHeight="1" x14ac:dyDescent="0.2">
      <c r="A183" s="114">
        <f>$A$23</f>
        <v>0</v>
      </c>
      <c r="B183" s="238"/>
      <c r="C183" s="239"/>
      <c r="D183" s="239"/>
      <c r="E183" s="240"/>
      <c r="F183" s="241"/>
      <c r="G183" s="246"/>
      <c r="H183" s="247"/>
      <c r="I183" s="247"/>
      <c r="J183" s="248"/>
      <c r="K183" s="249"/>
      <c r="L183" s="256"/>
      <c r="M183" s="257"/>
      <c r="N183" s="257"/>
      <c r="O183" s="258"/>
      <c r="P183" s="259"/>
      <c r="Q183" s="256"/>
      <c r="R183" s="257"/>
      <c r="S183" s="257"/>
      <c r="T183" s="258"/>
      <c r="U183" s="259"/>
      <c r="V183" s="256"/>
      <c r="W183" s="257"/>
      <c r="X183" s="257"/>
      <c r="Y183" s="258"/>
      <c r="Z183" s="259"/>
      <c r="AA183" s="256"/>
      <c r="AB183" s="257"/>
      <c r="AC183" s="257"/>
      <c r="AD183" s="258"/>
      <c r="AE183" s="259"/>
    </row>
    <row r="184" spans="1:31" ht="12.75" hidden="1" customHeight="1" x14ac:dyDescent="0.2">
      <c r="A184" s="114">
        <f>$A$24</f>
        <v>0</v>
      </c>
      <c r="B184" s="238"/>
      <c r="C184" s="239"/>
      <c r="D184" s="239"/>
      <c r="E184" s="240"/>
      <c r="F184" s="241"/>
      <c r="G184" s="246"/>
      <c r="H184" s="247"/>
      <c r="I184" s="247"/>
      <c r="J184" s="248"/>
      <c r="K184" s="249"/>
      <c r="L184" s="256"/>
      <c r="M184" s="257"/>
      <c r="N184" s="257"/>
      <c r="O184" s="258"/>
      <c r="P184" s="259"/>
      <c r="Q184" s="256"/>
      <c r="R184" s="257"/>
      <c r="S184" s="257"/>
      <c r="T184" s="258"/>
      <c r="U184" s="259"/>
      <c r="V184" s="256"/>
      <c r="W184" s="257"/>
      <c r="X184" s="257"/>
      <c r="Y184" s="258"/>
      <c r="Z184" s="259"/>
      <c r="AA184" s="256"/>
      <c r="AB184" s="257"/>
      <c r="AC184" s="257"/>
      <c r="AD184" s="258"/>
      <c r="AE184" s="259"/>
    </row>
    <row r="185" spans="1:31" ht="12.75" hidden="1" customHeight="1" x14ac:dyDescent="0.2">
      <c r="A185" s="114">
        <f>$A$25</f>
        <v>0</v>
      </c>
      <c r="B185" s="238"/>
      <c r="C185" s="239"/>
      <c r="D185" s="239"/>
      <c r="E185" s="240"/>
      <c r="F185" s="241"/>
      <c r="G185" s="246"/>
      <c r="H185" s="247"/>
      <c r="I185" s="247"/>
      <c r="J185" s="248"/>
      <c r="K185" s="249"/>
      <c r="L185" s="256"/>
      <c r="M185" s="257"/>
      <c r="N185" s="257"/>
      <c r="O185" s="258"/>
      <c r="P185" s="259"/>
      <c r="Q185" s="256"/>
      <c r="R185" s="257"/>
      <c r="S185" s="257"/>
      <c r="T185" s="258"/>
      <c r="U185" s="259"/>
      <c r="V185" s="256"/>
      <c r="W185" s="257"/>
      <c r="X185" s="257"/>
      <c r="Y185" s="258"/>
      <c r="Z185" s="259"/>
      <c r="AA185" s="256"/>
      <c r="AB185" s="257"/>
      <c r="AC185" s="257"/>
      <c r="AD185" s="258"/>
      <c r="AE185" s="259"/>
    </row>
    <row r="186" spans="1:31" ht="12.75" hidden="1" customHeight="1" x14ac:dyDescent="0.2">
      <c r="A186" s="114">
        <f>$A$26</f>
        <v>0</v>
      </c>
      <c r="B186" s="238"/>
      <c r="C186" s="239"/>
      <c r="D186" s="239"/>
      <c r="E186" s="240"/>
      <c r="F186" s="241"/>
      <c r="G186" s="246"/>
      <c r="H186" s="247"/>
      <c r="I186" s="247"/>
      <c r="J186" s="248"/>
      <c r="K186" s="249"/>
      <c r="L186" s="256"/>
      <c r="M186" s="257"/>
      <c r="N186" s="257"/>
      <c r="O186" s="258"/>
      <c r="P186" s="259"/>
      <c r="Q186" s="256"/>
      <c r="R186" s="257"/>
      <c r="S186" s="257"/>
      <c r="T186" s="258"/>
      <c r="U186" s="259"/>
      <c r="V186" s="256"/>
      <c r="W186" s="257"/>
      <c r="X186" s="257"/>
      <c r="Y186" s="258"/>
      <c r="Z186" s="259"/>
      <c r="AA186" s="256"/>
      <c r="AB186" s="257"/>
      <c r="AC186" s="257"/>
      <c r="AD186" s="258"/>
      <c r="AE186" s="259"/>
    </row>
    <row r="187" spans="1:31" ht="12.75" hidden="1" customHeight="1" x14ac:dyDescent="0.2">
      <c r="A187" s="114">
        <f>$A$27</f>
        <v>0</v>
      </c>
      <c r="B187" s="238"/>
      <c r="C187" s="239"/>
      <c r="D187" s="239"/>
      <c r="E187" s="240"/>
      <c r="F187" s="241"/>
      <c r="G187" s="246"/>
      <c r="H187" s="247"/>
      <c r="I187" s="247"/>
      <c r="J187" s="248"/>
      <c r="K187" s="249"/>
      <c r="L187" s="256"/>
      <c r="M187" s="257"/>
      <c r="N187" s="257"/>
      <c r="O187" s="258"/>
      <c r="P187" s="259"/>
      <c r="Q187" s="256"/>
      <c r="R187" s="257"/>
      <c r="S187" s="257"/>
      <c r="T187" s="258"/>
      <c r="U187" s="259"/>
      <c r="V187" s="256"/>
      <c r="W187" s="257"/>
      <c r="X187" s="257"/>
      <c r="Y187" s="258"/>
      <c r="Z187" s="259"/>
      <c r="AA187" s="256"/>
      <c r="AB187" s="257"/>
      <c r="AC187" s="257"/>
      <c r="AD187" s="258"/>
      <c r="AE187" s="259"/>
    </row>
    <row r="188" spans="1:31" ht="12.75" hidden="1" customHeight="1" x14ac:dyDescent="0.2">
      <c r="A188" s="114">
        <f>$A$28</f>
        <v>0</v>
      </c>
      <c r="B188" s="238"/>
      <c r="C188" s="239"/>
      <c r="D188" s="239"/>
      <c r="E188" s="240"/>
      <c r="F188" s="241"/>
      <c r="G188" s="246"/>
      <c r="H188" s="247"/>
      <c r="I188" s="247"/>
      <c r="J188" s="248"/>
      <c r="K188" s="249"/>
      <c r="L188" s="256"/>
      <c r="M188" s="257"/>
      <c r="N188" s="257"/>
      <c r="O188" s="258"/>
      <c r="P188" s="259"/>
      <c r="Q188" s="256"/>
      <c r="R188" s="257"/>
      <c r="S188" s="257"/>
      <c r="T188" s="258"/>
      <c r="U188" s="259"/>
      <c r="V188" s="256"/>
      <c r="W188" s="257"/>
      <c r="X188" s="257"/>
      <c r="Y188" s="258"/>
      <c r="Z188" s="259"/>
      <c r="AA188" s="256"/>
      <c r="AB188" s="257"/>
      <c r="AC188" s="257"/>
      <c r="AD188" s="258"/>
      <c r="AE188" s="259"/>
    </row>
    <row r="189" spans="1:31" ht="12.75" hidden="1" customHeight="1" x14ac:dyDescent="0.2">
      <c r="A189" s="114">
        <f>$A$29</f>
        <v>0</v>
      </c>
      <c r="B189" s="238"/>
      <c r="C189" s="239"/>
      <c r="D189" s="239"/>
      <c r="E189" s="240"/>
      <c r="F189" s="241"/>
      <c r="G189" s="246"/>
      <c r="H189" s="247"/>
      <c r="I189" s="247"/>
      <c r="J189" s="248"/>
      <c r="K189" s="249"/>
      <c r="L189" s="256"/>
      <c r="M189" s="257"/>
      <c r="N189" s="257"/>
      <c r="O189" s="258"/>
      <c r="P189" s="259"/>
      <c r="Q189" s="256"/>
      <c r="R189" s="257"/>
      <c r="S189" s="257"/>
      <c r="T189" s="258"/>
      <c r="U189" s="259"/>
      <c r="V189" s="256"/>
      <c r="W189" s="257"/>
      <c r="X189" s="257"/>
      <c r="Y189" s="258"/>
      <c r="Z189" s="259"/>
      <c r="AA189" s="256"/>
      <c r="AB189" s="257"/>
      <c r="AC189" s="257"/>
      <c r="AD189" s="258"/>
      <c r="AE189" s="259"/>
    </row>
    <row r="190" spans="1:31" ht="12.75" hidden="1" customHeight="1" x14ac:dyDescent="0.2">
      <c r="A190" s="114">
        <f>$A$30</f>
        <v>0</v>
      </c>
      <c r="B190" s="238"/>
      <c r="C190" s="239"/>
      <c r="D190" s="239"/>
      <c r="E190" s="240"/>
      <c r="F190" s="241"/>
      <c r="G190" s="246"/>
      <c r="H190" s="247"/>
      <c r="I190" s="247"/>
      <c r="J190" s="248"/>
      <c r="K190" s="249"/>
      <c r="L190" s="256"/>
      <c r="M190" s="257"/>
      <c r="N190" s="257"/>
      <c r="O190" s="258"/>
      <c r="P190" s="259"/>
      <c r="Q190" s="256"/>
      <c r="R190" s="257"/>
      <c r="S190" s="257"/>
      <c r="T190" s="258"/>
      <c r="U190" s="259"/>
      <c r="V190" s="256"/>
      <c r="W190" s="257"/>
      <c r="X190" s="257"/>
      <c r="Y190" s="258"/>
      <c r="Z190" s="259"/>
      <c r="AA190" s="256"/>
      <c r="AB190" s="257"/>
      <c r="AC190" s="257"/>
      <c r="AD190" s="258"/>
      <c r="AE190" s="259"/>
    </row>
    <row r="191" spans="1:31" ht="12.75" hidden="1" customHeight="1" x14ac:dyDescent="0.2">
      <c r="A191" s="114">
        <f>$A$31</f>
        <v>0</v>
      </c>
      <c r="B191" s="238"/>
      <c r="C191" s="239"/>
      <c r="D191" s="239"/>
      <c r="E191" s="240"/>
      <c r="F191" s="241"/>
      <c r="G191" s="246"/>
      <c r="H191" s="247"/>
      <c r="I191" s="247"/>
      <c r="J191" s="248"/>
      <c r="K191" s="249"/>
      <c r="L191" s="256"/>
      <c r="M191" s="257"/>
      <c r="N191" s="257"/>
      <c r="O191" s="258"/>
      <c r="P191" s="259"/>
      <c r="Q191" s="256"/>
      <c r="R191" s="257"/>
      <c r="S191" s="257"/>
      <c r="T191" s="258"/>
      <c r="U191" s="259"/>
      <c r="V191" s="256"/>
      <c r="W191" s="257"/>
      <c r="X191" s="257"/>
      <c r="Y191" s="258"/>
      <c r="Z191" s="259"/>
      <c r="AA191" s="256"/>
      <c r="AB191" s="257"/>
      <c r="AC191" s="257"/>
      <c r="AD191" s="258"/>
      <c r="AE191" s="259"/>
    </row>
    <row r="192" spans="1:31" ht="12.75" hidden="1" customHeight="1" x14ac:dyDescent="0.2">
      <c r="A192" s="114">
        <f>$A$32</f>
        <v>0</v>
      </c>
      <c r="B192" s="238"/>
      <c r="C192" s="239"/>
      <c r="D192" s="239"/>
      <c r="E192" s="240"/>
      <c r="F192" s="241"/>
      <c r="G192" s="246"/>
      <c r="H192" s="247"/>
      <c r="I192" s="247"/>
      <c r="J192" s="248"/>
      <c r="K192" s="249"/>
      <c r="L192" s="256"/>
      <c r="M192" s="257"/>
      <c r="N192" s="257"/>
      <c r="O192" s="258"/>
      <c r="P192" s="259"/>
      <c r="Q192" s="256"/>
      <c r="R192" s="257"/>
      <c r="S192" s="257"/>
      <c r="T192" s="258"/>
      <c r="U192" s="259"/>
      <c r="V192" s="256"/>
      <c r="W192" s="257"/>
      <c r="X192" s="257"/>
      <c r="Y192" s="258"/>
      <c r="Z192" s="259"/>
      <c r="AA192" s="256"/>
      <c r="AB192" s="257"/>
      <c r="AC192" s="257"/>
      <c r="AD192" s="258"/>
      <c r="AE192" s="259"/>
    </row>
    <row r="193" spans="1:31" ht="12.75" hidden="1" customHeight="1" x14ac:dyDescent="0.2">
      <c r="A193" s="114">
        <f>$A$33</f>
        <v>0</v>
      </c>
      <c r="B193" s="238"/>
      <c r="C193" s="239"/>
      <c r="D193" s="239"/>
      <c r="E193" s="240"/>
      <c r="F193" s="241"/>
      <c r="G193" s="246"/>
      <c r="H193" s="247"/>
      <c r="I193" s="247"/>
      <c r="J193" s="248"/>
      <c r="K193" s="249"/>
      <c r="L193" s="256"/>
      <c r="M193" s="257"/>
      <c r="N193" s="257"/>
      <c r="O193" s="258"/>
      <c r="P193" s="259"/>
      <c r="Q193" s="256"/>
      <c r="R193" s="257"/>
      <c r="S193" s="257"/>
      <c r="T193" s="258"/>
      <c r="U193" s="259"/>
      <c r="V193" s="256"/>
      <c r="W193" s="257"/>
      <c r="X193" s="257"/>
      <c r="Y193" s="258"/>
      <c r="Z193" s="259"/>
      <c r="AA193" s="256"/>
      <c r="AB193" s="257"/>
      <c r="AC193" s="257"/>
      <c r="AD193" s="258"/>
      <c r="AE193" s="259"/>
    </row>
    <row r="194" spans="1:31" ht="12.75" hidden="1" customHeight="1" x14ac:dyDescent="0.2">
      <c r="A194" s="114">
        <f>$A$34</f>
        <v>0</v>
      </c>
      <c r="B194" s="238"/>
      <c r="C194" s="239"/>
      <c r="D194" s="239"/>
      <c r="E194" s="240"/>
      <c r="F194" s="241"/>
      <c r="G194" s="246"/>
      <c r="H194" s="247"/>
      <c r="I194" s="247"/>
      <c r="J194" s="248"/>
      <c r="K194" s="249"/>
      <c r="L194" s="256"/>
      <c r="M194" s="257"/>
      <c r="N194" s="257"/>
      <c r="O194" s="258"/>
      <c r="P194" s="259"/>
      <c r="Q194" s="256"/>
      <c r="R194" s="257"/>
      <c r="S194" s="257"/>
      <c r="T194" s="258"/>
      <c r="U194" s="259"/>
      <c r="V194" s="256"/>
      <c r="W194" s="257"/>
      <c r="X194" s="257"/>
      <c r="Y194" s="258"/>
      <c r="Z194" s="259"/>
      <c r="AA194" s="256"/>
      <c r="AB194" s="257"/>
      <c r="AC194" s="257"/>
      <c r="AD194" s="258"/>
      <c r="AE194" s="259"/>
    </row>
    <row r="195" spans="1:31" ht="12.75" hidden="1" customHeight="1" x14ac:dyDescent="0.2">
      <c r="B195" s="238"/>
      <c r="C195" s="239"/>
      <c r="D195" s="239"/>
      <c r="E195" s="240"/>
      <c r="F195" s="241"/>
      <c r="G195" s="246"/>
      <c r="H195" s="247"/>
      <c r="I195" s="247"/>
      <c r="J195" s="248"/>
      <c r="K195" s="249"/>
      <c r="L195" s="256"/>
      <c r="M195" s="257"/>
      <c r="N195" s="257"/>
      <c r="O195" s="258"/>
      <c r="P195" s="259"/>
      <c r="Q195" s="256"/>
      <c r="R195" s="257"/>
      <c r="S195" s="257"/>
      <c r="T195" s="258"/>
      <c r="U195" s="259"/>
      <c r="V195" s="256"/>
      <c r="W195" s="257"/>
      <c r="X195" s="257"/>
      <c r="Y195" s="258"/>
      <c r="Z195" s="259"/>
      <c r="AA195" s="256"/>
      <c r="AB195" s="257"/>
      <c r="AC195" s="257"/>
      <c r="AD195" s="258"/>
      <c r="AE195" s="259"/>
    </row>
    <row r="196" spans="1:31" x14ac:dyDescent="0.2">
      <c r="A196" s="115" t="s">
        <v>2</v>
      </c>
      <c r="B196" s="242">
        <f t="shared" ref="B196:AE196" si="36">SUM(B$172:B$195)</f>
        <v>106</v>
      </c>
      <c r="C196" s="243">
        <f t="shared" si="36"/>
        <v>1050185</v>
      </c>
      <c r="D196" s="243">
        <f t="shared" si="36"/>
        <v>678</v>
      </c>
      <c r="E196" s="244">
        <f t="shared" si="36"/>
        <v>96100.048999999999</v>
      </c>
      <c r="F196" s="245">
        <f t="shared" si="36"/>
        <v>1</v>
      </c>
      <c r="G196" s="250">
        <f t="shared" si="36"/>
        <v>121</v>
      </c>
      <c r="H196" s="251">
        <f t="shared" si="36"/>
        <v>1074744</v>
      </c>
      <c r="I196" s="251">
        <f t="shared" si="36"/>
        <v>896</v>
      </c>
      <c r="J196" s="255">
        <f t="shared" si="36"/>
        <v>99681.796000000002</v>
      </c>
      <c r="K196" s="252">
        <f t="shared" si="36"/>
        <v>1</v>
      </c>
      <c r="L196" s="261">
        <f t="shared" si="36"/>
        <v>126</v>
      </c>
      <c r="M196" s="262">
        <f t="shared" si="36"/>
        <v>1053694</v>
      </c>
      <c r="N196" s="262">
        <f t="shared" si="36"/>
        <v>1156</v>
      </c>
      <c r="O196" s="263">
        <f t="shared" si="36"/>
        <v>97827.23000000001</v>
      </c>
      <c r="P196" s="264">
        <f t="shared" si="36"/>
        <v>0.99999999999999978</v>
      </c>
      <c r="Q196" s="261">
        <f t="shared" si="36"/>
        <v>136</v>
      </c>
      <c r="R196" s="262">
        <f t="shared" si="36"/>
        <v>1086675</v>
      </c>
      <c r="S196" s="262">
        <f t="shared" si="36"/>
        <v>12270</v>
      </c>
      <c r="T196" s="263">
        <f t="shared" si="36"/>
        <v>98666.89</v>
      </c>
      <c r="U196" s="264">
        <f t="shared" si="36"/>
        <v>1</v>
      </c>
      <c r="V196" s="261">
        <f t="shared" si="36"/>
        <v>149</v>
      </c>
      <c r="W196" s="262">
        <f t="shared" si="36"/>
        <v>1014705</v>
      </c>
      <c r="X196" s="262">
        <f t="shared" si="36"/>
        <v>5133</v>
      </c>
      <c r="Y196" s="263">
        <f t="shared" si="36"/>
        <v>102274.91500000001</v>
      </c>
      <c r="Z196" s="264">
        <f t="shared" si="36"/>
        <v>1</v>
      </c>
      <c r="AA196" s="261">
        <f t="shared" si="36"/>
        <v>0</v>
      </c>
      <c r="AB196" s="262">
        <f t="shared" si="36"/>
        <v>0</v>
      </c>
      <c r="AC196" s="262">
        <f t="shared" si="36"/>
        <v>0</v>
      </c>
      <c r="AD196" s="263">
        <f t="shared" si="36"/>
        <v>0</v>
      </c>
      <c r="AE196" s="264" t="e">
        <f t="shared" si="36"/>
        <v>#DIV/0!</v>
      </c>
    </row>
    <row r="199" spans="1:31" ht="12.75" customHeight="1" x14ac:dyDescent="0.2"/>
    <row r="200" spans="1:31" ht="12.75" customHeight="1" x14ac:dyDescent="0.2">
      <c r="A200" s="110" t="str">
        <f>Translation!$A$39</f>
        <v>Vorsorgekapital in Mio. CHF</v>
      </c>
    </row>
    <row r="201" spans="1:31" ht="12.75" customHeight="1" x14ac:dyDescent="0.2"/>
    <row r="202" spans="1:31" ht="12.75" customHeight="1" x14ac:dyDescent="0.2"/>
    <row r="203" spans="1:31" ht="12.75" customHeight="1" x14ac:dyDescent="0.2"/>
    <row r="204" spans="1:31" ht="12.75" customHeight="1" x14ac:dyDescent="0.2"/>
    <row r="205" spans="1:31" ht="12.75" customHeight="1" x14ac:dyDescent="0.2"/>
    <row r="206" spans="1:31" ht="12.75" customHeight="1" x14ac:dyDescent="0.2"/>
    <row r="207" spans="1:31" ht="12.75" customHeight="1" x14ac:dyDescent="0.2"/>
    <row r="208" spans="1:31" ht="12.75" customHeight="1" x14ac:dyDescent="0.2"/>
    <row r="209" ht="12.75" customHeight="1" x14ac:dyDescent="0.2"/>
  </sheetData>
  <mergeCells count="6">
    <mergeCell ref="B3:F3"/>
    <mergeCell ref="Q3:U3"/>
    <mergeCell ref="V3:Z3"/>
    <mergeCell ref="AA3:AE3"/>
    <mergeCell ref="L3:P3"/>
    <mergeCell ref="G3:K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>
    <pageSetUpPr fitToPage="1"/>
  </sheetPr>
  <dimension ref="A1:AE209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hidden="1" customWidth="1"/>
    <col min="3" max="4" width="11" style="18" hidden="1" customWidth="1"/>
    <col min="5" max="5" width="11" style="26" hidden="1" customWidth="1"/>
    <col min="6" max="6" width="11" style="27"/>
    <col min="7" max="7" width="11" style="25" hidden="1" customWidth="1"/>
    <col min="8" max="9" width="11" style="18" hidden="1" customWidth="1"/>
    <col min="10" max="10" width="11" style="40" hidden="1" customWidth="1"/>
    <col min="11" max="11" width="11" style="27"/>
    <col min="12" max="12" width="11" style="25" hidden="1" customWidth="1"/>
    <col min="13" max="14" width="11" style="18" hidden="1" customWidth="1"/>
    <col min="15" max="15" width="11" style="40" hidden="1" customWidth="1"/>
    <col min="16" max="16" width="11" style="27"/>
    <col min="17" max="17" width="11" style="25" hidden="1" customWidth="1"/>
    <col min="18" max="19" width="11" style="18" hidden="1" customWidth="1"/>
    <col min="20" max="20" width="11" style="40" hidden="1" customWidth="1"/>
    <col min="21" max="21" width="11" style="27"/>
    <col min="22" max="22" width="11" style="25" hidden="1" customWidth="1"/>
    <col min="23" max="24" width="11" style="18" hidden="1" customWidth="1"/>
    <col min="25" max="25" width="11" style="40" hidden="1" customWidth="1"/>
    <col min="26" max="26" width="11" style="27"/>
    <col min="27" max="27" width="11" style="25" hidden="1" customWidth="1"/>
    <col min="28" max="29" width="11" style="18" hidden="1" customWidth="1"/>
    <col min="30" max="30" width="11" style="40" hidden="1" customWidth="1"/>
    <col min="31" max="31" width="11" style="27"/>
    <col min="32" max="16384" width="11" style="1"/>
  </cols>
  <sheetData>
    <row r="1" spans="1:31" s="22" customFormat="1" ht="18" x14ac:dyDescent="0.25">
      <c r="A1" s="109" t="str">
        <f>Translation!$A$264</f>
        <v>Aufteilung der Gesamt-Anlagestrategie in Hauptkategorien</v>
      </c>
      <c r="B1" s="21"/>
      <c r="E1" s="23"/>
      <c r="F1" s="24"/>
      <c r="G1" s="21"/>
      <c r="J1" s="39"/>
      <c r="K1" s="24"/>
      <c r="L1" s="21"/>
      <c r="O1" s="39"/>
      <c r="P1" s="24"/>
      <c r="Q1" s="21"/>
      <c r="T1" s="39"/>
      <c r="U1" s="24"/>
      <c r="V1" s="21"/>
      <c r="Y1" s="39"/>
      <c r="Z1" s="24"/>
      <c r="AA1" s="21"/>
      <c r="AD1" s="39"/>
      <c r="AE1" s="24"/>
    </row>
    <row r="2" spans="1:31" s="18" customFormat="1" x14ac:dyDescent="0.2">
      <c r="A2" s="121" t="str">
        <f>Translation!$A$28</f>
        <v>zurück zur Übersicht</v>
      </c>
      <c r="B2" s="25"/>
      <c r="E2" s="26"/>
      <c r="F2" s="27"/>
      <c r="G2" s="25"/>
      <c r="J2" s="40"/>
      <c r="K2" s="27"/>
      <c r="L2" s="25"/>
      <c r="O2" s="40"/>
      <c r="P2" s="27"/>
      <c r="Q2" s="25"/>
      <c r="T2" s="40"/>
      <c r="U2" s="27"/>
      <c r="V2" s="25"/>
      <c r="Y2" s="40"/>
      <c r="Z2" s="27"/>
      <c r="AA2" s="25"/>
      <c r="AD2" s="40"/>
      <c r="AE2" s="27"/>
    </row>
    <row r="3" spans="1:31" s="18" customFormat="1" ht="15.75" x14ac:dyDescent="0.25">
      <c r="A3" s="110"/>
      <c r="B3" s="144"/>
      <c r="C3" s="145"/>
      <c r="D3" s="145"/>
      <c r="E3" s="145"/>
      <c r="F3" s="206">
        <f>Translation!$A$45</f>
        <v>2018</v>
      </c>
      <c r="G3" s="207"/>
      <c r="H3" s="208"/>
      <c r="I3" s="208"/>
      <c r="J3" s="208"/>
      <c r="K3" s="209">
        <f>Translation!$A$44</f>
        <v>2017</v>
      </c>
      <c r="L3" s="207"/>
      <c r="M3" s="208"/>
      <c r="N3" s="208"/>
      <c r="O3" s="208"/>
      <c r="P3" s="209">
        <f>Translation!$A$43</f>
        <v>2016</v>
      </c>
      <c r="Q3" s="203"/>
      <c r="R3" s="204"/>
      <c r="S3" s="204"/>
      <c r="T3" s="204"/>
      <c r="U3" s="205">
        <f>Translation!$A$42</f>
        <v>2015</v>
      </c>
      <c r="V3" s="203"/>
      <c r="W3" s="204"/>
      <c r="X3" s="204"/>
      <c r="Y3" s="204"/>
      <c r="Z3" s="205">
        <f>Translation!$A$41</f>
        <v>2014</v>
      </c>
      <c r="AA3" s="172"/>
      <c r="AB3" s="173"/>
      <c r="AC3" s="173"/>
      <c r="AD3" s="173"/>
      <c r="AE3" s="174">
        <f>Translation!$A$40</f>
        <v>2013</v>
      </c>
    </row>
    <row r="4" spans="1:31" s="18" customFormat="1" ht="38.25" x14ac:dyDescent="0.2">
      <c r="A4" s="111"/>
      <c r="B4" s="28" t="str">
        <f>Translation!$A$46</f>
        <v>Anzahl VE</v>
      </c>
      <c r="C4" s="19" t="str">
        <f>Translation!$A$47</f>
        <v>Anzahl aktive Versicherte</v>
      </c>
      <c r="D4" s="19" t="str">
        <f>Translation!$A$48</f>
        <v>Anzahl Rentner</v>
      </c>
      <c r="E4" s="20" t="str">
        <f>Translation!$A$49</f>
        <v>Vorsorge-kapital</v>
      </c>
      <c r="F4" s="29" t="str">
        <f>Translation!$A$52</f>
        <v>Anteil Vorsorge-kapital</v>
      </c>
      <c r="G4" s="28" t="str">
        <f>Translation!$A$46</f>
        <v>Anzahl VE</v>
      </c>
      <c r="H4" s="19" t="str">
        <f>Translation!$A$47</f>
        <v>Anzahl aktive Versicherte</v>
      </c>
      <c r="I4" s="19" t="str">
        <f>Translation!$A$48</f>
        <v>Anzahl Rentner</v>
      </c>
      <c r="J4" s="20" t="str">
        <f>Translation!$A$49</f>
        <v>Vorsorge-kapital</v>
      </c>
      <c r="K4" s="29" t="str">
        <f>Translation!$A$52</f>
        <v>Anteil Vorsorge-kapital</v>
      </c>
      <c r="L4" s="28" t="str">
        <f>Translation!$A$46</f>
        <v>Anzahl VE</v>
      </c>
      <c r="M4" s="73" t="str">
        <f>Translation!$A$47</f>
        <v>Anzahl aktive Versicherte</v>
      </c>
      <c r="N4" s="73" t="str">
        <f>Translation!$A$48</f>
        <v>Anzahl Rentner</v>
      </c>
      <c r="O4" s="20" t="str">
        <f>Translation!$A$49</f>
        <v>Vorsorge-kapital</v>
      </c>
      <c r="P4" s="29" t="str">
        <f>Translation!$A$52</f>
        <v>Anteil Vorsorge-kapital</v>
      </c>
      <c r="Q4" s="28" t="str">
        <f>Translation!$A$46</f>
        <v>Anzahl VE</v>
      </c>
      <c r="R4" s="73" t="str">
        <f>Translation!$A$47</f>
        <v>Anzahl aktive Versicherte</v>
      </c>
      <c r="S4" s="73" t="str">
        <f>Translation!$A$48</f>
        <v>Anzahl Rentner</v>
      </c>
      <c r="T4" s="20" t="str">
        <f>Translation!$A$49</f>
        <v>Vorsorge-kapital</v>
      </c>
      <c r="U4" s="29" t="str">
        <f>Translation!$A$52</f>
        <v>Anteil Vorsorge-kapital</v>
      </c>
      <c r="V4" s="28" t="str">
        <f>Translation!$A$46</f>
        <v>Anzahl VE</v>
      </c>
      <c r="W4" s="73" t="str">
        <f>Translation!$A$47</f>
        <v>Anzahl aktive Versicherte</v>
      </c>
      <c r="X4" s="73" t="str">
        <f>Translation!$A$48</f>
        <v>Anzahl Rentner</v>
      </c>
      <c r="Y4" s="20" t="str">
        <f>Translation!$A$49</f>
        <v>Vorsorge-kapital</v>
      </c>
      <c r="Z4" s="29" t="str">
        <f>Translation!$A$52</f>
        <v>Anteil Vorsorge-kapital</v>
      </c>
      <c r="AA4" s="28" t="str">
        <f>Translation!$A$46</f>
        <v>Anzahl VE</v>
      </c>
      <c r="AB4" s="73" t="str">
        <f>Translation!$A$47</f>
        <v>Anzahl aktive Versicherte</v>
      </c>
      <c r="AC4" s="73" t="str">
        <f>Translation!$A$48</f>
        <v>Anzahl Rentner</v>
      </c>
      <c r="AD4" s="20" t="str">
        <f>Translation!$A$49</f>
        <v>Vorsorge-kapital</v>
      </c>
      <c r="AE4" s="29" t="str">
        <f>Translation!$A$52</f>
        <v>Anteil Vorsorge-kapital</v>
      </c>
    </row>
    <row r="5" spans="1:31" s="60" customFormat="1" ht="13.5" thickBot="1" x14ac:dyDescent="0.25">
      <c r="A5" s="112"/>
      <c r="B5" s="59"/>
      <c r="E5" s="61"/>
      <c r="F5" s="62"/>
      <c r="G5" s="59"/>
      <c r="J5" s="63"/>
      <c r="K5" s="62"/>
      <c r="L5" s="59"/>
      <c r="M5" s="74"/>
      <c r="N5" s="74"/>
      <c r="O5" s="63"/>
      <c r="P5" s="62"/>
      <c r="Q5" s="59"/>
      <c r="R5" s="74"/>
      <c r="S5" s="74"/>
      <c r="T5" s="63"/>
      <c r="U5" s="62"/>
      <c r="V5" s="59"/>
      <c r="W5" s="74"/>
      <c r="X5" s="74"/>
      <c r="Y5" s="63"/>
      <c r="Z5" s="62"/>
      <c r="AA5" s="59"/>
      <c r="AB5" s="74"/>
      <c r="AC5" s="74"/>
      <c r="AD5" s="63"/>
      <c r="AE5" s="62"/>
    </row>
    <row r="6" spans="1:31" x14ac:dyDescent="0.2">
      <c r="M6" s="75"/>
      <c r="N6" s="75"/>
      <c r="R6" s="75"/>
      <c r="S6" s="75"/>
      <c r="W6" s="75"/>
      <c r="X6" s="75"/>
      <c r="AB6" s="75"/>
      <c r="AC6" s="75"/>
    </row>
    <row r="7" spans="1:31" ht="12.75" hidden="1" customHeight="1" x14ac:dyDescent="0.2">
      <c r="M7" s="75"/>
      <c r="N7" s="75"/>
      <c r="R7" s="75"/>
      <c r="S7" s="75"/>
      <c r="W7" s="75"/>
      <c r="X7" s="75"/>
      <c r="AB7" s="75"/>
      <c r="AC7" s="75"/>
    </row>
    <row r="8" spans="1:31" ht="12.75" hidden="1" customHeight="1" x14ac:dyDescent="0.2">
      <c r="M8" s="75"/>
      <c r="N8" s="75"/>
      <c r="R8" s="75"/>
      <c r="S8" s="75"/>
      <c r="W8" s="75"/>
      <c r="X8" s="75"/>
      <c r="AB8" s="75"/>
      <c r="AC8" s="75"/>
    </row>
    <row r="9" spans="1:31" ht="12.75" hidden="1" customHeight="1" x14ac:dyDescent="0.2">
      <c r="M9" s="75"/>
      <c r="N9" s="75"/>
      <c r="R9" s="75"/>
      <c r="S9" s="75"/>
      <c r="W9" s="75"/>
      <c r="X9" s="75"/>
      <c r="AB9" s="75"/>
      <c r="AC9" s="75"/>
    </row>
    <row r="10" spans="1:31" x14ac:dyDescent="0.2">
      <c r="M10" s="75"/>
      <c r="N10" s="75"/>
      <c r="R10" s="75"/>
      <c r="S10" s="75"/>
      <c r="W10" s="75"/>
      <c r="X10" s="75"/>
      <c r="AB10" s="75"/>
      <c r="AC10" s="75"/>
    </row>
    <row r="11" spans="1:31" x14ac:dyDescent="0.2">
      <c r="A11" s="113" t="str">
        <f>Translation!$A$29</f>
        <v>alle Vorsorgeeinrichtungen</v>
      </c>
    </row>
    <row r="12" spans="1:31" x14ac:dyDescent="0.2">
      <c r="A12" s="114" t="str">
        <f>Translation!$A265</f>
        <v>Liquidität</v>
      </c>
      <c r="B12" s="30"/>
      <c r="C12" s="6"/>
      <c r="D12" s="6"/>
      <c r="E12" s="12"/>
      <c r="F12" s="31">
        <v>3.0640000000000001E-2</v>
      </c>
      <c r="G12" s="41"/>
      <c r="H12" s="42"/>
      <c r="I12" s="42"/>
      <c r="J12" s="43"/>
      <c r="K12" s="44">
        <v>3.1801224546925876E-2</v>
      </c>
      <c r="L12" s="76"/>
      <c r="M12" s="122"/>
      <c r="N12" s="122"/>
      <c r="O12" s="123"/>
      <c r="P12" s="124">
        <v>3.1728958129003261E-2</v>
      </c>
      <c r="Q12" s="76"/>
      <c r="R12" s="122"/>
      <c r="S12" s="122"/>
      <c r="T12" s="123"/>
      <c r="U12" s="124">
        <v>3.6356858365383687E-2</v>
      </c>
      <c r="V12" s="76"/>
      <c r="W12" s="122"/>
      <c r="X12" s="122"/>
      <c r="Y12" s="123"/>
      <c r="Z12" s="124">
        <v>4.4636424528000006E-2</v>
      </c>
      <c r="AA12" s="76"/>
      <c r="AB12" s="122"/>
      <c r="AC12" s="122"/>
      <c r="AD12" s="123"/>
      <c r="AE12" s="124">
        <v>3.959E-2</v>
      </c>
    </row>
    <row r="13" spans="1:31" x14ac:dyDescent="0.2">
      <c r="A13" s="114" t="str">
        <f>Translation!$A266</f>
        <v>Forderungen</v>
      </c>
      <c r="B13" s="30"/>
      <c r="C13" s="6"/>
      <c r="D13" s="6"/>
      <c r="E13" s="12"/>
      <c r="F13" s="31">
        <v>0.37483</v>
      </c>
      <c r="G13" s="41"/>
      <c r="H13" s="42"/>
      <c r="I13" s="42"/>
      <c r="J13" s="43"/>
      <c r="K13" s="44">
        <v>0.37604857167162914</v>
      </c>
      <c r="L13" s="76"/>
      <c r="M13" s="122"/>
      <c r="N13" s="122"/>
      <c r="O13" s="123"/>
      <c r="P13" s="124">
        <v>0.38561416488142675</v>
      </c>
      <c r="Q13" s="76"/>
      <c r="R13" s="122"/>
      <c r="S13" s="122"/>
      <c r="T13" s="123"/>
      <c r="U13" s="124">
        <v>0.3931766051851468</v>
      </c>
      <c r="V13" s="76"/>
      <c r="W13" s="122"/>
      <c r="X13" s="122"/>
      <c r="Y13" s="123"/>
      <c r="Z13" s="124">
        <v>0.40471648226000001</v>
      </c>
      <c r="AA13" s="76"/>
      <c r="AB13" s="122"/>
      <c r="AC13" s="122"/>
      <c r="AD13" s="123"/>
      <c r="AE13" s="124">
        <v>0.41981999999999997</v>
      </c>
    </row>
    <row r="14" spans="1:31" x14ac:dyDescent="0.2">
      <c r="A14" s="114" t="str">
        <f>Translation!$A267</f>
        <v>Immobilien</v>
      </c>
      <c r="B14" s="30"/>
      <c r="C14" s="6"/>
      <c r="D14" s="6"/>
      <c r="E14" s="12"/>
      <c r="F14" s="31">
        <v>0.21052999999999999</v>
      </c>
      <c r="G14" s="41"/>
      <c r="H14" s="42"/>
      <c r="I14" s="42"/>
      <c r="J14" s="43"/>
      <c r="K14" s="44">
        <v>0.2036040496161485</v>
      </c>
      <c r="L14" s="76"/>
      <c r="M14" s="122"/>
      <c r="N14" s="122"/>
      <c r="O14" s="123"/>
      <c r="P14" s="124">
        <v>0.20010629505439617</v>
      </c>
      <c r="Q14" s="76"/>
      <c r="R14" s="122"/>
      <c r="S14" s="122"/>
      <c r="T14" s="123"/>
      <c r="U14" s="124">
        <v>0.19576550228075432</v>
      </c>
      <c r="V14" s="76"/>
      <c r="W14" s="122"/>
      <c r="X14" s="122"/>
      <c r="Y14" s="123"/>
      <c r="Z14" s="124">
        <v>0.18923432240000002</v>
      </c>
      <c r="AA14" s="76"/>
      <c r="AB14" s="122"/>
      <c r="AC14" s="122"/>
      <c r="AD14" s="123"/>
      <c r="AE14" s="124">
        <v>0.18631</v>
      </c>
    </row>
    <row r="15" spans="1:31" x14ac:dyDescent="0.2">
      <c r="A15" s="114" t="str">
        <f>Translation!$A268</f>
        <v>Aktien</v>
      </c>
      <c r="B15" s="30"/>
      <c r="C15" s="6"/>
      <c r="D15" s="6"/>
      <c r="E15" s="12"/>
      <c r="F15" s="31">
        <v>0.29876999999999998</v>
      </c>
      <c r="G15" s="41"/>
      <c r="H15" s="42"/>
      <c r="I15" s="42"/>
      <c r="J15" s="43"/>
      <c r="K15" s="44">
        <v>0.30314499130092254</v>
      </c>
      <c r="L15" s="76"/>
      <c r="M15" s="122"/>
      <c r="N15" s="122"/>
      <c r="O15" s="123"/>
      <c r="P15" s="124">
        <v>0.30122674000985694</v>
      </c>
      <c r="Q15" s="76"/>
      <c r="R15" s="122"/>
      <c r="S15" s="122"/>
      <c r="T15" s="123"/>
      <c r="U15" s="124">
        <v>0.29625143241781021</v>
      </c>
      <c r="V15" s="76"/>
      <c r="W15" s="122"/>
      <c r="X15" s="122"/>
      <c r="Y15" s="123"/>
      <c r="Z15" s="124">
        <v>0.29057047998000002</v>
      </c>
      <c r="AA15" s="76"/>
      <c r="AB15" s="122"/>
      <c r="AC15" s="122"/>
      <c r="AD15" s="123"/>
      <c r="AE15" s="124">
        <v>0.28778999999999999</v>
      </c>
    </row>
    <row r="16" spans="1:31" x14ac:dyDescent="0.2">
      <c r="A16" s="114" t="str">
        <f>Translation!$A269</f>
        <v>Alternative Anlagen</v>
      </c>
      <c r="B16" s="30"/>
      <c r="C16" s="6"/>
      <c r="D16" s="6"/>
      <c r="E16" s="12"/>
      <c r="F16" s="31">
        <v>8.5220000000000004E-2</v>
      </c>
      <c r="G16" s="41"/>
      <c r="H16" s="42"/>
      <c r="I16" s="42"/>
      <c r="J16" s="43"/>
      <c r="K16" s="44">
        <v>8.5401162864373978E-2</v>
      </c>
      <c r="L16" s="76"/>
      <c r="M16" s="122"/>
      <c r="N16" s="122"/>
      <c r="O16" s="123"/>
      <c r="P16" s="124">
        <v>8.1323841925316775E-2</v>
      </c>
      <c r="Q16" s="76"/>
      <c r="R16" s="122"/>
      <c r="S16" s="122"/>
      <c r="T16" s="123"/>
      <c r="U16" s="124">
        <v>7.8449601750905013E-2</v>
      </c>
      <c r="V16" s="76"/>
      <c r="W16" s="122"/>
      <c r="X16" s="122"/>
      <c r="Y16" s="123"/>
      <c r="Z16" s="124">
        <v>7.0842290825000001E-2</v>
      </c>
      <c r="AA16" s="76"/>
      <c r="AB16" s="122"/>
      <c r="AC16" s="122"/>
      <c r="AD16" s="123"/>
      <c r="AE16" s="124">
        <v>6.6500000000000004E-2</v>
      </c>
    </row>
    <row r="17" spans="2:31" ht="12.75" hidden="1" customHeight="1" x14ac:dyDescent="0.2">
      <c r="B17" s="30"/>
      <c r="C17" s="6"/>
      <c r="D17" s="6"/>
      <c r="E17" s="12"/>
      <c r="F17" s="31"/>
      <c r="G17" s="41"/>
      <c r="H17" s="42"/>
      <c r="I17" s="42"/>
      <c r="J17" s="43"/>
      <c r="K17" s="44"/>
      <c r="L17" s="76"/>
      <c r="M17" s="122"/>
      <c r="N17" s="122"/>
      <c r="O17" s="123"/>
      <c r="P17" s="124"/>
      <c r="Q17" s="76"/>
      <c r="R17" s="122"/>
      <c r="S17" s="122"/>
      <c r="T17" s="123"/>
      <c r="U17" s="124"/>
      <c r="V17" s="76"/>
      <c r="W17" s="122"/>
      <c r="X17" s="122"/>
      <c r="Y17" s="123"/>
      <c r="Z17" s="124"/>
      <c r="AA17" s="76"/>
      <c r="AB17" s="122"/>
      <c r="AC17" s="122"/>
      <c r="AD17" s="123"/>
      <c r="AE17" s="124"/>
    </row>
    <row r="18" spans="2:31" ht="12.75" hidden="1" customHeight="1" x14ac:dyDescent="0.2">
      <c r="B18" s="30"/>
      <c r="C18" s="6"/>
      <c r="D18" s="6"/>
      <c r="E18" s="12"/>
      <c r="F18" s="31"/>
      <c r="G18" s="41"/>
      <c r="H18" s="42"/>
      <c r="I18" s="42"/>
      <c r="J18" s="43"/>
      <c r="K18" s="44"/>
      <c r="L18" s="76"/>
      <c r="M18" s="122"/>
      <c r="N18" s="122"/>
      <c r="O18" s="123"/>
      <c r="P18" s="124"/>
      <c r="Q18" s="76"/>
      <c r="R18" s="122"/>
      <c r="S18" s="122"/>
      <c r="T18" s="123"/>
      <c r="U18" s="124"/>
      <c r="V18" s="76"/>
      <c r="W18" s="122"/>
      <c r="X18" s="122"/>
      <c r="Y18" s="123"/>
      <c r="Z18" s="124"/>
      <c r="AA18" s="76"/>
      <c r="AB18" s="122"/>
      <c r="AC18" s="122"/>
      <c r="AD18" s="123"/>
      <c r="AE18" s="124"/>
    </row>
    <row r="19" spans="2:31" ht="12.75" hidden="1" customHeight="1" x14ac:dyDescent="0.2">
      <c r="B19" s="30"/>
      <c r="C19" s="6"/>
      <c r="D19" s="6"/>
      <c r="E19" s="12"/>
      <c r="F19" s="31"/>
      <c r="G19" s="41"/>
      <c r="H19" s="42"/>
      <c r="I19" s="42"/>
      <c r="J19" s="43"/>
      <c r="K19" s="44"/>
      <c r="L19" s="76"/>
      <c r="M19" s="122"/>
      <c r="N19" s="122"/>
      <c r="O19" s="123"/>
      <c r="P19" s="124"/>
      <c r="Q19" s="76"/>
      <c r="R19" s="122"/>
      <c r="S19" s="122"/>
      <c r="T19" s="123"/>
      <c r="U19" s="124"/>
      <c r="V19" s="76"/>
      <c r="W19" s="122"/>
      <c r="X19" s="122"/>
      <c r="Y19" s="123"/>
      <c r="Z19" s="124"/>
      <c r="AA19" s="76"/>
      <c r="AB19" s="122"/>
      <c r="AC19" s="122"/>
      <c r="AD19" s="123"/>
      <c r="AE19" s="124"/>
    </row>
    <row r="20" spans="2:31" ht="12.75" hidden="1" customHeight="1" x14ac:dyDescent="0.2">
      <c r="B20" s="30"/>
      <c r="C20" s="6"/>
      <c r="D20" s="6"/>
      <c r="E20" s="12"/>
      <c r="F20" s="31"/>
      <c r="G20" s="41"/>
      <c r="H20" s="42"/>
      <c r="I20" s="42"/>
      <c r="J20" s="43"/>
      <c r="K20" s="44"/>
      <c r="L20" s="76"/>
      <c r="M20" s="122"/>
      <c r="N20" s="122"/>
      <c r="O20" s="123"/>
      <c r="P20" s="124"/>
      <c r="Q20" s="76"/>
      <c r="R20" s="122"/>
      <c r="S20" s="122"/>
      <c r="T20" s="123"/>
      <c r="U20" s="124"/>
      <c r="V20" s="76"/>
      <c r="W20" s="122"/>
      <c r="X20" s="122"/>
      <c r="Y20" s="123"/>
      <c r="Z20" s="124"/>
      <c r="AA20" s="76"/>
      <c r="AB20" s="122"/>
      <c r="AC20" s="122"/>
      <c r="AD20" s="123"/>
      <c r="AE20" s="124"/>
    </row>
    <row r="21" spans="2:31" ht="12.75" hidden="1" customHeight="1" x14ac:dyDescent="0.2">
      <c r="B21" s="30"/>
      <c r="C21" s="6"/>
      <c r="D21" s="6"/>
      <c r="E21" s="12"/>
      <c r="F21" s="31"/>
      <c r="G21" s="41"/>
      <c r="H21" s="42"/>
      <c r="I21" s="42"/>
      <c r="J21" s="43"/>
      <c r="K21" s="44"/>
      <c r="L21" s="76"/>
      <c r="M21" s="122"/>
      <c r="N21" s="122"/>
      <c r="O21" s="123"/>
      <c r="P21" s="124"/>
      <c r="Q21" s="76"/>
      <c r="R21" s="122"/>
      <c r="S21" s="122"/>
      <c r="T21" s="123"/>
      <c r="U21" s="124"/>
      <c r="V21" s="76"/>
      <c r="W21" s="122"/>
      <c r="X21" s="122"/>
      <c r="Y21" s="123"/>
      <c r="Z21" s="124"/>
      <c r="AA21" s="76"/>
      <c r="AB21" s="122"/>
      <c r="AC21" s="122"/>
      <c r="AD21" s="123"/>
      <c r="AE21" s="124"/>
    </row>
    <row r="22" spans="2:31" ht="12.75" hidden="1" customHeight="1" x14ac:dyDescent="0.2">
      <c r="B22" s="30"/>
      <c r="C22" s="6"/>
      <c r="D22" s="6"/>
      <c r="E22" s="12"/>
      <c r="F22" s="31"/>
      <c r="G22" s="41"/>
      <c r="H22" s="42"/>
      <c r="I22" s="42"/>
      <c r="J22" s="43"/>
      <c r="K22" s="44"/>
      <c r="L22" s="76"/>
      <c r="M22" s="122"/>
      <c r="N22" s="122"/>
      <c r="O22" s="123"/>
      <c r="P22" s="124"/>
      <c r="Q22" s="76"/>
      <c r="R22" s="122"/>
      <c r="S22" s="122"/>
      <c r="T22" s="123"/>
      <c r="U22" s="124"/>
      <c r="V22" s="76"/>
      <c r="W22" s="122"/>
      <c r="X22" s="122"/>
      <c r="Y22" s="123"/>
      <c r="Z22" s="124"/>
      <c r="AA22" s="76"/>
      <c r="AB22" s="122"/>
      <c r="AC22" s="122"/>
      <c r="AD22" s="123"/>
      <c r="AE22" s="124"/>
    </row>
    <row r="23" spans="2:31" ht="12.75" hidden="1" customHeight="1" x14ac:dyDescent="0.2">
      <c r="B23" s="30"/>
      <c r="C23" s="6"/>
      <c r="D23" s="6"/>
      <c r="E23" s="12"/>
      <c r="F23" s="31"/>
      <c r="G23" s="41"/>
      <c r="H23" s="42"/>
      <c r="I23" s="42"/>
      <c r="J23" s="43"/>
      <c r="K23" s="44"/>
      <c r="L23" s="76"/>
      <c r="M23" s="122"/>
      <c r="N23" s="122"/>
      <c r="O23" s="123"/>
      <c r="P23" s="124"/>
      <c r="Q23" s="76"/>
      <c r="R23" s="122"/>
      <c r="S23" s="122"/>
      <c r="T23" s="123"/>
      <c r="U23" s="124"/>
      <c r="V23" s="76"/>
      <c r="W23" s="122"/>
      <c r="X23" s="122"/>
      <c r="Y23" s="123"/>
      <c r="Z23" s="124"/>
      <c r="AA23" s="76"/>
      <c r="AB23" s="122"/>
      <c r="AC23" s="122"/>
      <c r="AD23" s="123"/>
      <c r="AE23" s="124"/>
    </row>
    <row r="24" spans="2:31" ht="12.75" hidden="1" customHeight="1" x14ac:dyDescent="0.2">
      <c r="B24" s="30"/>
      <c r="C24" s="6"/>
      <c r="D24" s="6"/>
      <c r="E24" s="12"/>
      <c r="F24" s="31"/>
      <c r="G24" s="41"/>
      <c r="H24" s="42"/>
      <c r="I24" s="42"/>
      <c r="J24" s="43"/>
      <c r="K24" s="44"/>
      <c r="L24" s="76"/>
      <c r="M24" s="122"/>
      <c r="N24" s="122"/>
      <c r="O24" s="123"/>
      <c r="P24" s="124"/>
      <c r="Q24" s="76"/>
      <c r="R24" s="122"/>
      <c r="S24" s="122"/>
      <c r="T24" s="123"/>
      <c r="U24" s="124"/>
      <c r="V24" s="76"/>
      <c r="W24" s="122"/>
      <c r="X24" s="122"/>
      <c r="Y24" s="123"/>
      <c r="Z24" s="124"/>
      <c r="AA24" s="76"/>
      <c r="AB24" s="122"/>
      <c r="AC24" s="122"/>
      <c r="AD24" s="123"/>
      <c r="AE24" s="124"/>
    </row>
    <row r="25" spans="2:31" ht="12.75" hidden="1" customHeight="1" x14ac:dyDescent="0.2">
      <c r="B25" s="30"/>
      <c r="C25" s="6"/>
      <c r="D25" s="6"/>
      <c r="E25" s="12"/>
      <c r="F25" s="31"/>
      <c r="G25" s="41"/>
      <c r="H25" s="42"/>
      <c r="I25" s="42"/>
      <c r="J25" s="43"/>
      <c r="K25" s="44"/>
      <c r="L25" s="76"/>
      <c r="M25" s="122"/>
      <c r="N25" s="122"/>
      <c r="O25" s="123"/>
      <c r="P25" s="124"/>
      <c r="Q25" s="76"/>
      <c r="R25" s="122"/>
      <c r="S25" s="122"/>
      <c r="T25" s="123"/>
      <c r="U25" s="124"/>
      <c r="V25" s="76"/>
      <c r="W25" s="122"/>
      <c r="X25" s="122"/>
      <c r="Y25" s="123"/>
      <c r="Z25" s="124"/>
      <c r="AA25" s="76"/>
      <c r="AB25" s="122"/>
      <c r="AC25" s="122"/>
      <c r="AD25" s="123"/>
      <c r="AE25" s="124"/>
    </row>
    <row r="26" spans="2:31" ht="12.75" hidden="1" customHeight="1" x14ac:dyDescent="0.2">
      <c r="B26" s="30"/>
      <c r="C26" s="6"/>
      <c r="D26" s="6"/>
      <c r="E26" s="12"/>
      <c r="F26" s="31"/>
      <c r="G26" s="41"/>
      <c r="H26" s="42"/>
      <c r="I26" s="42"/>
      <c r="J26" s="43"/>
      <c r="K26" s="44"/>
      <c r="L26" s="76"/>
      <c r="M26" s="122"/>
      <c r="N26" s="122"/>
      <c r="O26" s="123"/>
      <c r="P26" s="124"/>
      <c r="Q26" s="76"/>
      <c r="R26" s="122"/>
      <c r="S26" s="122"/>
      <c r="T26" s="123"/>
      <c r="U26" s="124"/>
      <c r="V26" s="76"/>
      <c r="W26" s="122"/>
      <c r="X26" s="122"/>
      <c r="Y26" s="123"/>
      <c r="Z26" s="124"/>
      <c r="AA26" s="76"/>
      <c r="AB26" s="122"/>
      <c r="AC26" s="122"/>
      <c r="AD26" s="123"/>
      <c r="AE26" s="124"/>
    </row>
    <row r="27" spans="2:31" ht="12.75" hidden="1" customHeight="1" x14ac:dyDescent="0.2">
      <c r="B27" s="30"/>
      <c r="C27" s="6"/>
      <c r="D27" s="6"/>
      <c r="E27" s="12"/>
      <c r="F27" s="31"/>
      <c r="G27" s="41"/>
      <c r="H27" s="42"/>
      <c r="I27" s="42"/>
      <c r="J27" s="43"/>
      <c r="K27" s="44"/>
      <c r="L27" s="76"/>
      <c r="M27" s="122"/>
      <c r="N27" s="122"/>
      <c r="O27" s="123"/>
      <c r="P27" s="124"/>
      <c r="Q27" s="76"/>
      <c r="R27" s="122"/>
      <c r="S27" s="122"/>
      <c r="T27" s="123"/>
      <c r="U27" s="124"/>
      <c r="V27" s="76"/>
      <c r="W27" s="122"/>
      <c r="X27" s="122"/>
      <c r="Y27" s="123"/>
      <c r="Z27" s="124"/>
      <c r="AA27" s="76"/>
      <c r="AB27" s="122"/>
      <c r="AC27" s="122"/>
      <c r="AD27" s="123"/>
      <c r="AE27" s="124"/>
    </row>
    <row r="28" spans="2:31" ht="12.75" hidden="1" customHeight="1" x14ac:dyDescent="0.2">
      <c r="B28" s="30"/>
      <c r="C28" s="6"/>
      <c r="D28" s="6"/>
      <c r="E28" s="12"/>
      <c r="F28" s="31"/>
      <c r="G28" s="41"/>
      <c r="H28" s="42"/>
      <c r="I28" s="42"/>
      <c r="J28" s="43"/>
      <c r="K28" s="44"/>
      <c r="L28" s="76"/>
      <c r="M28" s="122"/>
      <c r="N28" s="122"/>
      <c r="O28" s="123"/>
      <c r="P28" s="124"/>
      <c r="Q28" s="76"/>
      <c r="R28" s="122"/>
      <c r="S28" s="122"/>
      <c r="T28" s="123"/>
      <c r="U28" s="124"/>
      <c r="V28" s="76"/>
      <c r="W28" s="122"/>
      <c r="X28" s="122"/>
      <c r="Y28" s="123"/>
      <c r="Z28" s="124"/>
      <c r="AA28" s="76"/>
      <c r="AB28" s="122"/>
      <c r="AC28" s="122"/>
      <c r="AD28" s="123"/>
      <c r="AE28" s="124"/>
    </row>
    <row r="29" spans="2:31" ht="12.75" hidden="1" customHeight="1" x14ac:dyDescent="0.2">
      <c r="B29" s="30"/>
      <c r="C29" s="6"/>
      <c r="D29" s="6"/>
      <c r="E29" s="12"/>
      <c r="F29" s="31"/>
      <c r="G29" s="41"/>
      <c r="H29" s="42"/>
      <c r="I29" s="42"/>
      <c r="J29" s="43"/>
      <c r="K29" s="44"/>
      <c r="L29" s="76"/>
      <c r="M29" s="122"/>
      <c r="N29" s="122"/>
      <c r="O29" s="123"/>
      <c r="P29" s="124"/>
      <c r="Q29" s="76"/>
      <c r="R29" s="122"/>
      <c r="S29" s="122"/>
      <c r="T29" s="123"/>
      <c r="U29" s="124"/>
      <c r="V29" s="76"/>
      <c r="W29" s="122"/>
      <c r="X29" s="122"/>
      <c r="Y29" s="123"/>
      <c r="Z29" s="124"/>
      <c r="AA29" s="76"/>
      <c r="AB29" s="122"/>
      <c r="AC29" s="122"/>
      <c r="AD29" s="123"/>
      <c r="AE29" s="124"/>
    </row>
    <row r="30" spans="2:31" ht="12.75" hidden="1" customHeight="1" x14ac:dyDescent="0.2">
      <c r="B30" s="30"/>
      <c r="C30" s="6"/>
      <c r="D30" s="6"/>
      <c r="E30" s="12"/>
      <c r="F30" s="31"/>
      <c r="G30" s="41"/>
      <c r="H30" s="42"/>
      <c r="I30" s="42"/>
      <c r="J30" s="43"/>
      <c r="K30" s="44"/>
      <c r="L30" s="76"/>
      <c r="M30" s="122"/>
      <c r="N30" s="122"/>
      <c r="O30" s="123"/>
      <c r="P30" s="124"/>
      <c r="Q30" s="76"/>
      <c r="R30" s="122"/>
      <c r="S30" s="122"/>
      <c r="T30" s="123"/>
      <c r="U30" s="124"/>
      <c r="V30" s="76"/>
      <c r="W30" s="122"/>
      <c r="X30" s="122"/>
      <c r="Y30" s="123"/>
      <c r="Z30" s="124"/>
      <c r="AA30" s="76"/>
      <c r="AB30" s="122"/>
      <c r="AC30" s="122"/>
      <c r="AD30" s="123"/>
      <c r="AE30" s="124"/>
    </row>
    <row r="31" spans="2:31" ht="12.75" hidden="1" customHeight="1" x14ac:dyDescent="0.2">
      <c r="B31" s="30"/>
      <c r="C31" s="6"/>
      <c r="D31" s="6"/>
      <c r="E31" s="12"/>
      <c r="F31" s="31"/>
      <c r="G31" s="41"/>
      <c r="H31" s="42"/>
      <c r="I31" s="42"/>
      <c r="J31" s="43"/>
      <c r="K31" s="44"/>
      <c r="L31" s="76"/>
      <c r="M31" s="122"/>
      <c r="N31" s="122"/>
      <c r="O31" s="123"/>
      <c r="P31" s="124"/>
      <c r="Q31" s="76"/>
      <c r="R31" s="122"/>
      <c r="S31" s="122"/>
      <c r="T31" s="123"/>
      <c r="U31" s="124"/>
      <c r="V31" s="76"/>
      <c r="W31" s="122"/>
      <c r="X31" s="122"/>
      <c r="Y31" s="123"/>
      <c r="Z31" s="124"/>
      <c r="AA31" s="76"/>
      <c r="AB31" s="122"/>
      <c r="AC31" s="122"/>
      <c r="AD31" s="123"/>
      <c r="AE31" s="124"/>
    </row>
    <row r="32" spans="2:31" ht="12.75" hidden="1" customHeight="1" x14ac:dyDescent="0.2">
      <c r="B32" s="30"/>
      <c r="C32" s="6"/>
      <c r="D32" s="6"/>
      <c r="E32" s="12"/>
      <c r="F32" s="31"/>
      <c r="G32" s="41"/>
      <c r="H32" s="42"/>
      <c r="I32" s="42"/>
      <c r="J32" s="43"/>
      <c r="K32" s="44"/>
      <c r="L32" s="76"/>
      <c r="M32" s="122"/>
      <c r="N32" s="122"/>
      <c r="O32" s="123"/>
      <c r="P32" s="124"/>
      <c r="Q32" s="76"/>
      <c r="R32" s="122"/>
      <c r="S32" s="122"/>
      <c r="T32" s="123"/>
      <c r="U32" s="124"/>
      <c r="V32" s="76"/>
      <c r="W32" s="122"/>
      <c r="X32" s="122"/>
      <c r="Y32" s="123"/>
      <c r="Z32" s="124"/>
      <c r="AA32" s="76"/>
      <c r="AB32" s="122"/>
      <c r="AC32" s="122"/>
      <c r="AD32" s="123"/>
      <c r="AE32" s="124"/>
    </row>
    <row r="33" spans="1:31" ht="12.75" hidden="1" customHeight="1" x14ac:dyDescent="0.2">
      <c r="B33" s="30"/>
      <c r="C33" s="6"/>
      <c r="D33" s="6"/>
      <c r="E33" s="12"/>
      <c r="F33" s="31"/>
      <c r="G33" s="41"/>
      <c r="H33" s="42"/>
      <c r="I33" s="42"/>
      <c r="J33" s="43"/>
      <c r="K33" s="44"/>
      <c r="L33" s="76"/>
      <c r="M33" s="122"/>
      <c r="N33" s="122"/>
      <c r="O33" s="123"/>
      <c r="P33" s="124"/>
      <c r="Q33" s="76"/>
      <c r="R33" s="122"/>
      <c r="S33" s="122"/>
      <c r="T33" s="123"/>
      <c r="U33" s="124"/>
      <c r="V33" s="76"/>
      <c r="W33" s="122"/>
      <c r="X33" s="122"/>
      <c r="Y33" s="123"/>
      <c r="Z33" s="124"/>
      <c r="AA33" s="76"/>
      <c r="AB33" s="122"/>
      <c r="AC33" s="122"/>
      <c r="AD33" s="123"/>
      <c r="AE33" s="124"/>
    </row>
    <row r="34" spans="1:31" ht="12.75" hidden="1" customHeight="1" x14ac:dyDescent="0.2">
      <c r="B34" s="30"/>
      <c r="C34" s="6"/>
      <c r="D34" s="6"/>
      <c r="E34" s="12"/>
      <c r="F34" s="31"/>
      <c r="G34" s="41"/>
      <c r="H34" s="42"/>
      <c r="I34" s="42"/>
      <c r="J34" s="43"/>
      <c r="K34" s="44"/>
      <c r="L34" s="76"/>
      <c r="M34" s="122"/>
      <c r="N34" s="122"/>
      <c r="O34" s="123"/>
      <c r="P34" s="124"/>
      <c r="Q34" s="76"/>
      <c r="R34" s="122"/>
      <c r="S34" s="122"/>
      <c r="T34" s="123"/>
      <c r="U34" s="124"/>
      <c r="V34" s="76"/>
      <c r="W34" s="122"/>
      <c r="X34" s="122"/>
      <c r="Y34" s="123"/>
      <c r="Z34" s="124"/>
      <c r="AA34" s="76"/>
      <c r="AB34" s="122"/>
      <c r="AC34" s="122"/>
      <c r="AD34" s="123"/>
      <c r="AE34" s="124"/>
    </row>
    <row r="35" spans="1:31" ht="12.75" hidden="1" customHeight="1" x14ac:dyDescent="0.2">
      <c r="B35" s="30"/>
      <c r="C35" s="6"/>
      <c r="D35" s="6"/>
      <c r="E35" s="12"/>
      <c r="F35" s="31"/>
      <c r="G35" s="41"/>
      <c r="H35" s="42"/>
      <c r="I35" s="42"/>
      <c r="J35" s="43"/>
      <c r="K35" s="44"/>
      <c r="L35" s="76"/>
      <c r="M35" s="122"/>
      <c r="N35" s="122"/>
      <c r="O35" s="123"/>
      <c r="P35" s="124"/>
      <c r="Q35" s="76"/>
      <c r="R35" s="122"/>
      <c r="S35" s="122"/>
      <c r="T35" s="123"/>
      <c r="U35" s="124"/>
      <c r="V35" s="76"/>
      <c r="W35" s="122"/>
      <c r="X35" s="122"/>
      <c r="Y35" s="123"/>
      <c r="Z35" s="124"/>
      <c r="AA35" s="76"/>
      <c r="AB35" s="122"/>
      <c r="AC35" s="122"/>
      <c r="AD35" s="123"/>
      <c r="AE35" s="124"/>
    </row>
    <row r="36" spans="1:31" x14ac:dyDescent="0.2">
      <c r="A36" s="115" t="s">
        <v>2</v>
      </c>
      <c r="B36" s="32">
        <f t="shared" ref="B36:AE36" si="0">SUM(B$12:B$35)</f>
        <v>0</v>
      </c>
      <c r="C36" s="7">
        <f t="shared" si="0"/>
        <v>0</v>
      </c>
      <c r="D36" s="7">
        <f t="shared" si="0"/>
        <v>0</v>
      </c>
      <c r="E36" s="13">
        <f t="shared" si="0"/>
        <v>0</v>
      </c>
      <c r="F36" s="64">
        <f t="shared" si="0"/>
        <v>0.99998999999999993</v>
      </c>
      <c r="G36" s="45">
        <f t="shared" si="0"/>
        <v>0</v>
      </c>
      <c r="H36" s="65">
        <f t="shared" si="0"/>
        <v>0</v>
      </c>
      <c r="I36" s="65">
        <f t="shared" si="0"/>
        <v>0</v>
      </c>
      <c r="J36" s="46">
        <f t="shared" si="0"/>
        <v>0</v>
      </c>
      <c r="K36" s="66">
        <f t="shared" si="0"/>
        <v>1</v>
      </c>
      <c r="L36" s="77">
        <f t="shared" si="0"/>
        <v>0</v>
      </c>
      <c r="M36" s="125">
        <f t="shared" si="0"/>
        <v>0</v>
      </c>
      <c r="N36" s="125">
        <f t="shared" si="0"/>
        <v>0</v>
      </c>
      <c r="O36" s="126">
        <f t="shared" si="0"/>
        <v>0</v>
      </c>
      <c r="P36" s="127">
        <f t="shared" si="0"/>
        <v>1</v>
      </c>
      <c r="Q36" s="77">
        <f t="shared" si="0"/>
        <v>0</v>
      </c>
      <c r="R36" s="125">
        <f t="shared" si="0"/>
        <v>0</v>
      </c>
      <c r="S36" s="125">
        <f t="shared" si="0"/>
        <v>0</v>
      </c>
      <c r="T36" s="126">
        <f t="shared" si="0"/>
        <v>0</v>
      </c>
      <c r="U36" s="127">
        <f t="shared" si="0"/>
        <v>0.99999999999999989</v>
      </c>
      <c r="V36" s="77">
        <f t="shared" si="0"/>
        <v>0</v>
      </c>
      <c r="W36" s="125">
        <f t="shared" si="0"/>
        <v>0</v>
      </c>
      <c r="X36" s="125">
        <f t="shared" si="0"/>
        <v>0</v>
      </c>
      <c r="Y36" s="126">
        <f t="shared" si="0"/>
        <v>0</v>
      </c>
      <c r="Z36" s="127">
        <f t="shared" si="0"/>
        <v>0.99999999999300015</v>
      </c>
      <c r="AA36" s="77">
        <f t="shared" si="0"/>
        <v>0</v>
      </c>
      <c r="AB36" s="125">
        <f t="shared" si="0"/>
        <v>0</v>
      </c>
      <c r="AC36" s="125">
        <f t="shared" si="0"/>
        <v>0</v>
      </c>
      <c r="AD36" s="126">
        <f t="shared" si="0"/>
        <v>0</v>
      </c>
      <c r="AE36" s="127">
        <f t="shared" si="0"/>
        <v>1.0000100000000001</v>
      </c>
    </row>
    <row r="39" spans="1:31" ht="12.75" hidden="1" customHeight="1" x14ac:dyDescent="0.2"/>
    <row r="40" spans="1:31" ht="12.75" hidden="1" customHeight="1" x14ac:dyDescent="0.2"/>
    <row r="41" spans="1:31" ht="12.75" hidden="1" customHeight="1" x14ac:dyDescent="0.2"/>
    <row r="42" spans="1:31" ht="12.75" hidden="1" customHeight="1" x14ac:dyDescent="0.2"/>
    <row r="43" spans="1:31" ht="12.75" hidden="1" customHeight="1" x14ac:dyDescent="0.2"/>
    <row r="44" spans="1:31" ht="12.75" hidden="1" customHeight="1" x14ac:dyDescent="0.2"/>
    <row r="45" spans="1:31" ht="12.75" hidden="1" customHeight="1" x14ac:dyDescent="0.2"/>
    <row r="46" spans="1:31" ht="12.75" hidden="1" customHeight="1" x14ac:dyDescent="0.2"/>
    <row r="47" spans="1:31" ht="12.75" hidden="1" customHeight="1" x14ac:dyDescent="0.2"/>
    <row r="48" spans="1:31" ht="12.75" hidden="1" customHeight="1" x14ac:dyDescent="0.2"/>
    <row r="49" spans="1:31" ht="12.75" hidden="1" customHeight="1" x14ac:dyDescent="0.2"/>
    <row r="51" spans="1:31" x14ac:dyDescent="0.2">
      <c r="A51" s="116" t="str">
        <f>Translation!$A$30</f>
        <v>Vorsorgeeinrichtungen ohne Staatsgarantie</v>
      </c>
    </row>
    <row r="52" spans="1:31" x14ac:dyDescent="0.2">
      <c r="A52" s="114" t="str">
        <f>$A$12</f>
        <v>Liquidität</v>
      </c>
      <c r="B52" s="33"/>
      <c r="C52" s="8"/>
      <c r="D52" s="8"/>
      <c r="E52" s="14"/>
      <c r="F52" s="34">
        <v>3.1120000000000002E-2</v>
      </c>
      <c r="G52" s="47"/>
      <c r="H52" s="48"/>
      <c r="I52" s="48"/>
      <c r="J52" s="49"/>
      <c r="K52" s="50">
        <v>3.1807414333650003E-2</v>
      </c>
      <c r="L52" s="128"/>
      <c r="M52" s="129"/>
      <c r="N52" s="129"/>
      <c r="O52" s="130"/>
      <c r="P52" s="131">
        <v>3.3107366244955978E-2</v>
      </c>
      <c r="Q52" s="128"/>
      <c r="R52" s="129"/>
      <c r="S52" s="129"/>
      <c r="T52" s="130"/>
      <c r="U52" s="131">
        <v>3.7447845488888194E-2</v>
      </c>
      <c r="V52" s="128"/>
      <c r="W52" s="129"/>
      <c r="X52" s="129"/>
      <c r="Y52" s="130"/>
      <c r="Z52" s="131">
        <v>4.5591717797999996E-2</v>
      </c>
      <c r="AA52" s="128"/>
      <c r="AB52" s="129"/>
      <c r="AC52" s="129"/>
      <c r="AD52" s="130"/>
      <c r="AE52" s="131">
        <v>3.9980000000000002E-2</v>
      </c>
    </row>
    <row r="53" spans="1:31" x14ac:dyDescent="0.2">
      <c r="A53" s="114" t="str">
        <f>$A$13</f>
        <v>Forderungen</v>
      </c>
      <c r="B53" s="33"/>
      <c r="C53" s="8"/>
      <c r="D53" s="8"/>
      <c r="E53" s="14"/>
      <c r="F53" s="34">
        <v>0.38003999999999999</v>
      </c>
      <c r="G53" s="47"/>
      <c r="H53" s="48"/>
      <c r="I53" s="48"/>
      <c r="J53" s="49"/>
      <c r="K53" s="50">
        <v>0.38108427040072174</v>
      </c>
      <c r="L53" s="128"/>
      <c r="M53" s="129"/>
      <c r="N53" s="129"/>
      <c r="O53" s="130"/>
      <c r="P53" s="131">
        <v>0.39106467244137783</v>
      </c>
      <c r="Q53" s="128"/>
      <c r="R53" s="129"/>
      <c r="S53" s="129"/>
      <c r="T53" s="130"/>
      <c r="U53" s="131">
        <v>0.39862663491363121</v>
      </c>
      <c r="V53" s="128"/>
      <c r="W53" s="129"/>
      <c r="X53" s="129"/>
      <c r="Y53" s="130"/>
      <c r="Z53" s="131">
        <v>0.41140084665999999</v>
      </c>
      <c r="AA53" s="128"/>
      <c r="AB53" s="129"/>
      <c r="AC53" s="129"/>
      <c r="AD53" s="130"/>
      <c r="AE53" s="131">
        <v>0.43021999999999999</v>
      </c>
    </row>
    <row r="54" spans="1:31" x14ac:dyDescent="0.2">
      <c r="A54" s="114" t="str">
        <f>$A$14</f>
        <v>Immobilien</v>
      </c>
      <c r="B54" s="33"/>
      <c r="C54" s="8"/>
      <c r="D54" s="8"/>
      <c r="E54" s="14"/>
      <c r="F54" s="34">
        <v>0.20311000000000001</v>
      </c>
      <c r="G54" s="47"/>
      <c r="H54" s="48"/>
      <c r="I54" s="48"/>
      <c r="J54" s="49"/>
      <c r="K54" s="50">
        <v>0.19584162395024191</v>
      </c>
      <c r="L54" s="128"/>
      <c r="M54" s="129"/>
      <c r="N54" s="129"/>
      <c r="O54" s="130"/>
      <c r="P54" s="131">
        <v>0.19080611073393045</v>
      </c>
      <c r="Q54" s="128"/>
      <c r="R54" s="129"/>
      <c r="S54" s="129"/>
      <c r="T54" s="130"/>
      <c r="U54" s="131">
        <v>0.18618259548937985</v>
      </c>
      <c r="V54" s="128"/>
      <c r="W54" s="129"/>
      <c r="X54" s="129"/>
      <c r="Y54" s="130"/>
      <c r="Z54" s="131">
        <v>0.17955283233</v>
      </c>
      <c r="AA54" s="128"/>
      <c r="AB54" s="129"/>
      <c r="AC54" s="129"/>
      <c r="AD54" s="130"/>
      <c r="AE54" s="131">
        <v>0.17518</v>
      </c>
    </row>
    <row r="55" spans="1:31" x14ac:dyDescent="0.2">
      <c r="A55" s="114" t="str">
        <f>$A$15</f>
        <v>Aktien</v>
      </c>
      <c r="B55" s="33"/>
      <c r="C55" s="8"/>
      <c r="D55" s="8"/>
      <c r="E55" s="14"/>
      <c r="F55" s="34">
        <v>0.29735</v>
      </c>
      <c r="G55" s="47"/>
      <c r="H55" s="48"/>
      <c r="I55" s="48"/>
      <c r="J55" s="49"/>
      <c r="K55" s="50">
        <v>0.30215882012804673</v>
      </c>
      <c r="L55" s="128"/>
      <c r="M55" s="129"/>
      <c r="N55" s="129"/>
      <c r="O55" s="130"/>
      <c r="P55" s="131">
        <v>0.30015783555585579</v>
      </c>
      <c r="Q55" s="128"/>
      <c r="R55" s="129"/>
      <c r="S55" s="129"/>
      <c r="T55" s="130"/>
      <c r="U55" s="131">
        <v>0.29591130031934954</v>
      </c>
      <c r="V55" s="128"/>
      <c r="W55" s="129"/>
      <c r="X55" s="129"/>
      <c r="Y55" s="130"/>
      <c r="Z55" s="131">
        <v>0.28969132945999998</v>
      </c>
      <c r="AA55" s="128"/>
      <c r="AB55" s="129"/>
      <c r="AC55" s="129"/>
      <c r="AD55" s="130"/>
      <c r="AE55" s="131">
        <v>0.28649000000000002</v>
      </c>
    </row>
    <row r="56" spans="1:31" x14ac:dyDescent="0.2">
      <c r="A56" s="114" t="str">
        <f>$A$16</f>
        <v>Alternative Anlagen</v>
      </c>
      <c r="B56" s="33"/>
      <c r="C56" s="8"/>
      <c r="D56" s="8"/>
      <c r="E56" s="14"/>
      <c r="F56" s="34">
        <v>8.8379999999999986E-2</v>
      </c>
      <c r="G56" s="47"/>
      <c r="H56" s="48"/>
      <c r="I56" s="48"/>
      <c r="J56" s="49"/>
      <c r="K56" s="50">
        <v>8.9107871187339691E-2</v>
      </c>
      <c r="L56" s="128"/>
      <c r="M56" s="129"/>
      <c r="N56" s="129"/>
      <c r="O56" s="130"/>
      <c r="P56" s="131">
        <v>8.486401502388001E-2</v>
      </c>
      <c r="Q56" s="128"/>
      <c r="R56" s="129"/>
      <c r="S56" s="129"/>
      <c r="T56" s="130"/>
      <c r="U56" s="131">
        <v>8.1831623788751084E-2</v>
      </c>
      <c r="V56" s="128"/>
      <c r="W56" s="129"/>
      <c r="X56" s="129"/>
      <c r="Y56" s="130"/>
      <c r="Z56" s="131">
        <v>7.3763273753E-2</v>
      </c>
      <c r="AA56" s="128"/>
      <c r="AB56" s="129"/>
      <c r="AC56" s="129"/>
      <c r="AD56" s="130"/>
      <c r="AE56" s="131">
        <v>6.8129999999999996E-2</v>
      </c>
    </row>
    <row r="57" spans="1:31" ht="12.75" hidden="1" customHeight="1" x14ac:dyDescent="0.2">
      <c r="A57" s="114">
        <f>$A$17</f>
        <v>0</v>
      </c>
      <c r="B57" s="33"/>
      <c r="C57" s="8"/>
      <c r="D57" s="8"/>
      <c r="E57" s="14"/>
      <c r="F57" s="34"/>
      <c r="G57" s="47"/>
      <c r="H57" s="48"/>
      <c r="I57" s="48"/>
      <c r="J57" s="49"/>
      <c r="K57" s="50"/>
      <c r="L57" s="128"/>
      <c r="M57" s="129"/>
      <c r="N57" s="129"/>
      <c r="O57" s="130"/>
      <c r="P57" s="131"/>
      <c r="Q57" s="128"/>
      <c r="R57" s="129"/>
      <c r="S57" s="129"/>
      <c r="T57" s="130"/>
      <c r="U57" s="131"/>
      <c r="V57" s="128"/>
      <c r="W57" s="129"/>
      <c r="X57" s="129"/>
      <c r="Y57" s="130"/>
      <c r="Z57" s="131"/>
      <c r="AA57" s="128"/>
      <c r="AB57" s="129"/>
      <c r="AC57" s="129"/>
      <c r="AD57" s="130"/>
      <c r="AE57" s="131"/>
    </row>
    <row r="58" spans="1:31" ht="12.75" hidden="1" customHeight="1" x14ac:dyDescent="0.2">
      <c r="A58" s="114">
        <f>$A$18</f>
        <v>0</v>
      </c>
      <c r="B58" s="33"/>
      <c r="C58" s="8"/>
      <c r="D58" s="8"/>
      <c r="E58" s="14"/>
      <c r="F58" s="34"/>
      <c r="G58" s="47"/>
      <c r="H58" s="48"/>
      <c r="I58" s="48"/>
      <c r="J58" s="49"/>
      <c r="K58" s="50"/>
      <c r="L58" s="128"/>
      <c r="M58" s="129"/>
      <c r="N58" s="129"/>
      <c r="O58" s="130"/>
      <c r="P58" s="131"/>
      <c r="Q58" s="128"/>
      <c r="R58" s="129"/>
      <c r="S58" s="129"/>
      <c r="T58" s="130"/>
      <c r="U58" s="131"/>
      <c r="V58" s="128"/>
      <c r="W58" s="129"/>
      <c r="X58" s="129"/>
      <c r="Y58" s="130"/>
      <c r="Z58" s="131"/>
      <c r="AA58" s="128"/>
      <c r="AB58" s="129"/>
      <c r="AC58" s="129"/>
      <c r="AD58" s="130"/>
      <c r="AE58" s="131"/>
    </row>
    <row r="59" spans="1:31" ht="12.75" hidden="1" customHeight="1" x14ac:dyDescent="0.2">
      <c r="A59" s="114">
        <f>$A$19</f>
        <v>0</v>
      </c>
      <c r="B59" s="33"/>
      <c r="C59" s="8"/>
      <c r="D59" s="8"/>
      <c r="E59" s="14"/>
      <c r="F59" s="34"/>
      <c r="G59" s="47"/>
      <c r="H59" s="48"/>
      <c r="I59" s="48"/>
      <c r="J59" s="49"/>
      <c r="K59" s="50"/>
      <c r="L59" s="128"/>
      <c r="M59" s="129"/>
      <c r="N59" s="129"/>
      <c r="O59" s="130"/>
      <c r="P59" s="131"/>
      <c r="Q59" s="128"/>
      <c r="R59" s="129"/>
      <c r="S59" s="129"/>
      <c r="T59" s="130"/>
      <c r="U59" s="131"/>
      <c r="V59" s="128"/>
      <c r="W59" s="129"/>
      <c r="X59" s="129"/>
      <c r="Y59" s="130"/>
      <c r="Z59" s="131"/>
      <c r="AA59" s="128"/>
      <c r="AB59" s="129"/>
      <c r="AC59" s="129"/>
      <c r="AD59" s="130"/>
      <c r="AE59" s="131"/>
    </row>
    <row r="60" spans="1:31" ht="12.75" hidden="1" customHeight="1" x14ac:dyDescent="0.2">
      <c r="A60" s="114">
        <f>$A$20</f>
        <v>0</v>
      </c>
      <c r="B60" s="33"/>
      <c r="C60" s="8"/>
      <c r="D60" s="8"/>
      <c r="E60" s="14"/>
      <c r="F60" s="34"/>
      <c r="G60" s="47"/>
      <c r="H60" s="48"/>
      <c r="I60" s="48"/>
      <c r="J60" s="49"/>
      <c r="K60" s="50"/>
      <c r="L60" s="128"/>
      <c r="M60" s="129"/>
      <c r="N60" s="129"/>
      <c r="O60" s="130"/>
      <c r="P60" s="131"/>
      <c r="Q60" s="128"/>
      <c r="R60" s="129"/>
      <c r="S60" s="129"/>
      <c r="T60" s="130"/>
      <c r="U60" s="131"/>
      <c r="V60" s="128"/>
      <c r="W60" s="129"/>
      <c r="X60" s="129"/>
      <c r="Y60" s="130"/>
      <c r="Z60" s="131"/>
      <c r="AA60" s="128"/>
      <c r="AB60" s="129"/>
      <c r="AC60" s="129"/>
      <c r="AD60" s="130"/>
      <c r="AE60" s="131"/>
    </row>
    <row r="61" spans="1:31" ht="12.75" hidden="1" customHeight="1" x14ac:dyDescent="0.2">
      <c r="A61" s="114">
        <f>$A$21</f>
        <v>0</v>
      </c>
      <c r="B61" s="33"/>
      <c r="C61" s="8"/>
      <c r="D61" s="8"/>
      <c r="E61" s="14"/>
      <c r="F61" s="34"/>
      <c r="G61" s="47"/>
      <c r="H61" s="48"/>
      <c r="I61" s="48"/>
      <c r="J61" s="49"/>
      <c r="K61" s="50"/>
      <c r="L61" s="128"/>
      <c r="M61" s="129"/>
      <c r="N61" s="129"/>
      <c r="O61" s="130"/>
      <c r="P61" s="131"/>
      <c r="Q61" s="128"/>
      <c r="R61" s="129"/>
      <c r="S61" s="129"/>
      <c r="T61" s="130"/>
      <c r="U61" s="131"/>
      <c r="V61" s="128"/>
      <c r="W61" s="129"/>
      <c r="X61" s="129"/>
      <c r="Y61" s="130"/>
      <c r="Z61" s="131"/>
      <c r="AA61" s="128"/>
      <c r="AB61" s="129"/>
      <c r="AC61" s="129"/>
      <c r="AD61" s="130"/>
      <c r="AE61" s="131"/>
    </row>
    <row r="62" spans="1:31" ht="12.75" hidden="1" customHeight="1" x14ac:dyDescent="0.2">
      <c r="A62" s="114">
        <f>$A$22</f>
        <v>0</v>
      </c>
      <c r="B62" s="33"/>
      <c r="C62" s="8"/>
      <c r="D62" s="8"/>
      <c r="E62" s="14"/>
      <c r="F62" s="34"/>
      <c r="G62" s="47"/>
      <c r="H62" s="48"/>
      <c r="I62" s="48"/>
      <c r="J62" s="49"/>
      <c r="K62" s="50"/>
      <c r="L62" s="128"/>
      <c r="M62" s="129"/>
      <c r="N62" s="129"/>
      <c r="O62" s="130"/>
      <c r="P62" s="131"/>
      <c r="Q62" s="128"/>
      <c r="R62" s="129"/>
      <c r="S62" s="129"/>
      <c r="T62" s="130"/>
      <c r="U62" s="131"/>
      <c r="V62" s="128"/>
      <c r="W62" s="129"/>
      <c r="X62" s="129"/>
      <c r="Y62" s="130"/>
      <c r="Z62" s="131"/>
      <c r="AA62" s="128"/>
      <c r="AB62" s="129"/>
      <c r="AC62" s="129"/>
      <c r="AD62" s="130"/>
      <c r="AE62" s="131"/>
    </row>
    <row r="63" spans="1:31" ht="12.75" hidden="1" customHeight="1" x14ac:dyDescent="0.2">
      <c r="A63" s="114">
        <f>$A$23</f>
        <v>0</v>
      </c>
      <c r="B63" s="33"/>
      <c r="C63" s="8"/>
      <c r="D63" s="8"/>
      <c r="E63" s="14"/>
      <c r="F63" s="34"/>
      <c r="G63" s="47"/>
      <c r="H63" s="48"/>
      <c r="I63" s="48"/>
      <c r="J63" s="49"/>
      <c r="K63" s="50"/>
      <c r="L63" s="128"/>
      <c r="M63" s="129"/>
      <c r="N63" s="129"/>
      <c r="O63" s="130"/>
      <c r="P63" s="131"/>
      <c r="Q63" s="128"/>
      <c r="R63" s="129"/>
      <c r="S63" s="129"/>
      <c r="T63" s="130"/>
      <c r="U63" s="131"/>
      <c r="V63" s="128"/>
      <c r="W63" s="129"/>
      <c r="X63" s="129"/>
      <c r="Y63" s="130"/>
      <c r="Z63" s="131"/>
      <c r="AA63" s="128"/>
      <c r="AB63" s="129"/>
      <c r="AC63" s="129"/>
      <c r="AD63" s="130"/>
      <c r="AE63" s="131"/>
    </row>
    <row r="64" spans="1:31" ht="12.75" hidden="1" customHeight="1" x14ac:dyDescent="0.2">
      <c r="A64" s="114">
        <f>$A$24</f>
        <v>0</v>
      </c>
      <c r="B64" s="33"/>
      <c r="C64" s="8"/>
      <c r="D64" s="8"/>
      <c r="E64" s="14"/>
      <c r="F64" s="34"/>
      <c r="G64" s="47"/>
      <c r="H64" s="48"/>
      <c r="I64" s="48"/>
      <c r="J64" s="49"/>
      <c r="K64" s="50"/>
      <c r="L64" s="128"/>
      <c r="M64" s="129"/>
      <c r="N64" s="129"/>
      <c r="O64" s="130"/>
      <c r="P64" s="131"/>
      <c r="Q64" s="128"/>
      <c r="R64" s="129"/>
      <c r="S64" s="129"/>
      <c r="T64" s="130"/>
      <c r="U64" s="131"/>
      <c r="V64" s="128"/>
      <c r="W64" s="129"/>
      <c r="X64" s="129"/>
      <c r="Y64" s="130"/>
      <c r="Z64" s="131"/>
      <c r="AA64" s="128"/>
      <c r="AB64" s="129"/>
      <c r="AC64" s="129"/>
      <c r="AD64" s="130"/>
      <c r="AE64" s="131"/>
    </row>
    <row r="65" spans="1:31" ht="12.75" hidden="1" customHeight="1" x14ac:dyDescent="0.2">
      <c r="A65" s="114">
        <f>$A$25</f>
        <v>0</v>
      </c>
      <c r="B65" s="33"/>
      <c r="C65" s="8"/>
      <c r="D65" s="8"/>
      <c r="E65" s="14"/>
      <c r="F65" s="34"/>
      <c r="G65" s="47"/>
      <c r="H65" s="48"/>
      <c r="I65" s="48"/>
      <c r="J65" s="49"/>
      <c r="K65" s="50"/>
      <c r="L65" s="128"/>
      <c r="M65" s="129"/>
      <c r="N65" s="129"/>
      <c r="O65" s="130"/>
      <c r="P65" s="131"/>
      <c r="Q65" s="128"/>
      <c r="R65" s="129"/>
      <c r="S65" s="129"/>
      <c r="T65" s="130"/>
      <c r="U65" s="131"/>
      <c r="V65" s="128"/>
      <c r="W65" s="129"/>
      <c r="X65" s="129"/>
      <c r="Y65" s="130"/>
      <c r="Z65" s="131"/>
      <c r="AA65" s="128"/>
      <c r="AB65" s="129"/>
      <c r="AC65" s="129"/>
      <c r="AD65" s="130"/>
      <c r="AE65" s="131"/>
    </row>
    <row r="66" spans="1:31" ht="12.75" hidden="1" customHeight="1" x14ac:dyDescent="0.2">
      <c r="A66" s="114">
        <f>$A$26</f>
        <v>0</v>
      </c>
      <c r="B66" s="33"/>
      <c r="C66" s="8"/>
      <c r="D66" s="8"/>
      <c r="E66" s="14"/>
      <c r="F66" s="34"/>
      <c r="G66" s="47"/>
      <c r="H66" s="48"/>
      <c r="I66" s="48"/>
      <c r="J66" s="49"/>
      <c r="K66" s="50"/>
      <c r="L66" s="128"/>
      <c r="M66" s="129"/>
      <c r="N66" s="129"/>
      <c r="O66" s="130"/>
      <c r="P66" s="131"/>
      <c r="Q66" s="128"/>
      <c r="R66" s="129"/>
      <c r="S66" s="129"/>
      <c r="T66" s="130"/>
      <c r="U66" s="131"/>
      <c r="V66" s="128"/>
      <c r="W66" s="129"/>
      <c r="X66" s="129"/>
      <c r="Y66" s="130"/>
      <c r="Z66" s="131"/>
      <c r="AA66" s="128"/>
      <c r="AB66" s="129"/>
      <c r="AC66" s="129"/>
      <c r="AD66" s="130"/>
      <c r="AE66" s="131"/>
    </row>
    <row r="67" spans="1:31" ht="12.75" hidden="1" customHeight="1" x14ac:dyDescent="0.2">
      <c r="A67" s="114">
        <f>$A$27</f>
        <v>0</v>
      </c>
      <c r="B67" s="33"/>
      <c r="C67" s="8"/>
      <c r="D67" s="8"/>
      <c r="E67" s="14"/>
      <c r="F67" s="34"/>
      <c r="G67" s="47"/>
      <c r="H67" s="48"/>
      <c r="I67" s="48"/>
      <c r="J67" s="49"/>
      <c r="K67" s="50"/>
      <c r="L67" s="128"/>
      <c r="M67" s="129"/>
      <c r="N67" s="129"/>
      <c r="O67" s="130"/>
      <c r="P67" s="131"/>
      <c r="Q67" s="128"/>
      <c r="R67" s="129"/>
      <c r="S67" s="129"/>
      <c r="T67" s="130"/>
      <c r="U67" s="131"/>
      <c r="V67" s="128"/>
      <c r="W67" s="129"/>
      <c r="X67" s="129"/>
      <c r="Y67" s="130"/>
      <c r="Z67" s="131"/>
      <c r="AA67" s="128"/>
      <c r="AB67" s="129"/>
      <c r="AC67" s="129"/>
      <c r="AD67" s="130"/>
      <c r="AE67" s="131"/>
    </row>
    <row r="68" spans="1:31" ht="12.75" hidden="1" customHeight="1" x14ac:dyDescent="0.2">
      <c r="A68" s="114">
        <f>$A$28</f>
        <v>0</v>
      </c>
      <c r="B68" s="33"/>
      <c r="C68" s="8"/>
      <c r="D68" s="8"/>
      <c r="E68" s="14"/>
      <c r="F68" s="34"/>
      <c r="G68" s="47"/>
      <c r="H68" s="48"/>
      <c r="I68" s="48"/>
      <c r="J68" s="49"/>
      <c r="K68" s="50"/>
      <c r="L68" s="128"/>
      <c r="M68" s="129"/>
      <c r="N68" s="129"/>
      <c r="O68" s="130"/>
      <c r="P68" s="131"/>
      <c r="Q68" s="128"/>
      <c r="R68" s="129"/>
      <c r="S68" s="129"/>
      <c r="T68" s="130"/>
      <c r="U68" s="131"/>
      <c r="V68" s="128"/>
      <c r="W68" s="129"/>
      <c r="X68" s="129"/>
      <c r="Y68" s="130"/>
      <c r="Z68" s="131"/>
      <c r="AA68" s="128"/>
      <c r="AB68" s="129"/>
      <c r="AC68" s="129"/>
      <c r="AD68" s="130"/>
      <c r="AE68" s="131"/>
    </row>
    <row r="69" spans="1:31" ht="12.75" hidden="1" customHeight="1" x14ac:dyDescent="0.2">
      <c r="A69" s="114">
        <f>$A$29</f>
        <v>0</v>
      </c>
      <c r="B69" s="33"/>
      <c r="C69" s="8"/>
      <c r="D69" s="8"/>
      <c r="E69" s="14"/>
      <c r="F69" s="34"/>
      <c r="G69" s="47"/>
      <c r="H69" s="48"/>
      <c r="I69" s="48"/>
      <c r="J69" s="49"/>
      <c r="K69" s="50"/>
      <c r="L69" s="128"/>
      <c r="M69" s="129"/>
      <c r="N69" s="129"/>
      <c r="O69" s="130"/>
      <c r="P69" s="131"/>
      <c r="Q69" s="128"/>
      <c r="R69" s="129"/>
      <c r="S69" s="129"/>
      <c r="T69" s="130"/>
      <c r="U69" s="131"/>
      <c r="V69" s="128"/>
      <c r="W69" s="129"/>
      <c r="X69" s="129"/>
      <c r="Y69" s="130"/>
      <c r="Z69" s="131"/>
      <c r="AA69" s="128"/>
      <c r="AB69" s="129"/>
      <c r="AC69" s="129"/>
      <c r="AD69" s="130"/>
      <c r="AE69" s="131"/>
    </row>
    <row r="70" spans="1:31" ht="12.75" hidden="1" customHeight="1" x14ac:dyDescent="0.2">
      <c r="A70" s="114">
        <f>$A$30</f>
        <v>0</v>
      </c>
      <c r="B70" s="33"/>
      <c r="C70" s="8"/>
      <c r="D70" s="8"/>
      <c r="E70" s="14"/>
      <c r="F70" s="34"/>
      <c r="G70" s="47"/>
      <c r="H70" s="48"/>
      <c r="I70" s="48"/>
      <c r="J70" s="49"/>
      <c r="K70" s="50"/>
      <c r="L70" s="128"/>
      <c r="M70" s="129"/>
      <c r="N70" s="129"/>
      <c r="O70" s="130"/>
      <c r="P70" s="131"/>
      <c r="Q70" s="128"/>
      <c r="R70" s="129"/>
      <c r="S70" s="129"/>
      <c r="T70" s="130"/>
      <c r="U70" s="131"/>
      <c r="V70" s="128"/>
      <c r="W70" s="129"/>
      <c r="X70" s="129"/>
      <c r="Y70" s="130"/>
      <c r="Z70" s="131"/>
      <c r="AA70" s="128"/>
      <c r="AB70" s="129"/>
      <c r="AC70" s="129"/>
      <c r="AD70" s="130"/>
      <c r="AE70" s="131"/>
    </row>
    <row r="71" spans="1:31" ht="12.75" hidden="1" customHeight="1" x14ac:dyDescent="0.2">
      <c r="A71" s="114">
        <f>$A$31</f>
        <v>0</v>
      </c>
      <c r="B71" s="33"/>
      <c r="C71" s="8"/>
      <c r="D71" s="8"/>
      <c r="E71" s="14"/>
      <c r="F71" s="34"/>
      <c r="G71" s="47"/>
      <c r="H71" s="48"/>
      <c r="I71" s="48"/>
      <c r="J71" s="49"/>
      <c r="K71" s="50"/>
      <c r="L71" s="128"/>
      <c r="M71" s="129"/>
      <c r="N71" s="129"/>
      <c r="O71" s="130"/>
      <c r="P71" s="131"/>
      <c r="Q71" s="128"/>
      <c r="R71" s="129"/>
      <c r="S71" s="129"/>
      <c r="T71" s="130"/>
      <c r="U71" s="131"/>
      <c r="V71" s="128"/>
      <c r="W71" s="129"/>
      <c r="X71" s="129"/>
      <c r="Y71" s="130"/>
      <c r="Z71" s="131"/>
      <c r="AA71" s="128"/>
      <c r="AB71" s="129"/>
      <c r="AC71" s="129"/>
      <c r="AD71" s="130"/>
      <c r="AE71" s="131"/>
    </row>
    <row r="72" spans="1:31" ht="12.75" hidden="1" customHeight="1" x14ac:dyDescent="0.2">
      <c r="A72" s="114">
        <f>$A$32</f>
        <v>0</v>
      </c>
      <c r="B72" s="33"/>
      <c r="C72" s="8"/>
      <c r="D72" s="8"/>
      <c r="E72" s="14"/>
      <c r="F72" s="34"/>
      <c r="G72" s="47"/>
      <c r="H72" s="48"/>
      <c r="I72" s="48"/>
      <c r="J72" s="49"/>
      <c r="K72" s="50"/>
      <c r="L72" s="128"/>
      <c r="M72" s="129"/>
      <c r="N72" s="129"/>
      <c r="O72" s="130"/>
      <c r="P72" s="131"/>
      <c r="Q72" s="128"/>
      <c r="R72" s="129"/>
      <c r="S72" s="129"/>
      <c r="T72" s="130"/>
      <c r="U72" s="131"/>
      <c r="V72" s="128"/>
      <c r="W72" s="129"/>
      <c r="X72" s="129"/>
      <c r="Y72" s="130"/>
      <c r="Z72" s="131"/>
      <c r="AA72" s="128"/>
      <c r="AB72" s="129"/>
      <c r="AC72" s="129"/>
      <c r="AD72" s="130"/>
      <c r="AE72" s="131"/>
    </row>
    <row r="73" spans="1:31" ht="12.75" hidden="1" customHeight="1" x14ac:dyDescent="0.2">
      <c r="A73" s="114">
        <f>$A$33</f>
        <v>0</v>
      </c>
      <c r="B73" s="33"/>
      <c r="C73" s="8"/>
      <c r="D73" s="8"/>
      <c r="E73" s="14"/>
      <c r="F73" s="34"/>
      <c r="G73" s="47"/>
      <c r="H73" s="48"/>
      <c r="I73" s="48"/>
      <c r="J73" s="49"/>
      <c r="K73" s="50"/>
      <c r="L73" s="128"/>
      <c r="M73" s="129"/>
      <c r="N73" s="129"/>
      <c r="O73" s="130"/>
      <c r="P73" s="131"/>
      <c r="Q73" s="128"/>
      <c r="R73" s="129"/>
      <c r="S73" s="129"/>
      <c r="T73" s="130"/>
      <c r="U73" s="131"/>
      <c r="V73" s="128"/>
      <c r="W73" s="129"/>
      <c r="X73" s="129"/>
      <c r="Y73" s="130"/>
      <c r="Z73" s="131"/>
      <c r="AA73" s="128"/>
      <c r="AB73" s="129"/>
      <c r="AC73" s="129"/>
      <c r="AD73" s="130"/>
      <c r="AE73" s="131"/>
    </row>
    <row r="74" spans="1:31" ht="12.75" hidden="1" customHeight="1" x14ac:dyDescent="0.2">
      <c r="A74" s="114">
        <f>$A$34</f>
        <v>0</v>
      </c>
      <c r="B74" s="33"/>
      <c r="C74" s="8"/>
      <c r="D74" s="8"/>
      <c r="E74" s="14"/>
      <c r="F74" s="34"/>
      <c r="G74" s="47"/>
      <c r="H74" s="48"/>
      <c r="I74" s="48"/>
      <c r="J74" s="49"/>
      <c r="K74" s="50"/>
      <c r="L74" s="128"/>
      <c r="M74" s="129"/>
      <c r="N74" s="129"/>
      <c r="O74" s="130"/>
      <c r="P74" s="131"/>
      <c r="Q74" s="128"/>
      <c r="R74" s="129"/>
      <c r="S74" s="129"/>
      <c r="T74" s="130"/>
      <c r="U74" s="131"/>
      <c r="V74" s="128"/>
      <c r="W74" s="129"/>
      <c r="X74" s="129"/>
      <c r="Y74" s="130"/>
      <c r="Z74" s="131"/>
      <c r="AA74" s="128"/>
      <c r="AB74" s="129"/>
      <c r="AC74" s="129"/>
      <c r="AD74" s="130"/>
      <c r="AE74" s="131"/>
    </row>
    <row r="75" spans="1:31" ht="12.75" hidden="1" customHeight="1" x14ac:dyDescent="0.2">
      <c r="B75" s="33"/>
      <c r="C75" s="8"/>
      <c r="D75" s="8"/>
      <c r="E75" s="14"/>
      <c r="F75" s="34"/>
      <c r="G75" s="47"/>
      <c r="H75" s="48"/>
      <c r="I75" s="48"/>
      <c r="J75" s="49"/>
      <c r="K75" s="50"/>
      <c r="L75" s="128"/>
      <c r="M75" s="129"/>
      <c r="N75" s="129"/>
      <c r="O75" s="130"/>
      <c r="P75" s="131"/>
      <c r="Q75" s="128"/>
      <c r="R75" s="129"/>
      <c r="S75" s="129"/>
      <c r="T75" s="130"/>
      <c r="U75" s="131"/>
      <c r="V75" s="128"/>
      <c r="W75" s="129"/>
      <c r="X75" s="129"/>
      <c r="Y75" s="130"/>
      <c r="Z75" s="131"/>
      <c r="AA75" s="128"/>
      <c r="AB75" s="129"/>
      <c r="AC75" s="129"/>
      <c r="AD75" s="130"/>
      <c r="AE75" s="131"/>
    </row>
    <row r="76" spans="1:31" x14ac:dyDescent="0.2">
      <c r="A76" s="115" t="s">
        <v>2</v>
      </c>
      <c r="B76" s="35">
        <f t="shared" ref="B76:AE76" si="1">SUM(B$52:B$75)</f>
        <v>0</v>
      </c>
      <c r="C76" s="9">
        <f t="shared" si="1"/>
        <v>0</v>
      </c>
      <c r="D76" s="9">
        <f t="shared" si="1"/>
        <v>0</v>
      </c>
      <c r="E76" s="15">
        <f t="shared" si="1"/>
        <v>0</v>
      </c>
      <c r="F76" s="67">
        <f t="shared" si="1"/>
        <v>1</v>
      </c>
      <c r="G76" s="51">
        <f t="shared" si="1"/>
        <v>0</v>
      </c>
      <c r="H76" s="68">
        <f t="shared" si="1"/>
        <v>0</v>
      </c>
      <c r="I76" s="68">
        <f t="shared" si="1"/>
        <v>0</v>
      </c>
      <c r="J76" s="52">
        <f t="shared" si="1"/>
        <v>0</v>
      </c>
      <c r="K76" s="69">
        <f t="shared" si="1"/>
        <v>1</v>
      </c>
      <c r="L76" s="132">
        <f t="shared" si="1"/>
        <v>0</v>
      </c>
      <c r="M76" s="133">
        <f t="shared" si="1"/>
        <v>0</v>
      </c>
      <c r="N76" s="133">
        <f t="shared" si="1"/>
        <v>0</v>
      </c>
      <c r="O76" s="134">
        <f t="shared" si="1"/>
        <v>0</v>
      </c>
      <c r="P76" s="135">
        <f t="shared" si="1"/>
        <v>1</v>
      </c>
      <c r="Q76" s="132">
        <f t="shared" si="1"/>
        <v>0</v>
      </c>
      <c r="R76" s="133">
        <f t="shared" si="1"/>
        <v>0</v>
      </c>
      <c r="S76" s="133">
        <f t="shared" si="1"/>
        <v>0</v>
      </c>
      <c r="T76" s="134">
        <f t="shared" si="1"/>
        <v>0</v>
      </c>
      <c r="U76" s="135">
        <f t="shared" si="1"/>
        <v>0.99999999999999989</v>
      </c>
      <c r="V76" s="132">
        <f t="shared" si="1"/>
        <v>0</v>
      </c>
      <c r="W76" s="133">
        <f t="shared" si="1"/>
        <v>0</v>
      </c>
      <c r="X76" s="133">
        <f t="shared" si="1"/>
        <v>0</v>
      </c>
      <c r="Y76" s="134">
        <f t="shared" si="1"/>
        <v>0</v>
      </c>
      <c r="Z76" s="135">
        <f t="shared" si="1"/>
        <v>1.0000000000009999</v>
      </c>
      <c r="AA76" s="132">
        <f t="shared" si="1"/>
        <v>0</v>
      </c>
      <c r="AB76" s="133">
        <f t="shared" si="1"/>
        <v>0</v>
      </c>
      <c r="AC76" s="133">
        <f t="shared" si="1"/>
        <v>0</v>
      </c>
      <c r="AD76" s="134">
        <f t="shared" si="1"/>
        <v>0</v>
      </c>
      <c r="AE76" s="135">
        <f t="shared" si="1"/>
        <v>1</v>
      </c>
    </row>
    <row r="79" spans="1:31" ht="12.75" hidden="1" customHeight="1" x14ac:dyDescent="0.2"/>
    <row r="80" spans="1:31" ht="12.75" hidden="1" customHeight="1" x14ac:dyDescent="0.2"/>
    <row r="81" spans="1:31" ht="12.75" hidden="1" customHeight="1" x14ac:dyDescent="0.2"/>
    <row r="82" spans="1:31" ht="12.75" hidden="1" customHeight="1" x14ac:dyDescent="0.2"/>
    <row r="83" spans="1:31" ht="12.75" hidden="1" customHeight="1" x14ac:dyDescent="0.2"/>
    <row r="84" spans="1:31" ht="12.75" hidden="1" customHeight="1" x14ac:dyDescent="0.2"/>
    <row r="85" spans="1:31" ht="12.75" hidden="1" customHeight="1" x14ac:dyDescent="0.2"/>
    <row r="86" spans="1:31" ht="12.75" hidden="1" customHeight="1" x14ac:dyDescent="0.2"/>
    <row r="87" spans="1:31" ht="12.75" hidden="1" customHeight="1" x14ac:dyDescent="0.2"/>
    <row r="88" spans="1:31" ht="12.75" hidden="1" customHeight="1" x14ac:dyDescent="0.2"/>
    <row r="89" spans="1:31" ht="12.75" hidden="1" customHeight="1" x14ac:dyDescent="0.2"/>
    <row r="91" spans="1:31" x14ac:dyDescent="0.2">
      <c r="A91" s="117" t="str">
        <f>Translation!$A$31</f>
        <v>Vorsorgeeinrichtungen mit Staatsgarantie</v>
      </c>
    </row>
    <row r="92" spans="1:31" x14ac:dyDescent="0.2">
      <c r="A92" s="114" t="str">
        <f>$A$12</f>
        <v>Liquidität</v>
      </c>
      <c r="B92" s="36"/>
      <c r="C92" s="10"/>
      <c r="D92" s="10"/>
      <c r="E92" s="16"/>
      <c r="F92" s="37">
        <v>2.7990000000000001E-2</v>
      </c>
      <c r="G92" s="53"/>
      <c r="H92" s="54"/>
      <c r="I92" s="54"/>
      <c r="J92" s="55"/>
      <c r="K92" s="56">
        <v>3.1770296617421923E-2</v>
      </c>
      <c r="L92" s="136"/>
      <c r="M92" s="137"/>
      <c r="N92" s="137"/>
      <c r="O92" s="138"/>
      <c r="P92" s="139">
        <v>2.4852365007414473E-2</v>
      </c>
      <c r="Q92" s="136"/>
      <c r="R92" s="137"/>
      <c r="S92" s="137"/>
      <c r="T92" s="138"/>
      <c r="U92" s="139">
        <v>3.0818896464000878E-2</v>
      </c>
      <c r="V92" s="136"/>
      <c r="W92" s="137"/>
      <c r="X92" s="137"/>
      <c r="Y92" s="138"/>
      <c r="Z92" s="139">
        <v>4.024154295E-2</v>
      </c>
      <c r="AA92" s="136"/>
      <c r="AB92" s="137"/>
      <c r="AC92" s="137"/>
      <c r="AD92" s="138"/>
      <c r="AE92" s="139">
        <v>3.7839999999999999E-2</v>
      </c>
    </row>
    <row r="93" spans="1:31" x14ac:dyDescent="0.2">
      <c r="A93" s="114" t="str">
        <f>$A$13</f>
        <v>Forderungen</v>
      </c>
      <c r="B93" s="36"/>
      <c r="C93" s="10"/>
      <c r="D93" s="10"/>
      <c r="E93" s="16"/>
      <c r="F93" s="37">
        <v>0.34642000000000001</v>
      </c>
      <c r="G93" s="53"/>
      <c r="H93" s="54"/>
      <c r="I93" s="54"/>
      <c r="J93" s="55"/>
      <c r="K93" s="56">
        <v>0.35088716487189331</v>
      </c>
      <c r="L93" s="136"/>
      <c r="M93" s="137"/>
      <c r="N93" s="137"/>
      <c r="O93" s="138"/>
      <c r="P93" s="139">
        <v>0.3584227095604185</v>
      </c>
      <c r="Q93" s="136"/>
      <c r="R93" s="137"/>
      <c r="S93" s="137"/>
      <c r="T93" s="138"/>
      <c r="U93" s="139">
        <v>0.36551169846458104</v>
      </c>
      <c r="V93" s="136"/>
      <c r="W93" s="137"/>
      <c r="X93" s="137"/>
      <c r="Y93" s="138"/>
      <c r="Z93" s="139">
        <v>0.37396467975999997</v>
      </c>
      <c r="AA93" s="136"/>
      <c r="AB93" s="137"/>
      <c r="AC93" s="137"/>
      <c r="AD93" s="138"/>
      <c r="AE93" s="139">
        <v>0.37363000000000002</v>
      </c>
    </row>
    <row r="94" spans="1:31" x14ac:dyDescent="0.2">
      <c r="A94" s="114" t="str">
        <f>$A$14</f>
        <v>Immobilien</v>
      </c>
      <c r="B94" s="36"/>
      <c r="C94" s="10"/>
      <c r="D94" s="10"/>
      <c r="E94" s="16"/>
      <c r="F94" s="37">
        <v>0.25107000000000002</v>
      </c>
      <c r="G94" s="53"/>
      <c r="H94" s="54"/>
      <c r="I94" s="54"/>
      <c r="J94" s="55"/>
      <c r="K94" s="56">
        <v>0.24238983893427923</v>
      </c>
      <c r="L94" s="136"/>
      <c r="M94" s="137"/>
      <c r="N94" s="137"/>
      <c r="O94" s="138"/>
      <c r="P94" s="139">
        <v>0.24650299183919161</v>
      </c>
      <c r="Q94" s="136"/>
      <c r="R94" s="137"/>
      <c r="S94" s="137"/>
      <c r="T94" s="138"/>
      <c r="U94" s="139">
        <v>0.24440931442363384</v>
      </c>
      <c r="V94" s="136"/>
      <c r="W94" s="137"/>
      <c r="X94" s="137"/>
      <c r="Y94" s="138"/>
      <c r="Z94" s="139">
        <v>0.23377457376999999</v>
      </c>
      <c r="AA94" s="136"/>
      <c r="AB94" s="137"/>
      <c r="AC94" s="137"/>
      <c r="AD94" s="138"/>
      <c r="AE94" s="139">
        <v>0.23569999999999999</v>
      </c>
    </row>
    <row r="95" spans="1:31" x14ac:dyDescent="0.2">
      <c r="A95" s="114" t="str">
        <f>$A$15</f>
        <v>Aktien</v>
      </c>
      <c r="B95" s="36"/>
      <c r="C95" s="10"/>
      <c r="D95" s="10"/>
      <c r="E95" s="16"/>
      <c r="F95" s="37">
        <v>0.30656</v>
      </c>
      <c r="G95" s="53"/>
      <c r="H95" s="54"/>
      <c r="I95" s="54"/>
      <c r="J95" s="55"/>
      <c r="K95" s="56">
        <v>0.30807250093846617</v>
      </c>
      <c r="L95" s="136"/>
      <c r="M95" s="137"/>
      <c r="N95" s="137"/>
      <c r="O95" s="138"/>
      <c r="P95" s="139">
        <v>0.30655928335025417</v>
      </c>
      <c r="Q95" s="136"/>
      <c r="R95" s="137"/>
      <c r="S95" s="137"/>
      <c r="T95" s="138"/>
      <c r="U95" s="139">
        <v>0.29797797767080025</v>
      </c>
      <c r="V95" s="136"/>
      <c r="W95" s="137"/>
      <c r="X95" s="137"/>
      <c r="Y95" s="138"/>
      <c r="Z95" s="139">
        <v>0.29461506248999997</v>
      </c>
      <c r="AA95" s="136"/>
      <c r="AB95" s="137"/>
      <c r="AC95" s="137"/>
      <c r="AD95" s="138"/>
      <c r="AE95" s="139">
        <v>0.29357</v>
      </c>
    </row>
    <row r="96" spans="1:31" x14ac:dyDescent="0.2">
      <c r="A96" s="114" t="str">
        <f>$A$16</f>
        <v>Alternative Anlagen</v>
      </c>
      <c r="B96" s="36"/>
      <c r="C96" s="10"/>
      <c r="D96" s="10"/>
      <c r="E96" s="16"/>
      <c r="F96" s="37">
        <v>6.7960000000000007E-2</v>
      </c>
      <c r="G96" s="53"/>
      <c r="H96" s="54"/>
      <c r="I96" s="54"/>
      <c r="J96" s="55"/>
      <c r="K96" s="56">
        <v>6.6880198637939439E-2</v>
      </c>
      <c r="L96" s="136"/>
      <c r="M96" s="137"/>
      <c r="N96" s="137"/>
      <c r="O96" s="138"/>
      <c r="P96" s="139">
        <v>6.3662650242721192E-2</v>
      </c>
      <c r="Q96" s="136"/>
      <c r="R96" s="137"/>
      <c r="S96" s="137"/>
      <c r="T96" s="138"/>
      <c r="U96" s="139">
        <v>6.128211297698382E-2</v>
      </c>
      <c r="V96" s="136"/>
      <c r="W96" s="137"/>
      <c r="X96" s="137"/>
      <c r="Y96" s="138"/>
      <c r="Z96" s="139">
        <v>5.7404141026999998E-2</v>
      </c>
      <c r="AA96" s="136"/>
      <c r="AB96" s="137"/>
      <c r="AC96" s="137"/>
      <c r="AD96" s="138"/>
      <c r="AE96" s="139">
        <v>5.9269999999999996E-2</v>
      </c>
    </row>
    <row r="97" spans="1:31" ht="12.75" hidden="1" customHeight="1" x14ac:dyDescent="0.2">
      <c r="A97" s="114">
        <f>$A$17</f>
        <v>0</v>
      </c>
      <c r="B97" s="36"/>
      <c r="C97" s="10"/>
      <c r="D97" s="10"/>
      <c r="E97" s="16"/>
      <c r="F97" s="37"/>
      <c r="G97" s="53"/>
      <c r="H97" s="54"/>
      <c r="I97" s="54"/>
      <c r="J97" s="55"/>
      <c r="K97" s="56"/>
      <c r="L97" s="136"/>
      <c r="M97" s="137"/>
      <c r="N97" s="137"/>
      <c r="O97" s="138"/>
      <c r="P97" s="139"/>
      <c r="Q97" s="136"/>
      <c r="R97" s="137"/>
      <c r="S97" s="137"/>
      <c r="T97" s="138"/>
      <c r="U97" s="139"/>
      <c r="V97" s="136"/>
      <c r="W97" s="137"/>
      <c r="X97" s="137"/>
      <c r="Y97" s="138"/>
      <c r="Z97" s="139"/>
      <c r="AA97" s="136"/>
      <c r="AB97" s="137"/>
      <c r="AC97" s="137"/>
      <c r="AD97" s="138"/>
      <c r="AE97" s="139"/>
    </row>
    <row r="98" spans="1:31" ht="12.75" hidden="1" customHeight="1" x14ac:dyDescent="0.2">
      <c r="A98" s="114">
        <f>$A$18</f>
        <v>0</v>
      </c>
      <c r="B98" s="36"/>
      <c r="C98" s="10"/>
      <c r="D98" s="10"/>
      <c r="E98" s="16"/>
      <c r="F98" s="37"/>
      <c r="G98" s="53"/>
      <c r="H98" s="54"/>
      <c r="I98" s="54"/>
      <c r="J98" s="55"/>
      <c r="K98" s="56"/>
      <c r="L98" s="136"/>
      <c r="M98" s="137"/>
      <c r="N98" s="137"/>
      <c r="O98" s="138"/>
      <c r="P98" s="139"/>
      <c r="Q98" s="136"/>
      <c r="R98" s="137"/>
      <c r="S98" s="137"/>
      <c r="T98" s="138"/>
      <c r="U98" s="139"/>
      <c r="V98" s="136"/>
      <c r="W98" s="137"/>
      <c r="X98" s="137"/>
      <c r="Y98" s="138"/>
      <c r="Z98" s="139"/>
      <c r="AA98" s="136"/>
      <c r="AB98" s="137"/>
      <c r="AC98" s="137"/>
      <c r="AD98" s="138"/>
      <c r="AE98" s="139"/>
    </row>
    <row r="99" spans="1:31" ht="12.75" hidden="1" customHeight="1" x14ac:dyDescent="0.2">
      <c r="A99" s="114">
        <f>$A$19</f>
        <v>0</v>
      </c>
      <c r="B99" s="36"/>
      <c r="C99" s="10"/>
      <c r="D99" s="10"/>
      <c r="E99" s="16"/>
      <c r="F99" s="37"/>
      <c r="G99" s="53"/>
      <c r="H99" s="54"/>
      <c r="I99" s="54"/>
      <c r="J99" s="55"/>
      <c r="K99" s="56"/>
      <c r="L99" s="136"/>
      <c r="M99" s="137"/>
      <c r="N99" s="137"/>
      <c r="O99" s="138"/>
      <c r="P99" s="139"/>
      <c r="Q99" s="136"/>
      <c r="R99" s="137"/>
      <c r="S99" s="137"/>
      <c r="T99" s="138"/>
      <c r="U99" s="139"/>
      <c r="V99" s="136"/>
      <c r="W99" s="137"/>
      <c r="X99" s="137"/>
      <c r="Y99" s="138"/>
      <c r="Z99" s="139"/>
      <c r="AA99" s="136"/>
      <c r="AB99" s="137"/>
      <c r="AC99" s="137"/>
      <c r="AD99" s="138"/>
      <c r="AE99" s="139"/>
    </row>
    <row r="100" spans="1:31" ht="12.75" hidden="1" customHeight="1" x14ac:dyDescent="0.2">
      <c r="A100" s="114">
        <f>$A$20</f>
        <v>0</v>
      </c>
      <c r="B100" s="36"/>
      <c r="C100" s="10"/>
      <c r="D100" s="10"/>
      <c r="E100" s="16"/>
      <c r="F100" s="37"/>
      <c r="G100" s="53"/>
      <c r="H100" s="54"/>
      <c r="I100" s="54"/>
      <c r="J100" s="55"/>
      <c r="K100" s="56"/>
      <c r="L100" s="136"/>
      <c r="M100" s="137"/>
      <c r="N100" s="137"/>
      <c r="O100" s="138"/>
      <c r="P100" s="139"/>
      <c r="Q100" s="136"/>
      <c r="R100" s="137"/>
      <c r="S100" s="137"/>
      <c r="T100" s="138"/>
      <c r="U100" s="139"/>
      <c r="V100" s="136"/>
      <c r="W100" s="137"/>
      <c r="X100" s="137"/>
      <c r="Y100" s="138"/>
      <c r="Z100" s="139"/>
      <c r="AA100" s="136"/>
      <c r="AB100" s="137"/>
      <c r="AC100" s="137"/>
      <c r="AD100" s="138"/>
      <c r="AE100" s="139"/>
    </row>
    <row r="101" spans="1:31" ht="12.75" hidden="1" customHeight="1" x14ac:dyDescent="0.2">
      <c r="A101" s="114">
        <f>$A$21</f>
        <v>0</v>
      </c>
      <c r="B101" s="36"/>
      <c r="C101" s="10"/>
      <c r="D101" s="10"/>
      <c r="E101" s="16"/>
      <c r="F101" s="37"/>
      <c r="G101" s="53"/>
      <c r="H101" s="54"/>
      <c r="I101" s="54"/>
      <c r="J101" s="55"/>
      <c r="K101" s="56"/>
      <c r="L101" s="136"/>
      <c r="M101" s="137"/>
      <c r="N101" s="137"/>
      <c r="O101" s="138"/>
      <c r="P101" s="139"/>
      <c r="Q101" s="136"/>
      <c r="R101" s="137"/>
      <c r="S101" s="137"/>
      <c r="T101" s="138"/>
      <c r="U101" s="139"/>
      <c r="V101" s="136"/>
      <c r="W101" s="137"/>
      <c r="X101" s="137"/>
      <c r="Y101" s="138"/>
      <c r="Z101" s="139"/>
      <c r="AA101" s="136"/>
      <c r="AB101" s="137"/>
      <c r="AC101" s="137"/>
      <c r="AD101" s="138"/>
      <c r="AE101" s="139"/>
    </row>
    <row r="102" spans="1:31" ht="12.75" hidden="1" customHeight="1" x14ac:dyDescent="0.2">
      <c r="A102" s="114">
        <f>$A$22</f>
        <v>0</v>
      </c>
      <c r="B102" s="36"/>
      <c r="C102" s="10"/>
      <c r="D102" s="10"/>
      <c r="E102" s="16"/>
      <c r="F102" s="37"/>
      <c r="G102" s="53"/>
      <c r="H102" s="54"/>
      <c r="I102" s="54"/>
      <c r="J102" s="55"/>
      <c r="K102" s="56"/>
      <c r="L102" s="136"/>
      <c r="M102" s="137"/>
      <c r="N102" s="137"/>
      <c r="O102" s="138"/>
      <c r="P102" s="139"/>
      <c r="Q102" s="136"/>
      <c r="R102" s="137"/>
      <c r="S102" s="137"/>
      <c r="T102" s="138"/>
      <c r="U102" s="139"/>
      <c r="V102" s="136"/>
      <c r="W102" s="137"/>
      <c r="X102" s="137"/>
      <c r="Y102" s="138"/>
      <c r="Z102" s="139"/>
      <c r="AA102" s="136"/>
      <c r="AB102" s="137"/>
      <c r="AC102" s="137"/>
      <c r="AD102" s="138"/>
      <c r="AE102" s="139"/>
    </row>
    <row r="103" spans="1:31" ht="12.75" hidden="1" customHeight="1" x14ac:dyDescent="0.2">
      <c r="A103" s="114">
        <f>$A$23</f>
        <v>0</v>
      </c>
      <c r="B103" s="36"/>
      <c r="C103" s="10"/>
      <c r="D103" s="10"/>
      <c r="E103" s="16"/>
      <c r="F103" s="37"/>
      <c r="G103" s="53"/>
      <c r="H103" s="54"/>
      <c r="I103" s="54"/>
      <c r="J103" s="55"/>
      <c r="K103" s="56"/>
      <c r="L103" s="136"/>
      <c r="M103" s="137"/>
      <c r="N103" s="137"/>
      <c r="O103" s="138"/>
      <c r="P103" s="139"/>
      <c r="Q103" s="136"/>
      <c r="R103" s="137"/>
      <c r="S103" s="137"/>
      <c r="T103" s="138"/>
      <c r="U103" s="139"/>
      <c r="V103" s="136"/>
      <c r="W103" s="137"/>
      <c r="X103" s="137"/>
      <c r="Y103" s="138"/>
      <c r="Z103" s="139"/>
      <c r="AA103" s="136"/>
      <c r="AB103" s="137"/>
      <c r="AC103" s="137"/>
      <c r="AD103" s="138"/>
      <c r="AE103" s="139"/>
    </row>
    <row r="104" spans="1:31" ht="12.75" hidden="1" customHeight="1" x14ac:dyDescent="0.2">
      <c r="A104" s="114">
        <f>$A$24</f>
        <v>0</v>
      </c>
      <c r="B104" s="36"/>
      <c r="C104" s="10"/>
      <c r="D104" s="10"/>
      <c r="E104" s="16"/>
      <c r="F104" s="37"/>
      <c r="G104" s="53"/>
      <c r="H104" s="54"/>
      <c r="I104" s="54"/>
      <c r="J104" s="55"/>
      <c r="K104" s="56"/>
      <c r="L104" s="136"/>
      <c r="M104" s="137"/>
      <c r="N104" s="137"/>
      <c r="O104" s="138"/>
      <c r="P104" s="139"/>
      <c r="Q104" s="136"/>
      <c r="R104" s="137"/>
      <c r="S104" s="137"/>
      <c r="T104" s="138"/>
      <c r="U104" s="139"/>
      <c r="V104" s="136"/>
      <c r="W104" s="137"/>
      <c r="X104" s="137"/>
      <c r="Y104" s="138"/>
      <c r="Z104" s="139"/>
      <c r="AA104" s="136"/>
      <c r="AB104" s="137"/>
      <c r="AC104" s="137"/>
      <c r="AD104" s="138"/>
      <c r="AE104" s="139"/>
    </row>
    <row r="105" spans="1:31" ht="12.75" hidden="1" customHeight="1" x14ac:dyDescent="0.2">
      <c r="A105" s="114">
        <f>$A$25</f>
        <v>0</v>
      </c>
      <c r="B105" s="36"/>
      <c r="C105" s="10"/>
      <c r="D105" s="10"/>
      <c r="E105" s="16"/>
      <c r="F105" s="37"/>
      <c r="G105" s="53"/>
      <c r="H105" s="54"/>
      <c r="I105" s="54"/>
      <c r="J105" s="55"/>
      <c r="K105" s="56"/>
      <c r="L105" s="136"/>
      <c r="M105" s="137"/>
      <c r="N105" s="137"/>
      <c r="O105" s="138"/>
      <c r="P105" s="139"/>
      <c r="Q105" s="136"/>
      <c r="R105" s="137"/>
      <c r="S105" s="137"/>
      <c r="T105" s="138"/>
      <c r="U105" s="139"/>
      <c r="V105" s="136"/>
      <c r="W105" s="137"/>
      <c r="X105" s="137"/>
      <c r="Y105" s="138"/>
      <c r="Z105" s="139"/>
      <c r="AA105" s="136"/>
      <c r="AB105" s="137"/>
      <c r="AC105" s="137"/>
      <c r="AD105" s="138"/>
      <c r="AE105" s="139"/>
    </row>
    <row r="106" spans="1:31" ht="12.75" hidden="1" customHeight="1" x14ac:dyDescent="0.2">
      <c r="A106" s="114">
        <f>$A$26</f>
        <v>0</v>
      </c>
      <c r="B106" s="36"/>
      <c r="C106" s="10"/>
      <c r="D106" s="10"/>
      <c r="E106" s="16"/>
      <c r="F106" s="37"/>
      <c r="G106" s="53"/>
      <c r="H106" s="54"/>
      <c r="I106" s="54"/>
      <c r="J106" s="55"/>
      <c r="K106" s="56"/>
      <c r="L106" s="136"/>
      <c r="M106" s="137"/>
      <c r="N106" s="137"/>
      <c r="O106" s="138"/>
      <c r="P106" s="139"/>
      <c r="Q106" s="136"/>
      <c r="R106" s="137"/>
      <c r="S106" s="137"/>
      <c r="T106" s="138"/>
      <c r="U106" s="139"/>
      <c r="V106" s="136"/>
      <c r="W106" s="137"/>
      <c r="X106" s="137"/>
      <c r="Y106" s="138"/>
      <c r="Z106" s="139"/>
      <c r="AA106" s="136"/>
      <c r="AB106" s="137"/>
      <c r="AC106" s="137"/>
      <c r="AD106" s="138"/>
      <c r="AE106" s="139"/>
    </row>
    <row r="107" spans="1:31" ht="12.75" hidden="1" customHeight="1" x14ac:dyDescent="0.2">
      <c r="A107" s="114">
        <f>$A$27</f>
        <v>0</v>
      </c>
      <c r="B107" s="36"/>
      <c r="C107" s="10"/>
      <c r="D107" s="10"/>
      <c r="E107" s="16"/>
      <c r="F107" s="37"/>
      <c r="G107" s="53"/>
      <c r="H107" s="54"/>
      <c r="I107" s="54"/>
      <c r="J107" s="55"/>
      <c r="K107" s="56"/>
      <c r="L107" s="136"/>
      <c r="M107" s="137"/>
      <c r="N107" s="137"/>
      <c r="O107" s="138"/>
      <c r="P107" s="139"/>
      <c r="Q107" s="136"/>
      <c r="R107" s="137"/>
      <c r="S107" s="137"/>
      <c r="T107" s="138"/>
      <c r="U107" s="139"/>
      <c r="V107" s="136"/>
      <c r="W107" s="137"/>
      <c r="X107" s="137"/>
      <c r="Y107" s="138"/>
      <c r="Z107" s="139"/>
      <c r="AA107" s="136"/>
      <c r="AB107" s="137"/>
      <c r="AC107" s="137"/>
      <c r="AD107" s="138"/>
      <c r="AE107" s="139"/>
    </row>
    <row r="108" spans="1:31" ht="12.75" hidden="1" customHeight="1" x14ac:dyDescent="0.2">
      <c r="A108" s="114">
        <f>$A$28</f>
        <v>0</v>
      </c>
      <c r="B108" s="36"/>
      <c r="C108" s="10"/>
      <c r="D108" s="10"/>
      <c r="E108" s="16"/>
      <c r="F108" s="37"/>
      <c r="G108" s="53"/>
      <c r="H108" s="54"/>
      <c r="I108" s="54"/>
      <c r="J108" s="55"/>
      <c r="K108" s="56"/>
      <c r="L108" s="136"/>
      <c r="M108" s="137"/>
      <c r="N108" s="137"/>
      <c r="O108" s="138"/>
      <c r="P108" s="139"/>
      <c r="Q108" s="136"/>
      <c r="R108" s="137"/>
      <c r="S108" s="137"/>
      <c r="T108" s="138"/>
      <c r="U108" s="139"/>
      <c r="V108" s="136"/>
      <c r="W108" s="137"/>
      <c r="X108" s="137"/>
      <c r="Y108" s="138"/>
      <c r="Z108" s="139"/>
      <c r="AA108" s="136"/>
      <c r="AB108" s="137"/>
      <c r="AC108" s="137"/>
      <c r="AD108" s="138"/>
      <c r="AE108" s="139"/>
    </row>
    <row r="109" spans="1:31" ht="12.75" hidden="1" customHeight="1" x14ac:dyDescent="0.2">
      <c r="A109" s="114">
        <f>$A$29</f>
        <v>0</v>
      </c>
      <c r="B109" s="36"/>
      <c r="C109" s="10"/>
      <c r="D109" s="10"/>
      <c r="E109" s="16"/>
      <c r="F109" s="37"/>
      <c r="G109" s="53"/>
      <c r="H109" s="54"/>
      <c r="I109" s="54"/>
      <c r="J109" s="55"/>
      <c r="K109" s="56"/>
      <c r="L109" s="136"/>
      <c r="M109" s="137"/>
      <c r="N109" s="137"/>
      <c r="O109" s="138"/>
      <c r="P109" s="139"/>
      <c r="Q109" s="136"/>
      <c r="R109" s="137"/>
      <c r="S109" s="137"/>
      <c r="T109" s="138"/>
      <c r="U109" s="139"/>
      <c r="V109" s="136"/>
      <c r="W109" s="137"/>
      <c r="X109" s="137"/>
      <c r="Y109" s="138"/>
      <c r="Z109" s="139"/>
      <c r="AA109" s="136"/>
      <c r="AB109" s="137"/>
      <c r="AC109" s="137"/>
      <c r="AD109" s="138"/>
      <c r="AE109" s="139"/>
    </row>
    <row r="110" spans="1:31" ht="12.75" hidden="1" customHeight="1" x14ac:dyDescent="0.2">
      <c r="A110" s="114">
        <f>$A$30</f>
        <v>0</v>
      </c>
      <c r="B110" s="36"/>
      <c r="C110" s="10"/>
      <c r="D110" s="10"/>
      <c r="E110" s="16"/>
      <c r="F110" s="37"/>
      <c r="G110" s="53"/>
      <c r="H110" s="54"/>
      <c r="I110" s="54"/>
      <c r="J110" s="55"/>
      <c r="K110" s="56"/>
      <c r="L110" s="136"/>
      <c r="M110" s="137"/>
      <c r="N110" s="137"/>
      <c r="O110" s="138"/>
      <c r="P110" s="139"/>
      <c r="Q110" s="136"/>
      <c r="R110" s="137"/>
      <c r="S110" s="137"/>
      <c r="T110" s="138"/>
      <c r="U110" s="139"/>
      <c r="V110" s="136"/>
      <c r="W110" s="137"/>
      <c r="X110" s="137"/>
      <c r="Y110" s="138"/>
      <c r="Z110" s="139"/>
      <c r="AA110" s="136"/>
      <c r="AB110" s="137"/>
      <c r="AC110" s="137"/>
      <c r="AD110" s="138"/>
      <c r="AE110" s="139"/>
    </row>
    <row r="111" spans="1:31" ht="12.75" hidden="1" customHeight="1" x14ac:dyDescent="0.2">
      <c r="A111" s="114">
        <f>$A$31</f>
        <v>0</v>
      </c>
      <c r="B111" s="36"/>
      <c r="C111" s="10"/>
      <c r="D111" s="10"/>
      <c r="E111" s="16"/>
      <c r="F111" s="37"/>
      <c r="G111" s="53"/>
      <c r="H111" s="54"/>
      <c r="I111" s="54"/>
      <c r="J111" s="55"/>
      <c r="K111" s="56"/>
      <c r="L111" s="136"/>
      <c r="M111" s="137"/>
      <c r="N111" s="137"/>
      <c r="O111" s="138"/>
      <c r="P111" s="139"/>
      <c r="Q111" s="136"/>
      <c r="R111" s="137"/>
      <c r="S111" s="137"/>
      <c r="T111" s="138"/>
      <c r="U111" s="139"/>
      <c r="V111" s="136"/>
      <c r="W111" s="137"/>
      <c r="X111" s="137"/>
      <c r="Y111" s="138"/>
      <c r="Z111" s="139"/>
      <c r="AA111" s="136"/>
      <c r="AB111" s="137"/>
      <c r="AC111" s="137"/>
      <c r="AD111" s="138"/>
      <c r="AE111" s="139"/>
    </row>
    <row r="112" spans="1:31" ht="12.75" hidden="1" customHeight="1" x14ac:dyDescent="0.2">
      <c r="A112" s="114">
        <f>$A$32</f>
        <v>0</v>
      </c>
      <c r="B112" s="36"/>
      <c r="C112" s="10"/>
      <c r="D112" s="10"/>
      <c r="E112" s="16"/>
      <c r="F112" s="37"/>
      <c r="G112" s="53"/>
      <c r="H112" s="54"/>
      <c r="I112" s="54"/>
      <c r="J112" s="55"/>
      <c r="K112" s="56"/>
      <c r="L112" s="136"/>
      <c r="M112" s="137"/>
      <c r="N112" s="137"/>
      <c r="O112" s="138"/>
      <c r="P112" s="139"/>
      <c r="Q112" s="136"/>
      <c r="R112" s="137"/>
      <c r="S112" s="137"/>
      <c r="T112" s="138"/>
      <c r="U112" s="139"/>
      <c r="V112" s="136"/>
      <c r="W112" s="137"/>
      <c r="X112" s="137"/>
      <c r="Y112" s="138"/>
      <c r="Z112" s="139"/>
      <c r="AA112" s="136"/>
      <c r="AB112" s="137"/>
      <c r="AC112" s="137"/>
      <c r="AD112" s="138"/>
      <c r="AE112" s="139"/>
    </row>
    <row r="113" spans="1:31" ht="12.75" hidden="1" customHeight="1" x14ac:dyDescent="0.2">
      <c r="A113" s="114">
        <f>$A$33</f>
        <v>0</v>
      </c>
      <c r="B113" s="36"/>
      <c r="C113" s="10"/>
      <c r="D113" s="10"/>
      <c r="E113" s="16"/>
      <c r="F113" s="37"/>
      <c r="G113" s="53"/>
      <c r="H113" s="54"/>
      <c r="I113" s="54"/>
      <c r="J113" s="55"/>
      <c r="K113" s="56"/>
      <c r="L113" s="136"/>
      <c r="M113" s="137"/>
      <c r="N113" s="137"/>
      <c r="O113" s="138"/>
      <c r="P113" s="139"/>
      <c r="Q113" s="136"/>
      <c r="R113" s="137"/>
      <c r="S113" s="137"/>
      <c r="T113" s="138"/>
      <c r="U113" s="139"/>
      <c r="V113" s="136"/>
      <c r="W113" s="137"/>
      <c r="X113" s="137"/>
      <c r="Y113" s="138"/>
      <c r="Z113" s="139"/>
      <c r="AA113" s="136"/>
      <c r="AB113" s="137"/>
      <c r="AC113" s="137"/>
      <c r="AD113" s="138"/>
      <c r="AE113" s="139"/>
    </row>
    <row r="114" spans="1:31" ht="12.75" hidden="1" customHeight="1" x14ac:dyDescent="0.2">
      <c r="A114" s="114">
        <f>$A$34</f>
        <v>0</v>
      </c>
      <c r="B114" s="36"/>
      <c r="C114" s="10"/>
      <c r="D114" s="10"/>
      <c r="E114" s="16"/>
      <c r="F114" s="37"/>
      <c r="G114" s="53"/>
      <c r="H114" s="54"/>
      <c r="I114" s="54"/>
      <c r="J114" s="55"/>
      <c r="K114" s="56"/>
      <c r="L114" s="136"/>
      <c r="M114" s="137"/>
      <c r="N114" s="137"/>
      <c r="O114" s="138"/>
      <c r="P114" s="139"/>
      <c r="Q114" s="136"/>
      <c r="R114" s="137"/>
      <c r="S114" s="137"/>
      <c r="T114" s="138"/>
      <c r="U114" s="139"/>
      <c r="V114" s="136"/>
      <c r="W114" s="137"/>
      <c r="X114" s="137"/>
      <c r="Y114" s="138"/>
      <c r="Z114" s="139"/>
      <c r="AA114" s="136"/>
      <c r="AB114" s="137"/>
      <c r="AC114" s="137"/>
      <c r="AD114" s="138"/>
      <c r="AE114" s="139"/>
    </row>
    <row r="115" spans="1:31" ht="12.75" hidden="1" customHeight="1" x14ac:dyDescent="0.2">
      <c r="B115" s="36"/>
      <c r="C115" s="10"/>
      <c r="D115" s="10"/>
      <c r="E115" s="16"/>
      <c r="F115" s="37"/>
      <c r="G115" s="53"/>
      <c r="H115" s="54"/>
      <c r="I115" s="54"/>
      <c r="J115" s="55"/>
      <c r="K115" s="56"/>
      <c r="L115" s="136"/>
      <c r="M115" s="137"/>
      <c r="N115" s="137"/>
      <c r="O115" s="138"/>
      <c r="P115" s="139"/>
      <c r="Q115" s="136"/>
      <c r="R115" s="137"/>
      <c r="S115" s="137"/>
      <c r="T115" s="138"/>
      <c r="U115" s="139"/>
      <c r="V115" s="136"/>
      <c r="W115" s="137"/>
      <c r="X115" s="137"/>
      <c r="Y115" s="138"/>
      <c r="Z115" s="139"/>
      <c r="AA115" s="136"/>
      <c r="AB115" s="137"/>
      <c r="AC115" s="137"/>
      <c r="AD115" s="138"/>
      <c r="AE115" s="139"/>
    </row>
    <row r="116" spans="1:31" x14ac:dyDescent="0.2">
      <c r="A116" s="115" t="s">
        <v>2</v>
      </c>
      <c r="B116" s="38">
        <f t="shared" ref="B116:AE116" si="2">SUM(B$92:B$115)</f>
        <v>0</v>
      </c>
      <c r="C116" s="11">
        <f t="shared" si="2"/>
        <v>0</v>
      </c>
      <c r="D116" s="11">
        <f t="shared" si="2"/>
        <v>0</v>
      </c>
      <c r="E116" s="17">
        <f t="shared" si="2"/>
        <v>0</v>
      </c>
      <c r="F116" s="70">
        <f t="shared" si="2"/>
        <v>1</v>
      </c>
      <c r="G116" s="57">
        <f t="shared" si="2"/>
        <v>0</v>
      </c>
      <c r="H116" s="71">
        <f t="shared" si="2"/>
        <v>0</v>
      </c>
      <c r="I116" s="71">
        <f t="shared" si="2"/>
        <v>0</v>
      </c>
      <c r="J116" s="58">
        <f t="shared" si="2"/>
        <v>0</v>
      </c>
      <c r="K116" s="72">
        <f t="shared" si="2"/>
        <v>1</v>
      </c>
      <c r="L116" s="140">
        <f t="shared" si="2"/>
        <v>0</v>
      </c>
      <c r="M116" s="141">
        <f t="shared" si="2"/>
        <v>0</v>
      </c>
      <c r="N116" s="141">
        <f t="shared" si="2"/>
        <v>0</v>
      </c>
      <c r="O116" s="142">
        <f t="shared" si="2"/>
        <v>0</v>
      </c>
      <c r="P116" s="143">
        <f t="shared" si="2"/>
        <v>0.99999999999999989</v>
      </c>
      <c r="Q116" s="140">
        <f t="shared" si="2"/>
        <v>0</v>
      </c>
      <c r="R116" s="141">
        <f t="shared" si="2"/>
        <v>0</v>
      </c>
      <c r="S116" s="141">
        <f t="shared" si="2"/>
        <v>0</v>
      </c>
      <c r="T116" s="142">
        <f t="shared" si="2"/>
        <v>0</v>
      </c>
      <c r="U116" s="143">
        <f t="shared" si="2"/>
        <v>0.99999999999999978</v>
      </c>
      <c r="V116" s="140">
        <f t="shared" si="2"/>
        <v>0</v>
      </c>
      <c r="W116" s="141">
        <f t="shared" si="2"/>
        <v>0</v>
      </c>
      <c r="X116" s="141">
        <f t="shared" si="2"/>
        <v>0</v>
      </c>
      <c r="Y116" s="142">
        <f t="shared" si="2"/>
        <v>0</v>
      </c>
      <c r="Z116" s="143">
        <f t="shared" si="2"/>
        <v>0.99999999999699984</v>
      </c>
      <c r="AA116" s="140">
        <f t="shared" si="2"/>
        <v>0</v>
      </c>
      <c r="AB116" s="141">
        <f t="shared" si="2"/>
        <v>0</v>
      </c>
      <c r="AC116" s="141">
        <f t="shared" si="2"/>
        <v>0</v>
      </c>
      <c r="AD116" s="142">
        <f t="shared" si="2"/>
        <v>0</v>
      </c>
      <c r="AE116" s="143">
        <f t="shared" si="2"/>
        <v>1.0000100000000001</v>
      </c>
    </row>
    <row r="119" spans="1:31" hidden="1" x14ac:dyDescent="0.2"/>
    <row r="120" spans="1:31" hidden="1" x14ac:dyDescent="0.2"/>
    <row r="121" spans="1:31" hidden="1" x14ac:dyDescent="0.2"/>
    <row r="122" spans="1:31" hidden="1" x14ac:dyDescent="0.2"/>
    <row r="123" spans="1:31" hidden="1" x14ac:dyDescent="0.2"/>
    <row r="124" spans="1:31" hidden="1" x14ac:dyDescent="0.2"/>
    <row r="125" spans="1:31" hidden="1" x14ac:dyDescent="0.2"/>
    <row r="126" spans="1:31" hidden="1" x14ac:dyDescent="0.2"/>
    <row r="127" spans="1:31" hidden="1" x14ac:dyDescent="0.2"/>
    <row r="128" spans="1:31" hidden="1" x14ac:dyDescent="0.2"/>
    <row r="129" spans="1:31" hidden="1" x14ac:dyDescent="0.2"/>
    <row r="131" spans="1:31" x14ac:dyDescent="0.2">
      <c r="A131" s="237" t="str">
        <f>Translation!$A$32</f>
        <v>Vorsorgeeinrichtungen ohne Staatsgarantie und ohne Vollversicherungslösung</v>
      </c>
    </row>
    <row r="132" spans="1:31" x14ac:dyDescent="0.2">
      <c r="A132" s="114" t="str">
        <f>$A$12</f>
        <v>Liquidität</v>
      </c>
      <c r="B132" s="210"/>
      <c r="C132" s="211"/>
      <c r="D132" s="211"/>
      <c r="E132" s="266"/>
      <c r="F132" s="213">
        <v>3.1120000000000002E-2</v>
      </c>
      <c r="G132" s="218"/>
      <c r="H132" s="219"/>
      <c r="I132" s="219"/>
      <c r="J132" s="268"/>
      <c r="K132" s="221">
        <v>3.1807414333650003E-2</v>
      </c>
      <c r="L132" s="228"/>
      <c r="M132" s="229"/>
      <c r="N132" s="229"/>
      <c r="O132" s="270"/>
      <c r="P132" s="231">
        <v>3.3107366244955978E-2</v>
      </c>
      <c r="Q132" s="228"/>
      <c r="R132" s="229"/>
      <c r="S132" s="229"/>
      <c r="T132" s="270"/>
      <c r="U132" s="231">
        <v>3.7447845488888194E-2</v>
      </c>
      <c r="V132" s="228"/>
      <c r="W132" s="229"/>
      <c r="X132" s="229"/>
      <c r="Y132" s="270"/>
      <c r="Z132" s="231">
        <v>4.5591717797999996E-2</v>
      </c>
      <c r="AA132" s="228"/>
      <c r="AB132" s="229"/>
      <c r="AC132" s="229"/>
      <c r="AD132" s="270"/>
      <c r="AE132" s="231">
        <v>3.9980000000000002E-2</v>
      </c>
    </row>
    <row r="133" spans="1:31" x14ac:dyDescent="0.2">
      <c r="A133" s="114" t="str">
        <f>$A$13</f>
        <v>Forderungen</v>
      </c>
      <c r="B133" s="210"/>
      <c r="C133" s="211"/>
      <c r="D133" s="211"/>
      <c r="E133" s="266"/>
      <c r="F133" s="213">
        <v>0.38003999999999999</v>
      </c>
      <c r="G133" s="218"/>
      <c r="H133" s="219"/>
      <c r="I133" s="219"/>
      <c r="J133" s="268"/>
      <c r="K133" s="221">
        <v>0.38108427040072174</v>
      </c>
      <c r="L133" s="228"/>
      <c r="M133" s="229"/>
      <c r="N133" s="229"/>
      <c r="O133" s="270"/>
      <c r="P133" s="231">
        <v>0.39106467244137783</v>
      </c>
      <c r="Q133" s="228"/>
      <c r="R133" s="229"/>
      <c r="S133" s="229"/>
      <c r="T133" s="270"/>
      <c r="U133" s="231">
        <v>0.39862663491363121</v>
      </c>
      <c r="V133" s="228"/>
      <c r="W133" s="229"/>
      <c r="X133" s="229"/>
      <c r="Y133" s="270"/>
      <c r="Z133" s="231">
        <v>0.41140084665999999</v>
      </c>
      <c r="AA133" s="228"/>
      <c r="AB133" s="229"/>
      <c r="AC133" s="229"/>
      <c r="AD133" s="270"/>
      <c r="AE133" s="231">
        <v>0.43021999999999999</v>
      </c>
    </row>
    <row r="134" spans="1:31" x14ac:dyDescent="0.2">
      <c r="A134" s="114" t="str">
        <f>$A$14</f>
        <v>Immobilien</v>
      </c>
      <c r="B134" s="210"/>
      <c r="C134" s="211"/>
      <c r="D134" s="211"/>
      <c r="E134" s="266"/>
      <c r="F134" s="213">
        <v>0.20311000000000001</v>
      </c>
      <c r="G134" s="218"/>
      <c r="H134" s="219"/>
      <c r="I134" s="219"/>
      <c r="J134" s="268"/>
      <c r="K134" s="221">
        <v>0.19584162395024191</v>
      </c>
      <c r="L134" s="228"/>
      <c r="M134" s="229"/>
      <c r="N134" s="229"/>
      <c r="O134" s="270"/>
      <c r="P134" s="231">
        <v>0.19080611073393045</v>
      </c>
      <c r="Q134" s="228"/>
      <c r="R134" s="229"/>
      <c r="S134" s="229"/>
      <c r="T134" s="270"/>
      <c r="U134" s="231">
        <v>0.18618259548937985</v>
      </c>
      <c r="V134" s="228"/>
      <c r="W134" s="229"/>
      <c r="X134" s="229"/>
      <c r="Y134" s="270"/>
      <c r="Z134" s="231">
        <v>0.17955283233</v>
      </c>
      <c r="AA134" s="228"/>
      <c r="AB134" s="229"/>
      <c r="AC134" s="229"/>
      <c r="AD134" s="270"/>
      <c r="AE134" s="231">
        <v>0.17518</v>
      </c>
    </row>
    <row r="135" spans="1:31" x14ac:dyDescent="0.2">
      <c r="A135" s="114" t="str">
        <f>$A$15</f>
        <v>Aktien</v>
      </c>
      <c r="B135" s="210"/>
      <c r="C135" s="211"/>
      <c r="D135" s="211"/>
      <c r="E135" s="266"/>
      <c r="F135" s="213">
        <v>0.29735</v>
      </c>
      <c r="G135" s="218"/>
      <c r="H135" s="219"/>
      <c r="I135" s="219"/>
      <c r="J135" s="268"/>
      <c r="K135" s="221">
        <v>0.30215882012804673</v>
      </c>
      <c r="L135" s="228"/>
      <c r="M135" s="229"/>
      <c r="N135" s="229"/>
      <c r="O135" s="270"/>
      <c r="P135" s="231">
        <v>0.30015783555585579</v>
      </c>
      <c r="Q135" s="228"/>
      <c r="R135" s="229"/>
      <c r="S135" s="229"/>
      <c r="T135" s="270"/>
      <c r="U135" s="231">
        <v>0.29591130031934954</v>
      </c>
      <c r="V135" s="228"/>
      <c r="W135" s="229"/>
      <c r="X135" s="229"/>
      <c r="Y135" s="270"/>
      <c r="Z135" s="231">
        <v>0.28969132945999998</v>
      </c>
      <c r="AA135" s="228"/>
      <c r="AB135" s="229"/>
      <c r="AC135" s="229"/>
      <c r="AD135" s="270"/>
      <c r="AE135" s="231">
        <v>0.28649000000000002</v>
      </c>
    </row>
    <row r="136" spans="1:31" x14ac:dyDescent="0.2">
      <c r="A136" s="114" t="str">
        <f>$A$16</f>
        <v>Alternative Anlagen</v>
      </c>
      <c r="B136" s="210"/>
      <c r="C136" s="211"/>
      <c r="D136" s="211"/>
      <c r="E136" s="266"/>
      <c r="F136" s="213">
        <v>8.8379999999999986E-2</v>
      </c>
      <c r="G136" s="218"/>
      <c r="H136" s="219"/>
      <c r="I136" s="219"/>
      <c r="J136" s="268"/>
      <c r="K136" s="221">
        <v>8.9107871187339691E-2</v>
      </c>
      <c r="L136" s="228"/>
      <c r="M136" s="229"/>
      <c r="N136" s="229"/>
      <c r="O136" s="270"/>
      <c r="P136" s="231">
        <v>8.486401502388001E-2</v>
      </c>
      <c r="Q136" s="228"/>
      <c r="R136" s="229"/>
      <c r="S136" s="229"/>
      <c r="T136" s="270"/>
      <c r="U136" s="231">
        <v>8.1831623788751084E-2</v>
      </c>
      <c r="V136" s="228"/>
      <c r="W136" s="229"/>
      <c r="X136" s="229"/>
      <c r="Y136" s="270"/>
      <c r="Z136" s="231">
        <v>7.3763273753E-2</v>
      </c>
      <c r="AA136" s="228"/>
      <c r="AB136" s="229"/>
      <c r="AC136" s="229"/>
      <c r="AD136" s="270"/>
      <c r="AE136" s="231">
        <v>6.8129999999999996E-2</v>
      </c>
    </row>
    <row r="137" spans="1:31" ht="12.75" hidden="1" customHeight="1" x14ac:dyDescent="0.2">
      <c r="A137" s="114">
        <f>$A$17</f>
        <v>0</v>
      </c>
      <c r="B137" s="210"/>
      <c r="C137" s="211"/>
      <c r="D137" s="211"/>
      <c r="E137" s="266"/>
      <c r="F137" s="213"/>
      <c r="G137" s="218"/>
      <c r="H137" s="219"/>
      <c r="I137" s="219"/>
      <c r="J137" s="268"/>
      <c r="K137" s="221"/>
      <c r="L137" s="228"/>
      <c r="M137" s="229"/>
      <c r="N137" s="229"/>
      <c r="O137" s="270"/>
      <c r="P137" s="231"/>
      <c r="Q137" s="228"/>
      <c r="R137" s="229"/>
      <c r="S137" s="229"/>
      <c r="T137" s="270"/>
      <c r="U137" s="231"/>
      <c r="V137" s="228"/>
      <c r="W137" s="229"/>
      <c r="X137" s="229"/>
      <c r="Y137" s="270"/>
      <c r="Z137" s="231"/>
      <c r="AA137" s="228"/>
      <c r="AB137" s="229"/>
      <c r="AC137" s="229"/>
      <c r="AD137" s="270"/>
      <c r="AE137" s="231"/>
    </row>
    <row r="138" spans="1:31" ht="12.75" hidden="1" customHeight="1" x14ac:dyDescent="0.2">
      <c r="A138" s="114">
        <f>$A$18</f>
        <v>0</v>
      </c>
      <c r="B138" s="210"/>
      <c r="C138" s="211"/>
      <c r="D138" s="211"/>
      <c r="E138" s="266"/>
      <c r="F138" s="213"/>
      <c r="G138" s="218"/>
      <c r="H138" s="219"/>
      <c r="I138" s="219"/>
      <c r="J138" s="268"/>
      <c r="K138" s="221"/>
      <c r="L138" s="228"/>
      <c r="M138" s="229"/>
      <c r="N138" s="229"/>
      <c r="O138" s="270"/>
      <c r="P138" s="231"/>
      <c r="Q138" s="228"/>
      <c r="R138" s="229"/>
      <c r="S138" s="229"/>
      <c r="T138" s="270"/>
      <c r="U138" s="231"/>
      <c r="V138" s="228"/>
      <c r="W138" s="229"/>
      <c r="X138" s="229"/>
      <c r="Y138" s="270"/>
      <c r="Z138" s="231"/>
      <c r="AA138" s="228"/>
      <c r="AB138" s="229"/>
      <c r="AC138" s="229"/>
      <c r="AD138" s="270"/>
      <c r="AE138" s="231"/>
    </row>
    <row r="139" spans="1:31" ht="12.75" hidden="1" customHeight="1" x14ac:dyDescent="0.2">
      <c r="A139" s="114">
        <f>$A$19</f>
        <v>0</v>
      </c>
      <c r="B139" s="210"/>
      <c r="C139" s="211"/>
      <c r="D139" s="211"/>
      <c r="E139" s="266"/>
      <c r="F139" s="213"/>
      <c r="G139" s="218"/>
      <c r="H139" s="219"/>
      <c r="I139" s="219"/>
      <c r="J139" s="268"/>
      <c r="K139" s="221"/>
      <c r="L139" s="228"/>
      <c r="M139" s="229"/>
      <c r="N139" s="229"/>
      <c r="O139" s="270"/>
      <c r="P139" s="231"/>
      <c r="Q139" s="228"/>
      <c r="R139" s="229"/>
      <c r="S139" s="229"/>
      <c r="T139" s="270"/>
      <c r="U139" s="231"/>
      <c r="V139" s="228"/>
      <c r="W139" s="229"/>
      <c r="X139" s="229"/>
      <c r="Y139" s="270"/>
      <c r="Z139" s="231"/>
      <c r="AA139" s="228"/>
      <c r="AB139" s="229"/>
      <c r="AC139" s="229"/>
      <c r="AD139" s="270"/>
      <c r="AE139" s="231"/>
    </row>
    <row r="140" spans="1:31" ht="12.75" hidden="1" customHeight="1" x14ac:dyDescent="0.2">
      <c r="A140" s="114">
        <f>$A$20</f>
        <v>0</v>
      </c>
      <c r="B140" s="210"/>
      <c r="C140" s="211"/>
      <c r="D140" s="211"/>
      <c r="E140" s="266"/>
      <c r="F140" s="213"/>
      <c r="G140" s="218"/>
      <c r="H140" s="219"/>
      <c r="I140" s="219"/>
      <c r="J140" s="268"/>
      <c r="K140" s="221"/>
      <c r="L140" s="228"/>
      <c r="M140" s="229"/>
      <c r="N140" s="229"/>
      <c r="O140" s="270"/>
      <c r="P140" s="231"/>
      <c r="Q140" s="228"/>
      <c r="R140" s="229"/>
      <c r="S140" s="229"/>
      <c r="T140" s="270"/>
      <c r="U140" s="231"/>
      <c r="V140" s="228"/>
      <c r="W140" s="229"/>
      <c r="X140" s="229"/>
      <c r="Y140" s="270"/>
      <c r="Z140" s="231"/>
      <c r="AA140" s="228"/>
      <c r="AB140" s="229"/>
      <c r="AC140" s="229"/>
      <c r="AD140" s="270"/>
      <c r="AE140" s="231"/>
    </row>
    <row r="141" spans="1:31" ht="12.75" hidden="1" customHeight="1" x14ac:dyDescent="0.2">
      <c r="A141" s="114">
        <f>$A$21</f>
        <v>0</v>
      </c>
      <c r="B141" s="210"/>
      <c r="C141" s="211"/>
      <c r="D141" s="211"/>
      <c r="E141" s="266"/>
      <c r="F141" s="213"/>
      <c r="G141" s="218"/>
      <c r="H141" s="219"/>
      <c r="I141" s="219"/>
      <c r="J141" s="268"/>
      <c r="K141" s="221"/>
      <c r="L141" s="228"/>
      <c r="M141" s="229"/>
      <c r="N141" s="229"/>
      <c r="O141" s="270"/>
      <c r="P141" s="231"/>
      <c r="Q141" s="228"/>
      <c r="R141" s="229"/>
      <c r="S141" s="229"/>
      <c r="T141" s="270"/>
      <c r="U141" s="231"/>
      <c r="V141" s="228"/>
      <c r="W141" s="229"/>
      <c r="X141" s="229"/>
      <c r="Y141" s="270"/>
      <c r="Z141" s="231"/>
      <c r="AA141" s="228"/>
      <c r="AB141" s="229"/>
      <c r="AC141" s="229"/>
      <c r="AD141" s="270"/>
      <c r="AE141" s="231"/>
    </row>
    <row r="142" spans="1:31" ht="12.75" hidden="1" customHeight="1" x14ac:dyDescent="0.2">
      <c r="A142" s="114">
        <f>$A$22</f>
        <v>0</v>
      </c>
      <c r="B142" s="210"/>
      <c r="C142" s="211"/>
      <c r="D142" s="211"/>
      <c r="E142" s="266"/>
      <c r="F142" s="213"/>
      <c r="G142" s="218"/>
      <c r="H142" s="219"/>
      <c r="I142" s="219"/>
      <c r="J142" s="268"/>
      <c r="K142" s="221"/>
      <c r="L142" s="228"/>
      <c r="M142" s="229"/>
      <c r="N142" s="229"/>
      <c r="O142" s="270"/>
      <c r="P142" s="231"/>
      <c r="Q142" s="228"/>
      <c r="R142" s="229"/>
      <c r="S142" s="229"/>
      <c r="T142" s="270"/>
      <c r="U142" s="231"/>
      <c r="V142" s="228"/>
      <c r="W142" s="229"/>
      <c r="X142" s="229"/>
      <c r="Y142" s="270"/>
      <c r="Z142" s="231"/>
      <c r="AA142" s="228"/>
      <c r="AB142" s="229"/>
      <c r="AC142" s="229"/>
      <c r="AD142" s="270"/>
      <c r="AE142" s="231"/>
    </row>
    <row r="143" spans="1:31" ht="12.75" hidden="1" customHeight="1" x14ac:dyDescent="0.2">
      <c r="A143" s="114">
        <f>$A$23</f>
        <v>0</v>
      </c>
      <c r="B143" s="210"/>
      <c r="C143" s="211"/>
      <c r="D143" s="211"/>
      <c r="E143" s="266"/>
      <c r="F143" s="213"/>
      <c r="G143" s="218"/>
      <c r="H143" s="219"/>
      <c r="I143" s="219"/>
      <c r="J143" s="268"/>
      <c r="K143" s="221"/>
      <c r="L143" s="228"/>
      <c r="M143" s="229"/>
      <c r="N143" s="229"/>
      <c r="O143" s="270"/>
      <c r="P143" s="231"/>
      <c r="Q143" s="228"/>
      <c r="R143" s="229"/>
      <c r="S143" s="229"/>
      <c r="T143" s="270"/>
      <c r="U143" s="231"/>
      <c r="V143" s="228"/>
      <c r="W143" s="229"/>
      <c r="X143" s="229"/>
      <c r="Y143" s="270"/>
      <c r="Z143" s="231"/>
      <c r="AA143" s="228"/>
      <c r="AB143" s="229"/>
      <c r="AC143" s="229"/>
      <c r="AD143" s="270"/>
      <c r="AE143" s="231"/>
    </row>
    <row r="144" spans="1:31" ht="12.75" hidden="1" customHeight="1" x14ac:dyDescent="0.2">
      <c r="A144" s="114">
        <f>$A$24</f>
        <v>0</v>
      </c>
      <c r="B144" s="210"/>
      <c r="C144" s="211"/>
      <c r="D144" s="211"/>
      <c r="E144" s="266"/>
      <c r="F144" s="213"/>
      <c r="G144" s="218"/>
      <c r="H144" s="219"/>
      <c r="I144" s="219"/>
      <c r="J144" s="268"/>
      <c r="K144" s="221"/>
      <c r="L144" s="228"/>
      <c r="M144" s="229"/>
      <c r="N144" s="229"/>
      <c r="O144" s="270"/>
      <c r="P144" s="231"/>
      <c r="Q144" s="228"/>
      <c r="R144" s="229"/>
      <c r="S144" s="229"/>
      <c r="T144" s="270"/>
      <c r="U144" s="231"/>
      <c r="V144" s="228"/>
      <c r="W144" s="229"/>
      <c r="X144" s="229"/>
      <c r="Y144" s="270"/>
      <c r="Z144" s="231"/>
      <c r="AA144" s="228"/>
      <c r="AB144" s="229"/>
      <c r="AC144" s="229"/>
      <c r="AD144" s="270"/>
      <c r="AE144" s="231"/>
    </row>
    <row r="145" spans="1:31" ht="12.75" hidden="1" customHeight="1" x14ac:dyDescent="0.2">
      <c r="A145" s="114">
        <f>$A$25</f>
        <v>0</v>
      </c>
      <c r="B145" s="210"/>
      <c r="C145" s="211"/>
      <c r="D145" s="211"/>
      <c r="E145" s="266"/>
      <c r="F145" s="213"/>
      <c r="G145" s="218"/>
      <c r="H145" s="219"/>
      <c r="I145" s="219"/>
      <c r="J145" s="268"/>
      <c r="K145" s="221"/>
      <c r="L145" s="228"/>
      <c r="M145" s="229"/>
      <c r="N145" s="229"/>
      <c r="O145" s="270"/>
      <c r="P145" s="231"/>
      <c r="Q145" s="228"/>
      <c r="R145" s="229"/>
      <c r="S145" s="229"/>
      <c r="T145" s="270"/>
      <c r="U145" s="231"/>
      <c r="V145" s="228"/>
      <c r="W145" s="229"/>
      <c r="X145" s="229"/>
      <c r="Y145" s="270"/>
      <c r="Z145" s="231"/>
      <c r="AA145" s="228"/>
      <c r="AB145" s="229"/>
      <c r="AC145" s="229"/>
      <c r="AD145" s="270"/>
      <c r="AE145" s="231"/>
    </row>
    <row r="146" spans="1:31" ht="12.75" hidden="1" customHeight="1" x14ac:dyDescent="0.2">
      <c r="A146" s="114">
        <f>$A$26</f>
        <v>0</v>
      </c>
      <c r="B146" s="210"/>
      <c r="C146" s="211"/>
      <c r="D146" s="211"/>
      <c r="E146" s="266"/>
      <c r="F146" s="213"/>
      <c r="G146" s="218"/>
      <c r="H146" s="219"/>
      <c r="I146" s="219"/>
      <c r="J146" s="268"/>
      <c r="K146" s="221"/>
      <c r="L146" s="228"/>
      <c r="M146" s="229"/>
      <c r="N146" s="229"/>
      <c r="O146" s="270"/>
      <c r="P146" s="231"/>
      <c r="Q146" s="228"/>
      <c r="R146" s="229"/>
      <c r="S146" s="229"/>
      <c r="T146" s="270"/>
      <c r="U146" s="231"/>
      <c r="V146" s="228"/>
      <c r="W146" s="229"/>
      <c r="X146" s="229"/>
      <c r="Y146" s="270"/>
      <c r="Z146" s="231"/>
      <c r="AA146" s="228"/>
      <c r="AB146" s="229"/>
      <c r="AC146" s="229"/>
      <c r="AD146" s="270"/>
      <c r="AE146" s="231"/>
    </row>
    <row r="147" spans="1:31" ht="12.75" hidden="1" customHeight="1" x14ac:dyDescent="0.2">
      <c r="A147" s="114">
        <f>$A$27</f>
        <v>0</v>
      </c>
      <c r="B147" s="210"/>
      <c r="C147" s="211"/>
      <c r="D147" s="211"/>
      <c r="E147" s="266"/>
      <c r="F147" s="213"/>
      <c r="G147" s="218"/>
      <c r="H147" s="219"/>
      <c r="I147" s="219"/>
      <c r="J147" s="268"/>
      <c r="K147" s="221"/>
      <c r="L147" s="228"/>
      <c r="M147" s="229"/>
      <c r="N147" s="229"/>
      <c r="O147" s="270"/>
      <c r="P147" s="231"/>
      <c r="Q147" s="228"/>
      <c r="R147" s="229"/>
      <c r="S147" s="229"/>
      <c r="T147" s="270"/>
      <c r="U147" s="231"/>
      <c r="V147" s="228"/>
      <c r="W147" s="229"/>
      <c r="X147" s="229"/>
      <c r="Y147" s="270"/>
      <c r="Z147" s="231"/>
      <c r="AA147" s="228"/>
      <c r="AB147" s="229"/>
      <c r="AC147" s="229"/>
      <c r="AD147" s="270"/>
      <c r="AE147" s="231"/>
    </row>
    <row r="148" spans="1:31" ht="12.75" hidden="1" customHeight="1" x14ac:dyDescent="0.2">
      <c r="A148" s="114">
        <f>$A$28</f>
        <v>0</v>
      </c>
      <c r="B148" s="210"/>
      <c r="C148" s="211"/>
      <c r="D148" s="211"/>
      <c r="E148" s="266"/>
      <c r="F148" s="213"/>
      <c r="G148" s="218"/>
      <c r="H148" s="219"/>
      <c r="I148" s="219"/>
      <c r="J148" s="268"/>
      <c r="K148" s="221"/>
      <c r="L148" s="228"/>
      <c r="M148" s="229"/>
      <c r="N148" s="229"/>
      <c r="O148" s="270"/>
      <c r="P148" s="231"/>
      <c r="Q148" s="228"/>
      <c r="R148" s="229"/>
      <c r="S148" s="229"/>
      <c r="T148" s="270"/>
      <c r="U148" s="231"/>
      <c r="V148" s="228"/>
      <c r="W148" s="229"/>
      <c r="X148" s="229"/>
      <c r="Y148" s="270"/>
      <c r="Z148" s="231"/>
      <c r="AA148" s="228"/>
      <c r="AB148" s="229"/>
      <c r="AC148" s="229"/>
      <c r="AD148" s="270"/>
      <c r="AE148" s="231"/>
    </row>
    <row r="149" spans="1:31" ht="12.75" hidden="1" customHeight="1" x14ac:dyDescent="0.2">
      <c r="A149" s="114">
        <f>$A$29</f>
        <v>0</v>
      </c>
      <c r="B149" s="210"/>
      <c r="C149" s="211"/>
      <c r="D149" s="211"/>
      <c r="E149" s="266"/>
      <c r="F149" s="213"/>
      <c r="G149" s="218"/>
      <c r="H149" s="219"/>
      <c r="I149" s="219"/>
      <c r="J149" s="268"/>
      <c r="K149" s="221"/>
      <c r="L149" s="228"/>
      <c r="M149" s="229"/>
      <c r="N149" s="229"/>
      <c r="O149" s="270"/>
      <c r="P149" s="231"/>
      <c r="Q149" s="228"/>
      <c r="R149" s="229"/>
      <c r="S149" s="229"/>
      <c r="T149" s="270"/>
      <c r="U149" s="231"/>
      <c r="V149" s="228"/>
      <c r="W149" s="229"/>
      <c r="X149" s="229"/>
      <c r="Y149" s="270"/>
      <c r="Z149" s="231"/>
      <c r="AA149" s="228"/>
      <c r="AB149" s="229"/>
      <c r="AC149" s="229"/>
      <c r="AD149" s="270"/>
      <c r="AE149" s="231"/>
    </row>
    <row r="150" spans="1:31" ht="12.75" hidden="1" customHeight="1" x14ac:dyDescent="0.2">
      <c r="A150" s="114">
        <f>$A$30</f>
        <v>0</v>
      </c>
      <c r="B150" s="210"/>
      <c r="C150" s="211"/>
      <c r="D150" s="211"/>
      <c r="E150" s="266"/>
      <c r="F150" s="213"/>
      <c r="G150" s="218"/>
      <c r="H150" s="219"/>
      <c r="I150" s="219"/>
      <c r="J150" s="268"/>
      <c r="K150" s="221"/>
      <c r="L150" s="228"/>
      <c r="M150" s="229"/>
      <c r="N150" s="229"/>
      <c r="O150" s="270"/>
      <c r="P150" s="231"/>
      <c r="Q150" s="228"/>
      <c r="R150" s="229"/>
      <c r="S150" s="229"/>
      <c r="T150" s="270"/>
      <c r="U150" s="231"/>
      <c r="V150" s="228"/>
      <c r="W150" s="229"/>
      <c r="X150" s="229"/>
      <c r="Y150" s="270"/>
      <c r="Z150" s="231"/>
      <c r="AA150" s="228"/>
      <c r="AB150" s="229"/>
      <c r="AC150" s="229"/>
      <c r="AD150" s="270"/>
      <c r="AE150" s="231"/>
    </row>
    <row r="151" spans="1:31" ht="12.75" hidden="1" customHeight="1" x14ac:dyDescent="0.2">
      <c r="A151" s="114">
        <f>$A$31</f>
        <v>0</v>
      </c>
      <c r="B151" s="210"/>
      <c r="C151" s="211"/>
      <c r="D151" s="211"/>
      <c r="E151" s="266"/>
      <c r="F151" s="213"/>
      <c r="G151" s="218"/>
      <c r="H151" s="219"/>
      <c r="I151" s="219"/>
      <c r="J151" s="268"/>
      <c r="K151" s="221"/>
      <c r="L151" s="228"/>
      <c r="M151" s="229"/>
      <c r="N151" s="229"/>
      <c r="O151" s="270"/>
      <c r="P151" s="231"/>
      <c r="Q151" s="228"/>
      <c r="R151" s="229"/>
      <c r="S151" s="229"/>
      <c r="T151" s="270"/>
      <c r="U151" s="231"/>
      <c r="V151" s="228"/>
      <c r="W151" s="229"/>
      <c r="X151" s="229"/>
      <c r="Y151" s="270"/>
      <c r="Z151" s="231"/>
      <c r="AA151" s="228"/>
      <c r="AB151" s="229"/>
      <c r="AC151" s="229"/>
      <c r="AD151" s="270"/>
      <c r="AE151" s="231"/>
    </row>
    <row r="152" spans="1:31" ht="12.75" hidden="1" customHeight="1" x14ac:dyDescent="0.2">
      <c r="A152" s="114">
        <f>$A$32</f>
        <v>0</v>
      </c>
      <c r="B152" s="210"/>
      <c r="C152" s="211"/>
      <c r="D152" s="211"/>
      <c r="E152" s="266"/>
      <c r="F152" s="213"/>
      <c r="G152" s="218"/>
      <c r="H152" s="219"/>
      <c r="I152" s="219"/>
      <c r="J152" s="268"/>
      <c r="K152" s="221"/>
      <c r="L152" s="228"/>
      <c r="M152" s="229"/>
      <c r="N152" s="229"/>
      <c r="O152" s="270"/>
      <c r="P152" s="231"/>
      <c r="Q152" s="228"/>
      <c r="R152" s="229"/>
      <c r="S152" s="229"/>
      <c r="T152" s="270"/>
      <c r="U152" s="231"/>
      <c r="V152" s="228"/>
      <c r="W152" s="229"/>
      <c r="X152" s="229"/>
      <c r="Y152" s="270"/>
      <c r="Z152" s="231"/>
      <c r="AA152" s="228"/>
      <c r="AB152" s="229"/>
      <c r="AC152" s="229"/>
      <c r="AD152" s="270"/>
      <c r="AE152" s="231"/>
    </row>
    <row r="153" spans="1:31" ht="12.75" hidden="1" customHeight="1" x14ac:dyDescent="0.2">
      <c r="A153" s="114">
        <f>$A$33</f>
        <v>0</v>
      </c>
      <c r="B153" s="210"/>
      <c r="C153" s="211"/>
      <c r="D153" s="211"/>
      <c r="E153" s="266"/>
      <c r="F153" s="213"/>
      <c r="G153" s="218"/>
      <c r="H153" s="219"/>
      <c r="I153" s="219"/>
      <c r="J153" s="268"/>
      <c r="K153" s="221"/>
      <c r="L153" s="228"/>
      <c r="M153" s="229"/>
      <c r="N153" s="229"/>
      <c r="O153" s="270"/>
      <c r="P153" s="231"/>
      <c r="Q153" s="228"/>
      <c r="R153" s="229"/>
      <c r="S153" s="229"/>
      <c r="T153" s="270"/>
      <c r="U153" s="231"/>
      <c r="V153" s="228"/>
      <c r="W153" s="229"/>
      <c r="X153" s="229"/>
      <c r="Y153" s="270"/>
      <c r="Z153" s="231"/>
      <c r="AA153" s="228"/>
      <c r="AB153" s="229"/>
      <c r="AC153" s="229"/>
      <c r="AD153" s="270"/>
      <c r="AE153" s="231"/>
    </row>
    <row r="154" spans="1:31" ht="12.75" hidden="1" customHeight="1" x14ac:dyDescent="0.2">
      <c r="A154" s="114">
        <f>$A$34</f>
        <v>0</v>
      </c>
      <c r="B154" s="210"/>
      <c r="C154" s="211"/>
      <c r="D154" s="211"/>
      <c r="E154" s="266"/>
      <c r="F154" s="213"/>
      <c r="G154" s="218"/>
      <c r="H154" s="219"/>
      <c r="I154" s="219"/>
      <c r="J154" s="268"/>
      <c r="K154" s="221"/>
      <c r="L154" s="228"/>
      <c r="M154" s="229"/>
      <c r="N154" s="229"/>
      <c r="O154" s="270"/>
      <c r="P154" s="231"/>
      <c r="Q154" s="228"/>
      <c r="R154" s="229"/>
      <c r="S154" s="229"/>
      <c r="T154" s="270"/>
      <c r="U154" s="231"/>
      <c r="V154" s="228"/>
      <c r="W154" s="229"/>
      <c r="X154" s="229"/>
      <c r="Y154" s="270"/>
      <c r="Z154" s="231"/>
      <c r="AA154" s="228"/>
      <c r="AB154" s="229"/>
      <c r="AC154" s="229"/>
      <c r="AD154" s="270"/>
      <c r="AE154" s="231"/>
    </row>
    <row r="155" spans="1:31" ht="12.75" hidden="1" customHeight="1" x14ac:dyDescent="0.2">
      <c r="B155" s="210"/>
      <c r="C155" s="211"/>
      <c r="D155" s="211"/>
      <c r="E155" s="266"/>
      <c r="F155" s="213"/>
      <c r="G155" s="218"/>
      <c r="H155" s="219"/>
      <c r="I155" s="219"/>
      <c r="J155" s="268"/>
      <c r="K155" s="221"/>
      <c r="L155" s="228"/>
      <c r="M155" s="229"/>
      <c r="N155" s="229"/>
      <c r="O155" s="270"/>
      <c r="P155" s="231"/>
      <c r="Q155" s="228"/>
      <c r="R155" s="229"/>
      <c r="S155" s="229"/>
      <c r="T155" s="270"/>
      <c r="U155" s="231"/>
      <c r="V155" s="228"/>
      <c r="W155" s="229"/>
      <c r="X155" s="229"/>
      <c r="Y155" s="270"/>
      <c r="Z155" s="231"/>
      <c r="AA155" s="228"/>
      <c r="AB155" s="229"/>
      <c r="AC155" s="229"/>
      <c r="AD155" s="270"/>
      <c r="AE155" s="231"/>
    </row>
    <row r="156" spans="1:31" x14ac:dyDescent="0.2">
      <c r="A156" s="115" t="s">
        <v>2</v>
      </c>
      <c r="B156" s="214">
        <f t="shared" ref="B156:AE156" si="3">SUM(B$132:B$155)</f>
        <v>0</v>
      </c>
      <c r="C156" s="215">
        <f t="shared" si="3"/>
        <v>0</v>
      </c>
      <c r="D156" s="215">
        <f t="shared" si="3"/>
        <v>0</v>
      </c>
      <c r="E156" s="267">
        <f t="shared" si="3"/>
        <v>0</v>
      </c>
      <c r="F156" s="217">
        <f t="shared" si="3"/>
        <v>1</v>
      </c>
      <c r="G156" s="224">
        <f t="shared" si="3"/>
        <v>0</v>
      </c>
      <c r="H156" s="225">
        <f t="shared" si="3"/>
        <v>0</v>
      </c>
      <c r="I156" s="225">
        <f t="shared" si="3"/>
        <v>0</v>
      </c>
      <c r="J156" s="269">
        <f t="shared" si="3"/>
        <v>0</v>
      </c>
      <c r="K156" s="227">
        <f t="shared" si="3"/>
        <v>1</v>
      </c>
      <c r="L156" s="233">
        <f t="shared" si="3"/>
        <v>0</v>
      </c>
      <c r="M156" s="234">
        <f t="shared" si="3"/>
        <v>0</v>
      </c>
      <c r="N156" s="234">
        <f t="shared" si="3"/>
        <v>0</v>
      </c>
      <c r="O156" s="271">
        <f t="shared" si="3"/>
        <v>0</v>
      </c>
      <c r="P156" s="236">
        <f t="shared" si="3"/>
        <v>1</v>
      </c>
      <c r="Q156" s="233">
        <f t="shared" si="3"/>
        <v>0</v>
      </c>
      <c r="R156" s="234">
        <f t="shared" si="3"/>
        <v>0</v>
      </c>
      <c r="S156" s="234">
        <f t="shared" si="3"/>
        <v>0</v>
      </c>
      <c r="T156" s="271">
        <f t="shared" si="3"/>
        <v>0</v>
      </c>
      <c r="U156" s="236">
        <f t="shared" si="3"/>
        <v>0.99999999999999989</v>
      </c>
      <c r="V156" s="233">
        <f t="shared" si="3"/>
        <v>0</v>
      </c>
      <c r="W156" s="234">
        <f t="shared" si="3"/>
        <v>0</v>
      </c>
      <c r="X156" s="234">
        <f t="shared" si="3"/>
        <v>0</v>
      </c>
      <c r="Y156" s="271">
        <f t="shared" si="3"/>
        <v>0</v>
      </c>
      <c r="Z156" s="236">
        <f t="shared" si="3"/>
        <v>1.0000000000009999</v>
      </c>
      <c r="AA156" s="233">
        <f t="shared" si="3"/>
        <v>0</v>
      </c>
      <c r="AB156" s="234">
        <f t="shared" si="3"/>
        <v>0</v>
      </c>
      <c r="AC156" s="234">
        <f t="shared" si="3"/>
        <v>0</v>
      </c>
      <c r="AD156" s="271">
        <f t="shared" si="3"/>
        <v>0</v>
      </c>
      <c r="AE156" s="236">
        <f t="shared" si="3"/>
        <v>1</v>
      </c>
    </row>
    <row r="159" spans="1:31" ht="12.75" hidden="1" customHeight="1" x14ac:dyDescent="0.2"/>
    <row r="160" spans="1:31" ht="12.75" hidden="1" customHeight="1" x14ac:dyDescent="0.2"/>
    <row r="161" spans="1:31" ht="12.75" hidden="1" customHeight="1" x14ac:dyDescent="0.2"/>
    <row r="162" spans="1:31" ht="12.75" hidden="1" customHeight="1" x14ac:dyDescent="0.2"/>
    <row r="163" spans="1:31" ht="12.75" hidden="1" customHeight="1" x14ac:dyDescent="0.2"/>
    <row r="164" spans="1:31" ht="12.75" hidden="1" customHeight="1" x14ac:dyDescent="0.2"/>
    <row r="165" spans="1:31" ht="12.75" hidden="1" customHeight="1" x14ac:dyDescent="0.2"/>
    <row r="166" spans="1:31" ht="12.75" hidden="1" customHeight="1" x14ac:dyDescent="0.2"/>
    <row r="167" spans="1:31" ht="12.75" hidden="1" customHeight="1" x14ac:dyDescent="0.2"/>
    <row r="168" spans="1:31" ht="12.75" hidden="1" customHeight="1" x14ac:dyDescent="0.2"/>
    <row r="169" spans="1:31" ht="12.75" hidden="1" customHeight="1" x14ac:dyDescent="0.2"/>
    <row r="171" spans="1:31" x14ac:dyDescent="0.2">
      <c r="A171" s="273" t="str">
        <f>Translation!$A$33</f>
        <v>Vorsorgeeinrichtungen ohne Staatsgarantie und mit Vollversicherungslösung</v>
      </c>
    </row>
    <row r="172" spans="1:31" x14ac:dyDescent="0.2">
      <c r="A172" s="114" t="str">
        <f>$A$12</f>
        <v>Liquidität</v>
      </c>
      <c r="B172" s="238"/>
      <c r="C172" s="239"/>
      <c r="D172" s="239"/>
      <c r="E172" s="276"/>
      <c r="F172" s="282" t="s">
        <v>648</v>
      </c>
      <c r="G172" s="246"/>
      <c r="H172" s="247"/>
      <c r="I172" s="247"/>
      <c r="J172" s="275"/>
      <c r="K172" s="284" t="s">
        <v>648</v>
      </c>
      <c r="L172" s="256"/>
      <c r="M172" s="257"/>
      <c r="N172" s="257"/>
      <c r="O172" s="279"/>
      <c r="P172" s="286" t="s">
        <v>648</v>
      </c>
      <c r="Q172" s="256"/>
      <c r="R172" s="257"/>
      <c r="S172" s="257"/>
      <c r="T172" s="279"/>
      <c r="U172" s="286" t="s">
        <v>648</v>
      </c>
      <c r="V172" s="256"/>
      <c r="W172" s="257"/>
      <c r="X172" s="257"/>
      <c r="Y172" s="279"/>
      <c r="Z172" s="286" t="s">
        <v>648</v>
      </c>
      <c r="AA172" s="256"/>
      <c r="AB172" s="257"/>
      <c r="AC172" s="257"/>
      <c r="AD172" s="279"/>
      <c r="AE172" s="286" t="s">
        <v>648</v>
      </c>
    </row>
    <row r="173" spans="1:31" x14ac:dyDescent="0.2">
      <c r="A173" s="114" t="str">
        <f>$A$13</f>
        <v>Forderungen</v>
      </c>
      <c r="B173" s="238"/>
      <c r="C173" s="239"/>
      <c r="D173" s="239"/>
      <c r="E173" s="276"/>
      <c r="F173" s="282" t="s">
        <v>648</v>
      </c>
      <c r="G173" s="246"/>
      <c r="H173" s="247"/>
      <c r="I173" s="247"/>
      <c r="J173" s="275"/>
      <c r="K173" s="284" t="s">
        <v>648</v>
      </c>
      <c r="L173" s="256"/>
      <c r="M173" s="257"/>
      <c r="N173" s="257"/>
      <c r="O173" s="279"/>
      <c r="P173" s="286" t="s">
        <v>648</v>
      </c>
      <c r="Q173" s="256"/>
      <c r="R173" s="257"/>
      <c r="S173" s="257"/>
      <c r="T173" s="279"/>
      <c r="U173" s="286" t="s">
        <v>648</v>
      </c>
      <c r="V173" s="256"/>
      <c r="W173" s="257"/>
      <c r="X173" s="257"/>
      <c r="Y173" s="279"/>
      <c r="Z173" s="286" t="s">
        <v>648</v>
      </c>
      <c r="AA173" s="256"/>
      <c r="AB173" s="257"/>
      <c r="AC173" s="257"/>
      <c r="AD173" s="279"/>
      <c r="AE173" s="286" t="s">
        <v>648</v>
      </c>
    </row>
    <row r="174" spans="1:31" x14ac:dyDescent="0.2">
      <c r="A174" s="114" t="str">
        <f>$A$14</f>
        <v>Immobilien</v>
      </c>
      <c r="B174" s="238"/>
      <c r="C174" s="239"/>
      <c r="D174" s="239"/>
      <c r="E174" s="276"/>
      <c r="F174" s="282" t="s">
        <v>648</v>
      </c>
      <c r="G174" s="246"/>
      <c r="H174" s="247"/>
      <c r="I174" s="247"/>
      <c r="J174" s="275"/>
      <c r="K174" s="284" t="s">
        <v>648</v>
      </c>
      <c r="L174" s="256"/>
      <c r="M174" s="257"/>
      <c r="N174" s="257"/>
      <c r="O174" s="279"/>
      <c r="P174" s="286" t="s">
        <v>648</v>
      </c>
      <c r="Q174" s="256"/>
      <c r="R174" s="257"/>
      <c r="S174" s="257"/>
      <c r="T174" s="279"/>
      <c r="U174" s="286" t="s">
        <v>648</v>
      </c>
      <c r="V174" s="256"/>
      <c r="W174" s="257"/>
      <c r="X174" s="257"/>
      <c r="Y174" s="279"/>
      <c r="Z174" s="286" t="s">
        <v>648</v>
      </c>
      <c r="AA174" s="256"/>
      <c r="AB174" s="257"/>
      <c r="AC174" s="257"/>
      <c r="AD174" s="279"/>
      <c r="AE174" s="286" t="s">
        <v>648</v>
      </c>
    </row>
    <row r="175" spans="1:31" x14ac:dyDescent="0.2">
      <c r="A175" s="114" t="str">
        <f>$A$15</f>
        <v>Aktien</v>
      </c>
      <c r="B175" s="238"/>
      <c r="C175" s="239"/>
      <c r="D175" s="239"/>
      <c r="E175" s="276"/>
      <c r="F175" s="282" t="s">
        <v>648</v>
      </c>
      <c r="G175" s="246"/>
      <c r="H175" s="247"/>
      <c r="I175" s="247"/>
      <c r="J175" s="275"/>
      <c r="K175" s="284" t="s">
        <v>648</v>
      </c>
      <c r="L175" s="256"/>
      <c r="M175" s="257"/>
      <c r="N175" s="257"/>
      <c r="O175" s="279"/>
      <c r="P175" s="286" t="s">
        <v>648</v>
      </c>
      <c r="Q175" s="256"/>
      <c r="R175" s="257"/>
      <c r="S175" s="257"/>
      <c r="T175" s="279"/>
      <c r="U175" s="286" t="s">
        <v>648</v>
      </c>
      <c r="V175" s="256"/>
      <c r="W175" s="257"/>
      <c r="X175" s="257"/>
      <c r="Y175" s="279"/>
      <c r="Z175" s="286" t="s">
        <v>648</v>
      </c>
      <c r="AA175" s="256"/>
      <c r="AB175" s="257"/>
      <c r="AC175" s="257"/>
      <c r="AD175" s="279"/>
      <c r="AE175" s="286" t="s">
        <v>648</v>
      </c>
    </row>
    <row r="176" spans="1:31" x14ac:dyDescent="0.2">
      <c r="A176" s="114" t="str">
        <f>$A$16</f>
        <v>Alternative Anlagen</v>
      </c>
      <c r="B176" s="238"/>
      <c r="C176" s="239"/>
      <c r="D176" s="239"/>
      <c r="E176" s="276"/>
      <c r="F176" s="282" t="s">
        <v>648</v>
      </c>
      <c r="G176" s="246"/>
      <c r="H176" s="247"/>
      <c r="I176" s="247"/>
      <c r="J176" s="275"/>
      <c r="K176" s="284" t="s">
        <v>648</v>
      </c>
      <c r="L176" s="256"/>
      <c r="M176" s="257"/>
      <c r="N176" s="257"/>
      <c r="O176" s="279"/>
      <c r="P176" s="286" t="s">
        <v>648</v>
      </c>
      <c r="Q176" s="256"/>
      <c r="R176" s="257"/>
      <c r="S176" s="257"/>
      <c r="T176" s="279"/>
      <c r="U176" s="286" t="s">
        <v>648</v>
      </c>
      <c r="V176" s="256"/>
      <c r="W176" s="257"/>
      <c r="X176" s="257"/>
      <c r="Y176" s="279"/>
      <c r="Z176" s="286" t="s">
        <v>648</v>
      </c>
      <c r="AA176" s="256"/>
      <c r="AB176" s="257"/>
      <c r="AC176" s="257"/>
      <c r="AD176" s="279"/>
      <c r="AE176" s="286" t="s">
        <v>648</v>
      </c>
    </row>
    <row r="177" spans="1:31" ht="12.75" hidden="1" customHeight="1" x14ac:dyDescent="0.2">
      <c r="A177" s="114">
        <f>$A$17</f>
        <v>0</v>
      </c>
      <c r="B177" s="238"/>
      <c r="C177" s="239"/>
      <c r="D177" s="239"/>
      <c r="E177" s="276"/>
      <c r="F177" s="241"/>
      <c r="G177" s="246"/>
      <c r="H177" s="247"/>
      <c r="I177" s="247"/>
      <c r="J177" s="275"/>
      <c r="K177" s="249"/>
      <c r="L177" s="256"/>
      <c r="M177" s="257"/>
      <c r="N177" s="257"/>
      <c r="O177" s="279"/>
      <c r="P177" s="259"/>
      <c r="Q177" s="256"/>
      <c r="R177" s="257"/>
      <c r="S177" s="257"/>
      <c r="T177" s="279"/>
      <c r="U177" s="259"/>
      <c r="V177" s="256"/>
      <c r="W177" s="257"/>
      <c r="X177" s="257"/>
      <c r="Y177" s="279"/>
      <c r="Z177" s="259"/>
      <c r="AA177" s="256"/>
      <c r="AB177" s="257"/>
      <c r="AC177" s="257"/>
      <c r="AD177" s="279"/>
      <c r="AE177" s="259"/>
    </row>
    <row r="178" spans="1:31" ht="12.75" hidden="1" customHeight="1" x14ac:dyDescent="0.2">
      <c r="A178" s="114">
        <f>$A$18</f>
        <v>0</v>
      </c>
      <c r="B178" s="238"/>
      <c r="C178" s="239"/>
      <c r="D178" s="239"/>
      <c r="E178" s="276"/>
      <c r="F178" s="241"/>
      <c r="G178" s="246"/>
      <c r="H178" s="247"/>
      <c r="I178" s="247"/>
      <c r="J178" s="275"/>
      <c r="K178" s="249"/>
      <c r="L178" s="256"/>
      <c r="M178" s="257"/>
      <c r="N178" s="257"/>
      <c r="O178" s="279"/>
      <c r="P178" s="259"/>
      <c r="Q178" s="256"/>
      <c r="R178" s="257"/>
      <c r="S178" s="257"/>
      <c r="T178" s="279"/>
      <c r="U178" s="259"/>
      <c r="V178" s="256"/>
      <c r="W178" s="257"/>
      <c r="X178" s="257"/>
      <c r="Y178" s="279"/>
      <c r="Z178" s="259"/>
      <c r="AA178" s="256"/>
      <c r="AB178" s="257"/>
      <c r="AC178" s="257"/>
      <c r="AD178" s="279"/>
      <c r="AE178" s="259"/>
    </row>
    <row r="179" spans="1:31" ht="12.75" hidden="1" customHeight="1" x14ac:dyDescent="0.2">
      <c r="A179" s="114">
        <f>$A$19</f>
        <v>0</v>
      </c>
      <c r="B179" s="238"/>
      <c r="C179" s="239"/>
      <c r="D179" s="239"/>
      <c r="E179" s="276"/>
      <c r="F179" s="241"/>
      <c r="G179" s="246"/>
      <c r="H179" s="247"/>
      <c r="I179" s="247"/>
      <c r="J179" s="275"/>
      <c r="K179" s="249"/>
      <c r="L179" s="256"/>
      <c r="M179" s="257"/>
      <c r="N179" s="257"/>
      <c r="O179" s="279"/>
      <c r="P179" s="259"/>
      <c r="Q179" s="256"/>
      <c r="R179" s="257"/>
      <c r="S179" s="257"/>
      <c r="T179" s="279"/>
      <c r="U179" s="259"/>
      <c r="V179" s="256"/>
      <c r="W179" s="257"/>
      <c r="X179" s="257"/>
      <c r="Y179" s="279"/>
      <c r="Z179" s="259"/>
      <c r="AA179" s="256"/>
      <c r="AB179" s="257"/>
      <c r="AC179" s="257"/>
      <c r="AD179" s="279"/>
      <c r="AE179" s="259"/>
    </row>
    <row r="180" spans="1:31" ht="12.75" hidden="1" customHeight="1" x14ac:dyDescent="0.2">
      <c r="A180" s="114">
        <f>$A$20</f>
        <v>0</v>
      </c>
      <c r="B180" s="238"/>
      <c r="C180" s="239"/>
      <c r="D180" s="239"/>
      <c r="E180" s="276"/>
      <c r="F180" s="241"/>
      <c r="G180" s="246"/>
      <c r="H180" s="247"/>
      <c r="I180" s="247"/>
      <c r="J180" s="275"/>
      <c r="K180" s="249"/>
      <c r="L180" s="256"/>
      <c r="M180" s="257"/>
      <c r="N180" s="257"/>
      <c r="O180" s="279"/>
      <c r="P180" s="259"/>
      <c r="Q180" s="256"/>
      <c r="R180" s="257"/>
      <c r="S180" s="257"/>
      <c r="T180" s="279"/>
      <c r="U180" s="259"/>
      <c r="V180" s="256"/>
      <c r="W180" s="257"/>
      <c r="X180" s="257"/>
      <c r="Y180" s="279"/>
      <c r="Z180" s="259"/>
      <c r="AA180" s="256"/>
      <c r="AB180" s="257"/>
      <c r="AC180" s="257"/>
      <c r="AD180" s="279"/>
      <c r="AE180" s="259"/>
    </row>
    <row r="181" spans="1:31" ht="12.75" hidden="1" customHeight="1" x14ac:dyDescent="0.2">
      <c r="A181" s="114">
        <f>$A$21</f>
        <v>0</v>
      </c>
      <c r="B181" s="238"/>
      <c r="C181" s="239"/>
      <c r="D181" s="239"/>
      <c r="E181" s="276"/>
      <c r="F181" s="241"/>
      <c r="G181" s="246"/>
      <c r="H181" s="247"/>
      <c r="I181" s="247"/>
      <c r="J181" s="275"/>
      <c r="K181" s="249"/>
      <c r="L181" s="256"/>
      <c r="M181" s="257"/>
      <c r="N181" s="257"/>
      <c r="O181" s="279"/>
      <c r="P181" s="259"/>
      <c r="Q181" s="256"/>
      <c r="R181" s="257"/>
      <c r="S181" s="257"/>
      <c r="T181" s="279"/>
      <c r="U181" s="259"/>
      <c r="V181" s="256"/>
      <c r="W181" s="257"/>
      <c r="X181" s="257"/>
      <c r="Y181" s="279"/>
      <c r="Z181" s="259"/>
      <c r="AA181" s="256"/>
      <c r="AB181" s="257"/>
      <c r="AC181" s="257"/>
      <c r="AD181" s="279"/>
      <c r="AE181" s="259"/>
    </row>
    <row r="182" spans="1:31" ht="12.75" hidden="1" customHeight="1" x14ac:dyDescent="0.2">
      <c r="A182" s="114">
        <f>$A$22</f>
        <v>0</v>
      </c>
      <c r="B182" s="238"/>
      <c r="C182" s="239"/>
      <c r="D182" s="239"/>
      <c r="E182" s="276"/>
      <c r="F182" s="241"/>
      <c r="G182" s="246"/>
      <c r="H182" s="247"/>
      <c r="I182" s="247"/>
      <c r="J182" s="275"/>
      <c r="K182" s="249"/>
      <c r="L182" s="256"/>
      <c r="M182" s="257"/>
      <c r="N182" s="257"/>
      <c r="O182" s="279"/>
      <c r="P182" s="259"/>
      <c r="Q182" s="256"/>
      <c r="R182" s="257"/>
      <c r="S182" s="257"/>
      <c r="T182" s="279"/>
      <c r="U182" s="259"/>
      <c r="V182" s="256"/>
      <c r="W182" s="257"/>
      <c r="X182" s="257"/>
      <c r="Y182" s="279"/>
      <c r="Z182" s="259"/>
      <c r="AA182" s="256"/>
      <c r="AB182" s="257"/>
      <c r="AC182" s="257"/>
      <c r="AD182" s="279"/>
      <c r="AE182" s="259"/>
    </row>
    <row r="183" spans="1:31" ht="12.75" hidden="1" customHeight="1" x14ac:dyDescent="0.2">
      <c r="A183" s="114">
        <f>$A$23</f>
        <v>0</v>
      </c>
      <c r="B183" s="238"/>
      <c r="C183" s="239"/>
      <c r="D183" s="239"/>
      <c r="E183" s="276"/>
      <c r="F183" s="241"/>
      <c r="G183" s="246"/>
      <c r="H183" s="247"/>
      <c r="I183" s="247"/>
      <c r="J183" s="275"/>
      <c r="K183" s="249"/>
      <c r="L183" s="256"/>
      <c r="M183" s="257"/>
      <c r="N183" s="257"/>
      <c r="O183" s="279"/>
      <c r="P183" s="259"/>
      <c r="Q183" s="256"/>
      <c r="R183" s="257"/>
      <c r="S183" s="257"/>
      <c r="T183" s="279"/>
      <c r="U183" s="259"/>
      <c r="V183" s="256"/>
      <c r="W183" s="257"/>
      <c r="X183" s="257"/>
      <c r="Y183" s="279"/>
      <c r="Z183" s="259"/>
      <c r="AA183" s="256"/>
      <c r="AB183" s="257"/>
      <c r="AC183" s="257"/>
      <c r="AD183" s="279"/>
      <c r="AE183" s="259"/>
    </row>
    <row r="184" spans="1:31" ht="12.75" hidden="1" customHeight="1" x14ac:dyDescent="0.2">
      <c r="A184" s="114">
        <f>$A$24</f>
        <v>0</v>
      </c>
      <c r="B184" s="238"/>
      <c r="C184" s="239"/>
      <c r="D184" s="239"/>
      <c r="E184" s="276"/>
      <c r="F184" s="241"/>
      <c r="G184" s="246"/>
      <c r="H184" s="247"/>
      <c r="I184" s="247"/>
      <c r="J184" s="275"/>
      <c r="K184" s="249"/>
      <c r="L184" s="256"/>
      <c r="M184" s="257"/>
      <c r="N184" s="257"/>
      <c r="O184" s="279"/>
      <c r="P184" s="259"/>
      <c r="Q184" s="256"/>
      <c r="R184" s="257"/>
      <c r="S184" s="257"/>
      <c r="T184" s="279"/>
      <c r="U184" s="259"/>
      <c r="V184" s="256"/>
      <c r="W184" s="257"/>
      <c r="X184" s="257"/>
      <c r="Y184" s="279"/>
      <c r="Z184" s="259"/>
      <c r="AA184" s="256"/>
      <c r="AB184" s="257"/>
      <c r="AC184" s="257"/>
      <c r="AD184" s="279"/>
      <c r="AE184" s="259"/>
    </row>
    <row r="185" spans="1:31" ht="12.75" hidden="1" customHeight="1" x14ac:dyDescent="0.2">
      <c r="A185" s="114">
        <f>$A$25</f>
        <v>0</v>
      </c>
      <c r="B185" s="238"/>
      <c r="C185" s="239"/>
      <c r="D185" s="239"/>
      <c r="E185" s="276"/>
      <c r="F185" s="241"/>
      <c r="G185" s="246"/>
      <c r="H185" s="247"/>
      <c r="I185" s="247"/>
      <c r="J185" s="275"/>
      <c r="K185" s="249"/>
      <c r="L185" s="256"/>
      <c r="M185" s="257"/>
      <c r="N185" s="257"/>
      <c r="O185" s="279"/>
      <c r="P185" s="259"/>
      <c r="Q185" s="256"/>
      <c r="R185" s="257"/>
      <c r="S185" s="257"/>
      <c r="T185" s="279"/>
      <c r="U185" s="259"/>
      <c r="V185" s="256"/>
      <c r="W185" s="257"/>
      <c r="X185" s="257"/>
      <c r="Y185" s="279"/>
      <c r="Z185" s="259"/>
      <c r="AA185" s="256"/>
      <c r="AB185" s="257"/>
      <c r="AC185" s="257"/>
      <c r="AD185" s="279"/>
      <c r="AE185" s="259"/>
    </row>
    <row r="186" spans="1:31" ht="12.75" hidden="1" customHeight="1" x14ac:dyDescent="0.2">
      <c r="A186" s="114">
        <f>$A$26</f>
        <v>0</v>
      </c>
      <c r="B186" s="238"/>
      <c r="C186" s="239"/>
      <c r="D186" s="239"/>
      <c r="E186" s="276"/>
      <c r="F186" s="241"/>
      <c r="G186" s="246"/>
      <c r="H186" s="247"/>
      <c r="I186" s="247"/>
      <c r="J186" s="275"/>
      <c r="K186" s="249"/>
      <c r="L186" s="256"/>
      <c r="M186" s="257"/>
      <c r="N186" s="257"/>
      <c r="O186" s="279"/>
      <c r="P186" s="259"/>
      <c r="Q186" s="256"/>
      <c r="R186" s="257"/>
      <c r="S186" s="257"/>
      <c r="T186" s="279"/>
      <c r="U186" s="259"/>
      <c r="V186" s="256"/>
      <c r="W186" s="257"/>
      <c r="X186" s="257"/>
      <c r="Y186" s="279"/>
      <c r="Z186" s="259"/>
      <c r="AA186" s="256"/>
      <c r="AB186" s="257"/>
      <c r="AC186" s="257"/>
      <c r="AD186" s="279"/>
      <c r="AE186" s="259"/>
    </row>
    <row r="187" spans="1:31" ht="12.75" hidden="1" customHeight="1" x14ac:dyDescent="0.2">
      <c r="A187" s="114">
        <f>$A$27</f>
        <v>0</v>
      </c>
      <c r="B187" s="238"/>
      <c r="C187" s="239"/>
      <c r="D187" s="239"/>
      <c r="E187" s="276"/>
      <c r="F187" s="241"/>
      <c r="G187" s="246"/>
      <c r="H187" s="247"/>
      <c r="I187" s="247"/>
      <c r="J187" s="275"/>
      <c r="K187" s="249"/>
      <c r="L187" s="256"/>
      <c r="M187" s="257"/>
      <c r="N187" s="257"/>
      <c r="O187" s="279"/>
      <c r="P187" s="259"/>
      <c r="Q187" s="256"/>
      <c r="R187" s="257"/>
      <c r="S187" s="257"/>
      <c r="T187" s="279"/>
      <c r="U187" s="259"/>
      <c r="V187" s="256"/>
      <c r="W187" s="257"/>
      <c r="X187" s="257"/>
      <c r="Y187" s="279"/>
      <c r="Z187" s="259"/>
      <c r="AA187" s="256"/>
      <c r="AB187" s="257"/>
      <c r="AC187" s="257"/>
      <c r="AD187" s="279"/>
      <c r="AE187" s="259"/>
    </row>
    <row r="188" spans="1:31" ht="12.75" hidden="1" customHeight="1" x14ac:dyDescent="0.2">
      <c r="A188" s="114">
        <f>$A$28</f>
        <v>0</v>
      </c>
      <c r="B188" s="238"/>
      <c r="C188" s="239"/>
      <c r="D188" s="239"/>
      <c r="E188" s="276"/>
      <c r="F188" s="241"/>
      <c r="G188" s="246"/>
      <c r="H188" s="247"/>
      <c r="I188" s="247"/>
      <c r="J188" s="275"/>
      <c r="K188" s="249"/>
      <c r="L188" s="256"/>
      <c r="M188" s="257"/>
      <c r="N188" s="257"/>
      <c r="O188" s="279"/>
      <c r="P188" s="259"/>
      <c r="Q188" s="256"/>
      <c r="R188" s="257"/>
      <c r="S188" s="257"/>
      <c r="T188" s="279"/>
      <c r="U188" s="259"/>
      <c r="V188" s="256"/>
      <c r="W188" s="257"/>
      <c r="X188" s="257"/>
      <c r="Y188" s="279"/>
      <c r="Z188" s="259"/>
      <c r="AA188" s="256"/>
      <c r="AB188" s="257"/>
      <c r="AC188" s="257"/>
      <c r="AD188" s="279"/>
      <c r="AE188" s="259"/>
    </row>
    <row r="189" spans="1:31" ht="12.75" hidden="1" customHeight="1" x14ac:dyDescent="0.2">
      <c r="A189" s="114">
        <f>$A$29</f>
        <v>0</v>
      </c>
      <c r="B189" s="238"/>
      <c r="C189" s="239"/>
      <c r="D189" s="239"/>
      <c r="E189" s="276"/>
      <c r="F189" s="241"/>
      <c r="G189" s="246"/>
      <c r="H189" s="247"/>
      <c r="I189" s="247"/>
      <c r="J189" s="275"/>
      <c r="K189" s="249"/>
      <c r="L189" s="256"/>
      <c r="M189" s="257"/>
      <c r="N189" s="257"/>
      <c r="O189" s="279"/>
      <c r="P189" s="259"/>
      <c r="Q189" s="256"/>
      <c r="R189" s="257"/>
      <c r="S189" s="257"/>
      <c r="T189" s="279"/>
      <c r="U189" s="259"/>
      <c r="V189" s="256"/>
      <c r="W189" s="257"/>
      <c r="X189" s="257"/>
      <c r="Y189" s="279"/>
      <c r="Z189" s="259"/>
      <c r="AA189" s="256"/>
      <c r="AB189" s="257"/>
      <c r="AC189" s="257"/>
      <c r="AD189" s="279"/>
      <c r="AE189" s="259"/>
    </row>
    <row r="190" spans="1:31" ht="12.75" hidden="1" customHeight="1" x14ac:dyDescent="0.2">
      <c r="A190" s="114">
        <f>$A$30</f>
        <v>0</v>
      </c>
      <c r="B190" s="238"/>
      <c r="C190" s="239"/>
      <c r="D190" s="239"/>
      <c r="E190" s="276"/>
      <c r="F190" s="241"/>
      <c r="G190" s="246"/>
      <c r="H190" s="247"/>
      <c r="I190" s="247"/>
      <c r="J190" s="275"/>
      <c r="K190" s="249"/>
      <c r="L190" s="256"/>
      <c r="M190" s="257"/>
      <c r="N190" s="257"/>
      <c r="O190" s="279"/>
      <c r="P190" s="259"/>
      <c r="Q190" s="256"/>
      <c r="R190" s="257"/>
      <c r="S190" s="257"/>
      <c r="T190" s="279"/>
      <c r="U190" s="259"/>
      <c r="V190" s="256"/>
      <c r="W190" s="257"/>
      <c r="X190" s="257"/>
      <c r="Y190" s="279"/>
      <c r="Z190" s="259"/>
      <c r="AA190" s="256"/>
      <c r="AB190" s="257"/>
      <c r="AC190" s="257"/>
      <c r="AD190" s="279"/>
      <c r="AE190" s="259"/>
    </row>
    <row r="191" spans="1:31" ht="12.75" hidden="1" customHeight="1" x14ac:dyDescent="0.2">
      <c r="A191" s="114">
        <f>$A$31</f>
        <v>0</v>
      </c>
      <c r="B191" s="238"/>
      <c r="C191" s="239"/>
      <c r="D191" s="239"/>
      <c r="E191" s="276"/>
      <c r="F191" s="241"/>
      <c r="G191" s="246"/>
      <c r="H191" s="247"/>
      <c r="I191" s="247"/>
      <c r="J191" s="275"/>
      <c r="K191" s="249"/>
      <c r="L191" s="256"/>
      <c r="M191" s="257"/>
      <c r="N191" s="257"/>
      <c r="O191" s="279"/>
      <c r="P191" s="259"/>
      <c r="Q191" s="256"/>
      <c r="R191" s="257"/>
      <c r="S191" s="257"/>
      <c r="T191" s="279"/>
      <c r="U191" s="259"/>
      <c r="V191" s="256"/>
      <c r="W191" s="257"/>
      <c r="X191" s="257"/>
      <c r="Y191" s="279"/>
      <c r="Z191" s="259"/>
      <c r="AA191" s="256"/>
      <c r="AB191" s="257"/>
      <c r="AC191" s="257"/>
      <c r="AD191" s="279"/>
      <c r="AE191" s="259"/>
    </row>
    <row r="192" spans="1:31" ht="12.75" hidden="1" customHeight="1" x14ac:dyDescent="0.2">
      <c r="A192" s="114">
        <f>$A$32</f>
        <v>0</v>
      </c>
      <c r="B192" s="238"/>
      <c r="C192" s="239"/>
      <c r="D192" s="239"/>
      <c r="E192" s="276"/>
      <c r="F192" s="241"/>
      <c r="G192" s="246"/>
      <c r="H192" s="247"/>
      <c r="I192" s="247"/>
      <c r="J192" s="275"/>
      <c r="K192" s="249"/>
      <c r="L192" s="256"/>
      <c r="M192" s="257"/>
      <c r="N192" s="257"/>
      <c r="O192" s="279"/>
      <c r="P192" s="259"/>
      <c r="Q192" s="256"/>
      <c r="R192" s="257"/>
      <c r="S192" s="257"/>
      <c r="T192" s="279"/>
      <c r="U192" s="259"/>
      <c r="V192" s="256"/>
      <c r="W192" s="257"/>
      <c r="X192" s="257"/>
      <c r="Y192" s="279"/>
      <c r="Z192" s="259"/>
      <c r="AA192" s="256"/>
      <c r="AB192" s="257"/>
      <c r="AC192" s="257"/>
      <c r="AD192" s="279"/>
      <c r="AE192" s="259"/>
    </row>
    <row r="193" spans="1:31" ht="12.75" hidden="1" customHeight="1" x14ac:dyDescent="0.2">
      <c r="A193" s="114">
        <f>$A$33</f>
        <v>0</v>
      </c>
      <c r="B193" s="238"/>
      <c r="C193" s="239"/>
      <c r="D193" s="239"/>
      <c r="E193" s="276"/>
      <c r="F193" s="241"/>
      <c r="G193" s="246"/>
      <c r="H193" s="247"/>
      <c r="I193" s="247"/>
      <c r="J193" s="275"/>
      <c r="K193" s="249"/>
      <c r="L193" s="256"/>
      <c r="M193" s="257"/>
      <c r="N193" s="257"/>
      <c r="O193" s="279"/>
      <c r="P193" s="259"/>
      <c r="Q193" s="256"/>
      <c r="R193" s="257"/>
      <c r="S193" s="257"/>
      <c r="T193" s="279"/>
      <c r="U193" s="259"/>
      <c r="V193" s="256"/>
      <c r="W193" s="257"/>
      <c r="X193" s="257"/>
      <c r="Y193" s="279"/>
      <c r="Z193" s="259"/>
      <c r="AA193" s="256"/>
      <c r="AB193" s="257"/>
      <c r="AC193" s="257"/>
      <c r="AD193" s="279"/>
      <c r="AE193" s="259"/>
    </row>
    <row r="194" spans="1:31" ht="12.75" hidden="1" customHeight="1" x14ac:dyDescent="0.2">
      <c r="A194" s="114">
        <f>$A$34</f>
        <v>0</v>
      </c>
      <c r="B194" s="238"/>
      <c r="C194" s="239"/>
      <c r="D194" s="239"/>
      <c r="E194" s="276"/>
      <c r="F194" s="241"/>
      <c r="G194" s="246"/>
      <c r="H194" s="247"/>
      <c r="I194" s="247"/>
      <c r="J194" s="275"/>
      <c r="K194" s="249"/>
      <c r="L194" s="256"/>
      <c r="M194" s="257"/>
      <c r="N194" s="257"/>
      <c r="O194" s="279"/>
      <c r="P194" s="259"/>
      <c r="Q194" s="256"/>
      <c r="R194" s="257"/>
      <c r="S194" s="257"/>
      <c r="T194" s="279"/>
      <c r="U194" s="259"/>
      <c r="V194" s="256"/>
      <c r="W194" s="257"/>
      <c r="X194" s="257"/>
      <c r="Y194" s="279"/>
      <c r="Z194" s="259"/>
      <c r="AA194" s="256"/>
      <c r="AB194" s="257"/>
      <c r="AC194" s="257"/>
      <c r="AD194" s="279"/>
      <c r="AE194" s="259"/>
    </row>
    <row r="195" spans="1:31" ht="12.75" hidden="1" customHeight="1" x14ac:dyDescent="0.2">
      <c r="B195" s="238"/>
      <c r="C195" s="239"/>
      <c r="D195" s="239"/>
      <c r="E195" s="276"/>
      <c r="F195" s="241"/>
      <c r="G195" s="246"/>
      <c r="H195" s="247"/>
      <c r="I195" s="247"/>
      <c r="J195" s="275"/>
      <c r="K195" s="249"/>
      <c r="L195" s="256"/>
      <c r="M195" s="257"/>
      <c r="N195" s="257"/>
      <c r="O195" s="279"/>
      <c r="P195" s="259"/>
      <c r="Q195" s="256"/>
      <c r="R195" s="257"/>
      <c r="S195" s="257"/>
      <c r="T195" s="279"/>
      <c r="U195" s="259"/>
      <c r="V195" s="256"/>
      <c r="W195" s="257"/>
      <c r="X195" s="257"/>
      <c r="Y195" s="279"/>
      <c r="Z195" s="259"/>
      <c r="AA195" s="256"/>
      <c r="AB195" s="257"/>
      <c r="AC195" s="257"/>
      <c r="AD195" s="279"/>
      <c r="AE195" s="259"/>
    </row>
    <row r="196" spans="1:31" x14ac:dyDescent="0.2">
      <c r="A196" s="115" t="s">
        <v>2</v>
      </c>
      <c r="B196" s="242">
        <f t="shared" ref="B196:AD196" si="4">SUM(B$172:B$195)</f>
        <v>0</v>
      </c>
      <c r="C196" s="243">
        <f t="shared" si="4"/>
        <v>0</v>
      </c>
      <c r="D196" s="243">
        <f t="shared" si="4"/>
        <v>0</v>
      </c>
      <c r="E196" s="277">
        <f t="shared" si="4"/>
        <v>0</v>
      </c>
      <c r="F196" s="283" t="s">
        <v>648</v>
      </c>
      <c r="G196" s="250">
        <f t="shared" si="4"/>
        <v>0</v>
      </c>
      <c r="H196" s="251">
        <f t="shared" si="4"/>
        <v>0</v>
      </c>
      <c r="I196" s="251">
        <f t="shared" si="4"/>
        <v>0</v>
      </c>
      <c r="J196" s="278">
        <f t="shared" si="4"/>
        <v>0</v>
      </c>
      <c r="K196" s="285" t="s">
        <v>648</v>
      </c>
      <c r="L196" s="261">
        <f t="shared" si="4"/>
        <v>0</v>
      </c>
      <c r="M196" s="262">
        <f t="shared" si="4"/>
        <v>0</v>
      </c>
      <c r="N196" s="262">
        <f t="shared" si="4"/>
        <v>0</v>
      </c>
      <c r="O196" s="280">
        <f t="shared" si="4"/>
        <v>0</v>
      </c>
      <c r="P196" s="287" t="s">
        <v>648</v>
      </c>
      <c r="Q196" s="261">
        <f t="shared" si="4"/>
        <v>0</v>
      </c>
      <c r="R196" s="262">
        <f t="shared" si="4"/>
        <v>0</v>
      </c>
      <c r="S196" s="262">
        <f t="shared" si="4"/>
        <v>0</v>
      </c>
      <c r="T196" s="280">
        <f t="shared" si="4"/>
        <v>0</v>
      </c>
      <c r="U196" s="287" t="s">
        <v>648</v>
      </c>
      <c r="V196" s="261">
        <f t="shared" si="4"/>
        <v>0</v>
      </c>
      <c r="W196" s="262">
        <f t="shared" si="4"/>
        <v>0</v>
      </c>
      <c r="X196" s="262">
        <f t="shared" si="4"/>
        <v>0</v>
      </c>
      <c r="Y196" s="280">
        <f t="shared" si="4"/>
        <v>0</v>
      </c>
      <c r="Z196" s="287" t="s">
        <v>648</v>
      </c>
      <c r="AA196" s="261">
        <f t="shared" si="4"/>
        <v>0</v>
      </c>
      <c r="AB196" s="262">
        <f t="shared" si="4"/>
        <v>0</v>
      </c>
      <c r="AC196" s="262">
        <f t="shared" si="4"/>
        <v>0</v>
      </c>
      <c r="AD196" s="280">
        <f t="shared" si="4"/>
        <v>0</v>
      </c>
      <c r="AE196" s="287" t="s">
        <v>648</v>
      </c>
    </row>
    <row r="199" spans="1:31" ht="12.75" customHeight="1" x14ac:dyDescent="0.2"/>
    <row r="200" spans="1:31" ht="12.75" customHeight="1" x14ac:dyDescent="0.2">
      <c r="A200" s="110" t="str">
        <f>Translation!$A$39</f>
        <v>Vorsorgekapital in Mio. CHF</v>
      </c>
    </row>
    <row r="201" spans="1:31" ht="12.75" customHeight="1" x14ac:dyDescent="0.2"/>
    <row r="202" spans="1:31" ht="12.75" customHeight="1" x14ac:dyDescent="0.2"/>
    <row r="203" spans="1:31" ht="12.75" customHeight="1" x14ac:dyDescent="0.2"/>
    <row r="204" spans="1:31" ht="12.75" customHeight="1" x14ac:dyDescent="0.2"/>
    <row r="205" spans="1:31" ht="12.75" customHeight="1" x14ac:dyDescent="0.2"/>
    <row r="206" spans="1:31" ht="12.75" customHeight="1" x14ac:dyDescent="0.2"/>
    <row r="207" spans="1:31" ht="12.75" customHeight="1" x14ac:dyDescent="0.2"/>
    <row r="208" spans="1:31" ht="12.75" customHeight="1" x14ac:dyDescent="0.2"/>
    <row r="209" ht="12.75" customHeight="1" x14ac:dyDescent="0.2"/>
  </sheetData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88" orientation="landscape" cellComments="atEnd" r:id="rId1"/>
  <headerFooter>
    <oddFooter>&amp;L&amp;10&amp;F / &amp;A&amp;C&amp;10&amp;H&amp;P / &amp;N&amp;R&amp;10OAK BV - RM / 10.05.2016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">
    <pageSetUpPr fitToPage="1"/>
  </sheetPr>
  <dimension ref="A1:AE209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27" width="11" style="25"/>
    <col min="28" max="29" width="11" style="18"/>
    <col min="30" max="30" width="11" style="158"/>
    <col min="31" max="31" width="11" style="27"/>
    <col min="32" max="16384" width="11" style="1"/>
  </cols>
  <sheetData>
    <row r="1" spans="1:31" s="22" customFormat="1" ht="18" x14ac:dyDescent="0.25">
      <c r="A1" s="109" t="str">
        <f>Translation!$A$270</f>
        <v>Sachwertanteile der Anlagestrategien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  <c r="AA1" s="21"/>
      <c r="AD1" s="157"/>
      <c r="AE1" s="24"/>
    </row>
    <row r="2" spans="1:3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  <c r="AA2" s="25"/>
      <c r="AD2" s="158"/>
      <c r="AE2" s="27"/>
    </row>
    <row r="3" spans="1:31" s="18" customFormat="1" ht="15.75" x14ac:dyDescent="0.25">
      <c r="A3" s="110"/>
      <c r="B3" s="288">
        <f>Translation!$A$45</f>
        <v>2018</v>
      </c>
      <c r="C3" s="289"/>
      <c r="D3" s="289"/>
      <c r="E3" s="289"/>
      <c r="F3" s="290"/>
      <c r="G3" s="288">
        <f>Translation!$A$44</f>
        <v>2017</v>
      </c>
      <c r="H3" s="289"/>
      <c r="I3" s="289"/>
      <c r="J3" s="289"/>
      <c r="K3" s="290"/>
      <c r="L3" s="288">
        <f>Translation!$A$43</f>
        <v>2016</v>
      </c>
      <c r="M3" s="289"/>
      <c r="N3" s="289"/>
      <c r="O3" s="289"/>
      <c r="P3" s="290"/>
      <c r="Q3" s="288">
        <f>Translation!$A$42</f>
        <v>2015</v>
      </c>
      <c r="R3" s="289"/>
      <c r="S3" s="289"/>
      <c r="T3" s="289"/>
      <c r="U3" s="290"/>
      <c r="V3" s="288">
        <f>Translation!$A$41</f>
        <v>2014</v>
      </c>
      <c r="W3" s="289"/>
      <c r="X3" s="289"/>
      <c r="Y3" s="289"/>
      <c r="Z3" s="290"/>
      <c r="AA3" s="288">
        <f>Translation!$A$40</f>
        <v>2013</v>
      </c>
      <c r="AB3" s="289"/>
      <c r="AC3" s="289"/>
      <c r="AD3" s="289"/>
      <c r="AE3" s="290"/>
    </row>
    <row r="4" spans="1:31" s="18" customFormat="1" ht="38.25" x14ac:dyDescent="0.2">
      <c r="A4" s="111"/>
      <c r="B4" s="28" t="str">
        <f>Translation!$A$46</f>
        <v>Anzahl VE</v>
      </c>
      <c r="C4" s="19" t="str">
        <f>Translation!$A$47</f>
        <v>Anzahl aktive Versicherte</v>
      </c>
      <c r="D4" s="19" t="str">
        <f>Translation!$A$48</f>
        <v>Anzahl Rentner</v>
      </c>
      <c r="E4" s="148" t="str">
        <f>Translation!$A$49</f>
        <v>Vorsorge-kapital</v>
      </c>
      <c r="F4" s="29" t="str">
        <f>Translation!$A$52</f>
        <v>Anteil Vorsorge-kapital</v>
      </c>
      <c r="G4" s="28" t="str">
        <f>Translation!$A$46</f>
        <v>Anzahl VE</v>
      </c>
      <c r="H4" s="19" t="str">
        <f>Translation!$A$47</f>
        <v>Anzahl aktive Versicherte</v>
      </c>
      <c r="I4" s="19" t="str">
        <f>Translation!$A$48</f>
        <v>Anzahl Rentner</v>
      </c>
      <c r="J4" s="148" t="str">
        <f>Translation!$A$49</f>
        <v>Vorsorge-kapital</v>
      </c>
      <c r="K4" s="29" t="str">
        <f>Translation!$A$52</f>
        <v>Anteil Vorsorge-kapital</v>
      </c>
      <c r="L4" s="28" t="str">
        <f>Translation!$A$46</f>
        <v>Anzahl VE</v>
      </c>
      <c r="M4" s="73" t="str">
        <f>Translation!$A$47</f>
        <v>Anzahl aktive Versicherte</v>
      </c>
      <c r="N4" s="73" t="str">
        <f>Translation!$A$48</f>
        <v>Anzahl Rentner</v>
      </c>
      <c r="O4" s="148" t="str">
        <f>Translation!$A$49</f>
        <v>Vorsorge-kapital</v>
      </c>
      <c r="P4" s="29" t="str">
        <f>Translation!$A$52</f>
        <v>Anteil Vorsorge-kapital</v>
      </c>
      <c r="Q4" s="28" t="str">
        <f>Translation!$A$46</f>
        <v>Anzahl VE</v>
      </c>
      <c r="R4" s="73" t="str">
        <f>Translation!$A$47</f>
        <v>Anzahl aktive Versicherte</v>
      </c>
      <c r="S4" s="73" t="str">
        <f>Translation!$A$48</f>
        <v>Anzahl Rentner</v>
      </c>
      <c r="T4" s="148" t="str">
        <f>Translation!$A$49</f>
        <v>Vorsorge-kapital</v>
      </c>
      <c r="U4" s="29" t="str">
        <f>Translation!$A$52</f>
        <v>Anteil Vorsorge-kapital</v>
      </c>
      <c r="V4" s="28" t="str">
        <f>Translation!$A$46</f>
        <v>Anzahl VE</v>
      </c>
      <c r="W4" s="73" t="str">
        <f>Translation!$A$47</f>
        <v>Anzahl aktive Versicherte</v>
      </c>
      <c r="X4" s="73" t="str">
        <f>Translation!$A$48</f>
        <v>Anzahl Rentner</v>
      </c>
      <c r="Y4" s="148" t="str">
        <f>Translation!$A$49</f>
        <v>Vorsorge-kapital</v>
      </c>
      <c r="Z4" s="29" t="str">
        <f>Translation!$A$52</f>
        <v>Anteil Vorsorge-kapital</v>
      </c>
      <c r="AA4" s="28" t="str">
        <f>Translation!$A$46</f>
        <v>Anzahl VE</v>
      </c>
      <c r="AB4" s="73" t="str">
        <f>Translation!$A$47</f>
        <v>Anzahl aktive Versicherte</v>
      </c>
      <c r="AC4" s="73" t="str">
        <f>Translation!$A$48</f>
        <v>Anzahl Rentner</v>
      </c>
      <c r="AD4" s="148" t="str">
        <f>Translation!$A$49</f>
        <v>Vorsorge-kapital</v>
      </c>
      <c r="AE4" s="29" t="str">
        <f>Translation!$A$52</f>
        <v>Anteil Vorsorge-kapital</v>
      </c>
    </row>
    <row r="5" spans="1:31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  <c r="AA5" s="59"/>
      <c r="AB5" s="74"/>
      <c r="AC5" s="74"/>
      <c r="AD5" s="159"/>
      <c r="AE5" s="62"/>
    </row>
    <row r="6" spans="1:31" x14ac:dyDescent="0.2">
      <c r="M6" s="75"/>
      <c r="N6" s="75"/>
      <c r="R6" s="75"/>
      <c r="S6" s="75"/>
      <c r="W6" s="75"/>
      <c r="X6" s="75"/>
      <c r="AB6" s="75"/>
      <c r="AC6" s="75"/>
    </row>
    <row r="7" spans="1:31" ht="12.75" hidden="1" customHeight="1" x14ac:dyDescent="0.2">
      <c r="M7" s="75"/>
      <c r="N7" s="75"/>
      <c r="R7" s="75"/>
      <c r="S7" s="75"/>
      <c r="W7" s="75"/>
      <c r="X7" s="75"/>
      <c r="AB7" s="75"/>
      <c r="AC7" s="75"/>
    </row>
    <row r="8" spans="1:31" ht="12.75" hidden="1" customHeight="1" x14ac:dyDescent="0.2">
      <c r="M8" s="75"/>
      <c r="N8" s="75"/>
      <c r="R8" s="75"/>
      <c r="S8" s="75"/>
      <c r="W8" s="75"/>
      <c r="X8" s="75"/>
      <c r="AB8" s="75"/>
      <c r="AC8" s="75"/>
    </row>
    <row r="9" spans="1:31" ht="12.75" hidden="1" customHeight="1" x14ac:dyDescent="0.2">
      <c r="M9" s="75"/>
      <c r="N9" s="75"/>
      <c r="R9" s="75"/>
      <c r="S9" s="75"/>
      <c r="W9" s="75"/>
      <c r="X9" s="75"/>
      <c r="AB9" s="75"/>
      <c r="AC9" s="75"/>
    </row>
    <row r="10" spans="1:31" x14ac:dyDescent="0.2">
      <c r="M10" s="75"/>
      <c r="N10" s="75"/>
      <c r="R10" s="75"/>
      <c r="S10" s="75"/>
      <c r="W10" s="75"/>
      <c r="X10" s="75"/>
      <c r="AB10" s="75"/>
      <c r="AC10" s="75"/>
    </row>
    <row r="11" spans="1:31" x14ac:dyDescent="0.2">
      <c r="A11" s="113" t="str">
        <f>Translation!$A$29</f>
        <v>alle Vorsorgeeinrichtungen</v>
      </c>
      <c r="E11" s="156"/>
      <c r="J11" s="156"/>
      <c r="O11" s="156"/>
      <c r="T11" s="156"/>
      <c r="Y11" s="156"/>
      <c r="AD11" s="156"/>
    </row>
    <row r="12" spans="1:31" x14ac:dyDescent="0.2">
      <c r="A12" s="114" t="str">
        <f>Translation!$A271</f>
        <v>nicht definiert</v>
      </c>
      <c r="B12" s="30">
        <v>106</v>
      </c>
      <c r="C12" s="6">
        <v>1050185</v>
      </c>
      <c r="D12" s="6">
        <v>678</v>
      </c>
      <c r="E12" s="150">
        <v>96100.048999999999</v>
      </c>
      <c r="F12" s="31">
        <f t="shared" ref="F12:F17" si="0">E12/E$36</f>
        <v>0.1042140328105667</v>
      </c>
      <c r="G12" s="41">
        <v>121</v>
      </c>
      <c r="H12" s="42">
        <v>1074744</v>
      </c>
      <c r="I12" s="42">
        <v>896</v>
      </c>
      <c r="J12" s="160">
        <v>99681.796000000002</v>
      </c>
      <c r="K12" s="44">
        <f t="shared" ref="K12:K17" si="1">J12/J$36</f>
        <v>0.11035441625141519</v>
      </c>
      <c r="L12" s="76">
        <v>126</v>
      </c>
      <c r="M12" s="122">
        <v>1053694</v>
      </c>
      <c r="N12" s="122">
        <v>1156</v>
      </c>
      <c r="O12" s="166">
        <v>97827.23</v>
      </c>
      <c r="P12" s="124">
        <f t="shared" ref="P12:P17" si="2">O12/O$36</f>
        <v>0.11374397771050686</v>
      </c>
      <c r="Q12" s="76">
        <v>136</v>
      </c>
      <c r="R12" s="122">
        <v>1086675</v>
      </c>
      <c r="S12" s="122">
        <v>12270</v>
      </c>
      <c r="T12" s="166">
        <v>98666.89</v>
      </c>
      <c r="U12" s="124">
        <f t="shared" ref="U12:U17" si="3">T12/T$36</f>
        <v>0.11985337695814698</v>
      </c>
      <c r="V12" s="76">
        <v>149</v>
      </c>
      <c r="W12" s="122">
        <v>1014705</v>
      </c>
      <c r="X12" s="122">
        <v>5133</v>
      </c>
      <c r="Y12" s="166">
        <v>102274.91499999999</v>
      </c>
      <c r="Z12" s="124">
        <f t="shared" ref="Z12:Z17" si="4">Y12/Y$36</f>
        <v>0.12720269876653947</v>
      </c>
      <c r="AA12" s="76">
        <v>165</v>
      </c>
      <c r="AB12" s="122">
        <v>1041650</v>
      </c>
      <c r="AC12" s="122">
        <v>90221</v>
      </c>
      <c r="AD12" s="166">
        <v>44874.271999999997</v>
      </c>
      <c r="AE12" s="124">
        <f t="shared" ref="AE12:AE17" si="5">AD12/AD$36</f>
        <v>6.0197170764879411E-2</v>
      </c>
    </row>
    <row r="13" spans="1:31" x14ac:dyDescent="0.2">
      <c r="A13" s="114" t="str">
        <f>Translation!$A294</f>
        <v>unter 40%</v>
      </c>
      <c r="B13" s="30">
        <v>131</v>
      </c>
      <c r="C13" s="6">
        <v>125937</v>
      </c>
      <c r="D13" s="6">
        <v>49507</v>
      </c>
      <c r="E13" s="150">
        <v>37331.264999999999</v>
      </c>
      <c r="F13" s="31">
        <f t="shared" si="0"/>
        <v>4.0483243411977447E-2</v>
      </c>
      <c r="G13" s="41">
        <v>140</v>
      </c>
      <c r="H13" s="42">
        <v>148254</v>
      </c>
      <c r="I13" s="42">
        <v>52160</v>
      </c>
      <c r="J13" s="160">
        <v>40214.291999999994</v>
      </c>
      <c r="K13" s="44">
        <f t="shared" si="1"/>
        <v>4.4519911324871743E-2</v>
      </c>
      <c r="L13" s="76">
        <v>171</v>
      </c>
      <c r="M13" s="122">
        <v>220289</v>
      </c>
      <c r="N13" s="122">
        <v>95154</v>
      </c>
      <c r="O13" s="166">
        <v>78361.737999999998</v>
      </c>
      <c r="P13" s="124">
        <f t="shared" si="2"/>
        <v>9.1111398947190655E-2</v>
      </c>
      <c r="Q13" s="76">
        <v>208</v>
      </c>
      <c r="R13" s="122">
        <v>227801</v>
      </c>
      <c r="S13" s="122">
        <v>97276</v>
      </c>
      <c r="T13" s="166">
        <v>78383.697</v>
      </c>
      <c r="U13" s="124">
        <f t="shared" si="3"/>
        <v>9.5214826208814066E-2</v>
      </c>
      <c r="V13" s="76">
        <v>256</v>
      </c>
      <c r="W13" s="122">
        <v>284611</v>
      </c>
      <c r="X13" s="122">
        <v>77109</v>
      </c>
      <c r="Y13" s="166">
        <v>61911.226999999999</v>
      </c>
      <c r="Z13" s="124">
        <f t="shared" si="4"/>
        <v>7.7001043299306057E-2</v>
      </c>
      <c r="AA13" s="76">
        <v>284</v>
      </c>
      <c r="AB13" s="122">
        <v>275990</v>
      </c>
      <c r="AC13" s="122">
        <v>65055</v>
      </c>
      <c r="AD13" s="166">
        <v>77726.663</v>
      </c>
      <c r="AE13" s="124">
        <f t="shared" si="5"/>
        <v>0.10426743425710025</v>
      </c>
    </row>
    <row r="14" spans="1:31" x14ac:dyDescent="0.2">
      <c r="A14" s="114" t="str">
        <f>Translation!$A295</f>
        <v>40% – 49%</v>
      </c>
      <c r="B14" s="30">
        <v>198</v>
      </c>
      <c r="C14" s="6">
        <v>331467</v>
      </c>
      <c r="D14" s="6">
        <v>122627</v>
      </c>
      <c r="E14" s="150">
        <v>120380.69899999999</v>
      </c>
      <c r="F14" s="31">
        <f t="shared" si="0"/>
        <v>0.13054476294122341</v>
      </c>
      <c r="G14" s="41">
        <v>223</v>
      </c>
      <c r="H14" s="42">
        <v>330035</v>
      </c>
      <c r="I14" s="42">
        <v>148649</v>
      </c>
      <c r="J14" s="160">
        <v>129175.614</v>
      </c>
      <c r="K14" s="44">
        <f t="shared" si="1"/>
        <v>0.14300604572662531</v>
      </c>
      <c r="L14" s="76">
        <v>256</v>
      </c>
      <c r="M14" s="122">
        <v>280694</v>
      </c>
      <c r="N14" s="122">
        <v>105794</v>
      </c>
      <c r="O14" s="166">
        <v>88959.275999999998</v>
      </c>
      <c r="P14" s="124">
        <f t="shared" si="2"/>
        <v>0.10343318426257013</v>
      </c>
      <c r="Q14" s="76">
        <v>332</v>
      </c>
      <c r="R14" s="122">
        <v>377489</v>
      </c>
      <c r="S14" s="122">
        <v>128506</v>
      </c>
      <c r="T14" s="166">
        <v>112807.37700000001</v>
      </c>
      <c r="U14" s="124">
        <f t="shared" si="3"/>
        <v>0.13703021428202308</v>
      </c>
      <c r="V14" s="76">
        <v>383</v>
      </c>
      <c r="W14" s="122">
        <v>482280</v>
      </c>
      <c r="X14" s="122">
        <v>182199</v>
      </c>
      <c r="Y14" s="166">
        <v>147541.33600000001</v>
      </c>
      <c r="Z14" s="124">
        <f t="shared" si="4"/>
        <v>0.18350204562693395</v>
      </c>
      <c r="AA14" s="76">
        <v>393</v>
      </c>
      <c r="AB14" s="122">
        <v>479910</v>
      </c>
      <c r="AC14" s="122">
        <v>180344</v>
      </c>
      <c r="AD14" s="166">
        <v>149421.60399999999</v>
      </c>
      <c r="AE14" s="124">
        <f t="shared" si="5"/>
        <v>0.20044353726674805</v>
      </c>
    </row>
    <row r="15" spans="1:31" x14ac:dyDescent="0.2">
      <c r="A15" s="114" t="str">
        <f>Translation!$A296</f>
        <v>50% – 59%</v>
      </c>
      <c r="B15" s="30">
        <v>451</v>
      </c>
      <c r="C15" s="6">
        <v>659000</v>
      </c>
      <c r="D15" s="6">
        <v>213475</v>
      </c>
      <c r="E15" s="150">
        <v>184614.277</v>
      </c>
      <c r="F15" s="31">
        <f t="shared" si="0"/>
        <v>0.2002017534931439</v>
      </c>
      <c r="G15" s="41">
        <v>458</v>
      </c>
      <c r="H15" s="42">
        <v>862247</v>
      </c>
      <c r="I15" s="42">
        <v>211439</v>
      </c>
      <c r="J15" s="160">
        <v>202943.75099999999</v>
      </c>
      <c r="K15" s="44">
        <f t="shared" si="1"/>
        <v>0.22467230800574214</v>
      </c>
      <c r="L15" s="76">
        <v>464</v>
      </c>
      <c r="M15" s="122">
        <v>828431</v>
      </c>
      <c r="N15" s="122">
        <v>239926</v>
      </c>
      <c r="O15" s="166">
        <v>219266.27600000001</v>
      </c>
      <c r="P15" s="124">
        <f t="shared" si="2"/>
        <v>0.25494147600836542</v>
      </c>
      <c r="Q15" s="76">
        <v>471</v>
      </c>
      <c r="R15" s="122">
        <v>883567</v>
      </c>
      <c r="S15" s="122">
        <v>265889</v>
      </c>
      <c r="T15" s="166">
        <v>225203.48499999999</v>
      </c>
      <c r="U15" s="124">
        <f t="shared" si="3"/>
        <v>0.27356084883179554</v>
      </c>
      <c r="V15" s="76">
        <v>514</v>
      </c>
      <c r="W15" s="122">
        <v>924941</v>
      </c>
      <c r="X15" s="122">
        <v>268684</v>
      </c>
      <c r="Y15" s="166">
        <v>232095.00699999998</v>
      </c>
      <c r="Z15" s="124">
        <f t="shared" si="4"/>
        <v>0.28866424636616783</v>
      </c>
      <c r="AA15" s="76">
        <v>527</v>
      </c>
      <c r="AB15" s="122">
        <v>1193245</v>
      </c>
      <c r="AC15" s="122">
        <v>307586</v>
      </c>
      <c r="AD15" s="166">
        <v>247710.70499999999</v>
      </c>
      <c r="AE15" s="124">
        <f t="shared" si="5"/>
        <v>0.3322947191026</v>
      </c>
    </row>
    <row r="16" spans="1:31" x14ac:dyDescent="0.2">
      <c r="A16" s="114" t="str">
        <f>Translation!$A297</f>
        <v>60% – 69%</v>
      </c>
      <c r="B16" s="30">
        <v>448</v>
      </c>
      <c r="C16" s="6">
        <v>1560758</v>
      </c>
      <c r="D16" s="6">
        <v>393980</v>
      </c>
      <c r="E16" s="150">
        <v>354444.67600000004</v>
      </c>
      <c r="F16" s="31">
        <f t="shared" si="0"/>
        <v>0.38437138668050719</v>
      </c>
      <c r="G16" s="41">
        <v>431</v>
      </c>
      <c r="H16" s="42">
        <v>1299001</v>
      </c>
      <c r="I16" s="42">
        <v>363541</v>
      </c>
      <c r="J16" s="160">
        <v>303203.31200000003</v>
      </c>
      <c r="K16" s="44">
        <f t="shared" si="1"/>
        <v>0.33566634876096846</v>
      </c>
      <c r="L16" s="76">
        <v>406</v>
      </c>
      <c r="M16" s="122">
        <v>1255128</v>
      </c>
      <c r="N16" s="122">
        <v>318864</v>
      </c>
      <c r="O16" s="166">
        <v>265712.864</v>
      </c>
      <c r="P16" s="124">
        <f t="shared" si="2"/>
        <v>0.30894504607981788</v>
      </c>
      <c r="Q16" s="76">
        <v>377</v>
      </c>
      <c r="R16" s="122">
        <v>1153910</v>
      </c>
      <c r="S16" s="122">
        <v>262996</v>
      </c>
      <c r="T16" s="166">
        <v>216927.255</v>
      </c>
      <c r="U16" s="124">
        <f t="shared" si="3"/>
        <v>0.26350748529735835</v>
      </c>
      <c r="V16" s="76">
        <v>358</v>
      </c>
      <c r="W16" s="122">
        <v>1171840</v>
      </c>
      <c r="X16" s="122">
        <v>282964</v>
      </c>
      <c r="Y16" s="166">
        <v>221356.60800000001</v>
      </c>
      <c r="Z16" s="124">
        <f t="shared" si="4"/>
        <v>0.27530854391232656</v>
      </c>
      <c r="AA16" s="76">
        <v>368</v>
      </c>
      <c r="AB16" s="122">
        <v>785914</v>
      </c>
      <c r="AC16" s="122">
        <v>229300</v>
      </c>
      <c r="AD16" s="166">
        <v>174153.66999999998</v>
      </c>
      <c r="AE16" s="124">
        <f t="shared" si="5"/>
        <v>0.233620686087575</v>
      </c>
    </row>
    <row r="17" spans="1:31" ht="12.75" customHeight="1" x14ac:dyDescent="0.2">
      <c r="A17" s="110" t="str">
        <f>Translation!$A298</f>
        <v>70% oder höher</v>
      </c>
      <c r="B17" s="30">
        <v>253</v>
      </c>
      <c r="C17" s="6">
        <v>514550</v>
      </c>
      <c r="D17" s="6">
        <v>157028</v>
      </c>
      <c r="E17" s="150">
        <v>129270.193</v>
      </c>
      <c r="F17" s="31">
        <f t="shared" si="0"/>
        <v>0.14018482066258145</v>
      </c>
      <c r="G17" s="41">
        <v>281</v>
      </c>
      <c r="H17" s="42">
        <v>461631</v>
      </c>
      <c r="I17" s="42">
        <v>140806</v>
      </c>
      <c r="J17" s="160">
        <v>128069.018</v>
      </c>
      <c r="K17" s="44">
        <f t="shared" si="1"/>
        <v>0.14178096993037709</v>
      </c>
      <c r="L17" s="76">
        <v>259</v>
      </c>
      <c r="M17" s="122">
        <v>411858</v>
      </c>
      <c r="N17" s="122">
        <v>127931</v>
      </c>
      <c r="O17" s="166">
        <v>109937.755</v>
      </c>
      <c r="P17" s="124">
        <f t="shared" si="2"/>
        <v>0.12782491699154894</v>
      </c>
      <c r="Q17" s="76">
        <v>219</v>
      </c>
      <c r="R17" s="122">
        <v>308713</v>
      </c>
      <c r="S17" s="122">
        <v>111664</v>
      </c>
      <c r="T17" s="166">
        <v>91241.25</v>
      </c>
      <c r="U17" s="124">
        <f t="shared" si="3"/>
        <v>0.11083324842186196</v>
      </c>
      <c r="V17" s="76">
        <v>185</v>
      </c>
      <c r="W17" s="122">
        <v>125660</v>
      </c>
      <c r="X17" s="122">
        <v>52729</v>
      </c>
      <c r="Y17" s="166">
        <v>38851.921999999999</v>
      </c>
      <c r="Z17" s="124">
        <f t="shared" si="4"/>
        <v>4.8321422028726094E-2</v>
      </c>
      <c r="AA17" s="76">
        <v>168</v>
      </c>
      <c r="AB17" s="122">
        <v>156039</v>
      </c>
      <c r="AC17" s="122">
        <v>70826</v>
      </c>
      <c r="AD17" s="166">
        <v>51567.921000000002</v>
      </c>
      <c r="AE17" s="124">
        <f t="shared" si="5"/>
        <v>6.9176452521097428E-2</v>
      </c>
    </row>
    <row r="18" spans="1:31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6"/>
      <c r="P18" s="124"/>
      <c r="Q18" s="76"/>
      <c r="R18" s="122"/>
      <c r="S18" s="122"/>
      <c r="T18" s="166"/>
      <c r="U18" s="124"/>
      <c r="V18" s="76"/>
      <c r="W18" s="122"/>
      <c r="X18" s="122"/>
      <c r="Y18" s="166"/>
      <c r="Z18" s="124"/>
      <c r="AA18" s="76"/>
      <c r="AB18" s="122"/>
      <c r="AC18" s="122"/>
      <c r="AD18" s="166"/>
      <c r="AE18" s="124"/>
    </row>
    <row r="19" spans="1:31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6"/>
      <c r="P19" s="124"/>
      <c r="Q19" s="76"/>
      <c r="R19" s="122"/>
      <c r="S19" s="122"/>
      <c r="T19" s="166"/>
      <c r="U19" s="124"/>
      <c r="V19" s="76"/>
      <c r="W19" s="122"/>
      <c r="X19" s="122"/>
      <c r="Y19" s="166"/>
      <c r="Z19" s="124"/>
      <c r="AA19" s="76"/>
      <c r="AB19" s="122"/>
      <c r="AC19" s="122"/>
      <c r="AD19" s="166"/>
      <c r="AE19" s="124"/>
    </row>
    <row r="20" spans="1:31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6"/>
      <c r="P20" s="124"/>
      <c r="Q20" s="76"/>
      <c r="R20" s="122"/>
      <c r="S20" s="122"/>
      <c r="T20" s="166"/>
      <c r="U20" s="124"/>
      <c r="V20" s="76"/>
      <c r="W20" s="122"/>
      <c r="X20" s="122"/>
      <c r="Y20" s="166"/>
      <c r="Z20" s="124"/>
      <c r="AA20" s="76"/>
      <c r="AB20" s="122"/>
      <c r="AC20" s="122"/>
      <c r="AD20" s="166"/>
      <c r="AE20" s="124"/>
    </row>
    <row r="21" spans="1:31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6"/>
      <c r="P21" s="124"/>
      <c r="Q21" s="76"/>
      <c r="R21" s="122"/>
      <c r="S21" s="122"/>
      <c r="T21" s="166"/>
      <c r="U21" s="124"/>
      <c r="V21" s="76"/>
      <c r="W21" s="122"/>
      <c r="X21" s="122"/>
      <c r="Y21" s="166"/>
      <c r="Z21" s="124"/>
      <c r="AA21" s="76"/>
      <c r="AB21" s="122"/>
      <c r="AC21" s="122"/>
      <c r="AD21" s="166"/>
      <c r="AE21" s="124"/>
    </row>
    <row r="22" spans="1:31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6"/>
      <c r="P22" s="124"/>
      <c r="Q22" s="76"/>
      <c r="R22" s="122"/>
      <c r="S22" s="122"/>
      <c r="T22" s="166"/>
      <c r="U22" s="124"/>
      <c r="V22" s="76"/>
      <c r="W22" s="122"/>
      <c r="X22" s="122"/>
      <c r="Y22" s="166"/>
      <c r="Z22" s="124"/>
      <c r="AA22" s="76"/>
      <c r="AB22" s="122"/>
      <c r="AC22" s="122"/>
      <c r="AD22" s="166"/>
      <c r="AE22" s="124"/>
    </row>
    <row r="23" spans="1:31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6"/>
      <c r="P23" s="124"/>
      <c r="Q23" s="76"/>
      <c r="R23" s="122"/>
      <c r="S23" s="122"/>
      <c r="T23" s="166"/>
      <c r="U23" s="124"/>
      <c r="V23" s="76"/>
      <c r="W23" s="122"/>
      <c r="X23" s="122"/>
      <c r="Y23" s="166"/>
      <c r="Z23" s="124"/>
      <c r="AA23" s="76"/>
      <c r="AB23" s="122"/>
      <c r="AC23" s="122"/>
      <c r="AD23" s="166"/>
      <c r="AE23" s="124"/>
    </row>
    <row r="24" spans="1:31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6"/>
      <c r="P24" s="124"/>
      <c r="Q24" s="76"/>
      <c r="R24" s="122"/>
      <c r="S24" s="122"/>
      <c r="T24" s="166"/>
      <c r="U24" s="124"/>
      <c r="V24" s="76"/>
      <c r="W24" s="122"/>
      <c r="X24" s="122"/>
      <c r="Y24" s="166"/>
      <c r="Z24" s="124"/>
      <c r="AA24" s="76"/>
      <c r="AB24" s="122"/>
      <c r="AC24" s="122"/>
      <c r="AD24" s="166"/>
      <c r="AE24" s="124"/>
    </row>
    <row r="25" spans="1:31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6"/>
      <c r="P25" s="124"/>
      <c r="Q25" s="76"/>
      <c r="R25" s="122"/>
      <c r="S25" s="122"/>
      <c r="T25" s="166"/>
      <c r="U25" s="124"/>
      <c r="V25" s="76"/>
      <c r="W25" s="122"/>
      <c r="X25" s="122"/>
      <c r="Y25" s="166"/>
      <c r="Z25" s="124"/>
      <c r="AA25" s="76"/>
      <c r="AB25" s="122"/>
      <c r="AC25" s="122"/>
      <c r="AD25" s="166"/>
      <c r="AE25" s="124"/>
    </row>
    <row r="26" spans="1:31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6"/>
      <c r="P26" s="124"/>
      <c r="Q26" s="76"/>
      <c r="R26" s="122"/>
      <c r="S26" s="122"/>
      <c r="T26" s="166"/>
      <c r="U26" s="124"/>
      <c r="V26" s="76"/>
      <c r="W26" s="122"/>
      <c r="X26" s="122"/>
      <c r="Y26" s="166"/>
      <c r="Z26" s="124"/>
      <c r="AA26" s="76"/>
      <c r="AB26" s="122"/>
      <c r="AC26" s="122"/>
      <c r="AD26" s="166"/>
      <c r="AE26" s="124"/>
    </row>
    <row r="27" spans="1:31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6"/>
      <c r="P27" s="124"/>
      <c r="Q27" s="76"/>
      <c r="R27" s="122"/>
      <c r="S27" s="122"/>
      <c r="T27" s="166"/>
      <c r="U27" s="124"/>
      <c r="V27" s="76"/>
      <c r="W27" s="122"/>
      <c r="X27" s="122"/>
      <c r="Y27" s="166"/>
      <c r="Z27" s="124"/>
      <c r="AA27" s="76"/>
      <c r="AB27" s="122"/>
      <c r="AC27" s="122"/>
      <c r="AD27" s="166"/>
      <c r="AE27" s="124"/>
    </row>
    <row r="28" spans="1:31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6"/>
      <c r="P28" s="124"/>
      <c r="Q28" s="76"/>
      <c r="R28" s="122"/>
      <c r="S28" s="122"/>
      <c r="T28" s="166"/>
      <c r="U28" s="124"/>
      <c r="V28" s="76"/>
      <c r="W28" s="122"/>
      <c r="X28" s="122"/>
      <c r="Y28" s="166"/>
      <c r="Z28" s="124"/>
      <c r="AA28" s="76"/>
      <c r="AB28" s="122"/>
      <c r="AC28" s="122"/>
      <c r="AD28" s="166"/>
      <c r="AE28" s="124"/>
    </row>
    <row r="29" spans="1:31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6"/>
      <c r="P29" s="124"/>
      <c r="Q29" s="76"/>
      <c r="R29" s="122"/>
      <c r="S29" s="122"/>
      <c r="T29" s="166"/>
      <c r="U29" s="124"/>
      <c r="V29" s="76"/>
      <c r="W29" s="122"/>
      <c r="X29" s="122"/>
      <c r="Y29" s="166"/>
      <c r="Z29" s="124"/>
      <c r="AA29" s="76"/>
      <c r="AB29" s="122"/>
      <c r="AC29" s="122"/>
      <c r="AD29" s="166"/>
      <c r="AE29" s="124"/>
    </row>
    <row r="30" spans="1:31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6"/>
      <c r="P30" s="124"/>
      <c r="Q30" s="76"/>
      <c r="R30" s="122"/>
      <c r="S30" s="122"/>
      <c r="T30" s="166"/>
      <c r="U30" s="124"/>
      <c r="V30" s="76"/>
      <c r="W30" s="122"/>
      <c r="X30" s="122"/>
      <c r="Y30" s="166"/>
      <c r="Z30" s="124"/>
      <c r="AA30" s="76"/>
      <c r="AB30" s="122"/>
      <c r="AC30" s="122"/>
      <c r="AD30" s="166"/>
      <c r="AE30" s="124"/>
    </row>
    <row r="31" spans="1:31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6"/>
      <c r="P31" s="124"/>
      <c r="Q31" s="76"/>
      <c r="R31" s="122"/>
      <c r="S31" s="122"/>
      <c r="T31" s="166"/>
      <c r="U31" s="124"/>
      <c r="V31" s="76"/>
      <c r="W31" s="122"/>
      <c r="X31" s="122"/>
      <c r="Y31" s="166"/>
      <c r="Z31" s="124"/>
      <c r="AA31" s="76"/>
      <c r="AB31" s="122"/>
      <c r="AC31" s="122"/>
      <c r="AD31" s="166"/>
      <c r="AE31" s="124"/>
    </row>
    <row r="32" spans="1:31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6"/>
      <c r="P32" s="124"/>
      <c r="Q32" s="76"/>
      <c r="R32" s="122"/>
      <c r="S32" s="122"/>
      <c r="T32" s="166"/>
      <c r="U32" s="124"/>
      <c r="V32" s="76"/>
      <c r="W32" s="122"/>
      <c r="X32" s="122"/>
      <c r="Y32" s="166"/>
      <c r="Z32" s="124"/>
      <c r="AA32" s="76"/>
      <c r="AB32" s="122"/>
      <c r="AC32" s="122"/>
      <c r="AD32" s="166"/>
      <c r="AE32" s="124"/>
    </row>
    <row r="33" spans="1:31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6"/>
      <c r="P33" s="124"/>
      <c r="Q33" s="76"/>
      <c r="R33" s="122"/>
      <c r="S33" s="122"/>
      <c r="T33" s="166"/>
      <c r="U33" s="124"/>
      <c r="V33" s="76"/>
      <c r="W33" s="122"/>
      <c r="X33" s="122"/>
      <c r="Y33" s="166"/>
      <c r="Z33" s="124"/>
      <c r="AA33" s="76"/>
      <c r="AB33" s="122"/>
      <c r="AC33" s="122"/>
      <c r="AD33" s="166"/>
      <c r="AE33" s="124"/>
    </row>
    <row r="34" spans="1:31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6"/>
      <c r="P34" s="124"/>
      <c r="Q34" s="76"/>
      <c r="R34" s="122"/>
      <c r="S34" s="122"/>
      <c r="T34" s="166"/>
      <c r="U34" s="124"/>
      <c r="V34" s="76"/>
      <c r="W34" s="122"/>
      <c r="X34" s="122"/>
      <c r="Y34" s="166"/>
      <c r="Z34" s="124"/>
      <c r="AA34" s="76"/>
      <c r="AB34" s="122"/>
      <c r="AC34" s="122"/>
      <c r="AD34" s="166"/>
      <c r="AE34" s="124"/>
    </row>
    <row r="35" spans="1:31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6"/>
      <c r="P35" s="124"/>
      <c r="Q35" s="76"/>
      <c r="R35" s="122"/>
      <c r="S35" s="122"/>
      <c r="T35" s="166"/>
      <c r="U35" s="124"/>
      <c r="V35" s="76"/>
      <c r="W35" s="122"/>
      <c r="X35" s="122"/>
      <c r="Y35" s="166"/>
      <c r="Z35" s="124"/>
      <c r="AA35" s="76"/>
      <c r="AB35" s="122"/>
      <c r="AC35" s="122"/>
      <c r="AD35" s="166"/>
      <c r="AE35" s="124"/>
    </row>
    <row r="36" spans="1:31" x14ac:dyDescent="0.2">
      <c r="A36" s="115" t="s">
        <v>2</v>
      </c>
      <c r="B36" s="32">
        <f t="shared" ref="B36:AE36" si="6">SUM(B$12:B$35)</f>
        <v>1587</v>
      </c>
      <c r="C36" s="7">
        <f t="shared" si="6"/>
        <v>4241897</v>
      </c>
      <c r="D36" s="7">
        <f t="shared" si="6"/>
        <v>937295</v>
      </c>
      <c r="E36" s="151">
        <f t="shared" si="6"/>
        <v>922141.15899999999</v>
      </c>
      <c r="F36" s="64">
        <f t="shared" si="6"/>
        <v>1.0000000000000002</v>
      </c>
      <c r="G36" s="45">
        <f t="shared" si="6"/>
        <v>1654</v>
      </c>
      <c r="H36" s="65">
        <f t="shared" si="6"/>
        <v>4175912</v>
      </c>
      <c r="I36" s="65">
        <f t="shared" si="6"/>
        <v>917491</v>
      </c>
      <c r="J36" s="161">
        <f t="shared" si="6"/>
        <v>903287.78300000005</v>
      </c>
      <c r="K36" s="66">
        <f t="shared" si="6"/>
        <v>1</v>
      </c>
      <c r="L36" s="77">
        <f t="shared" si="6"/>
        <v>1682</v>
      </c>
      <c r="M36" s="125">
        <f t="shared" si="6"/>
        <v>4050094</v>
      </c>
      <c r="N36" s="125">
        <f t="shared" si="6"/>
        <v>888825</v>
      </c>
      <c r="O36" s="167">
        <f t="shared" si="6"/>
        <v>860065.13900000008</v>
      </c>
      <c r="P36" s="127">
        <f t="shared" si="6"/>
        <v>0.99999999999999989</v>
      </c>
      <c r="Q36" s="77">
        <f t="shared" si="6"/>
        <v>1743</v>
      </c>
      <c r="R36" s="125">
        <f t="shared" si="6"/>
        <v>4038155</v>
      </c>
      <c r="S36" s="125">
        <f t="shared" si="6"/>
        <v>878601</v>
      </c>
      <c r="T36" s="167">
        <f t="shared" si="6"/>
        <v>823229.95400000003</v>
      </c>
      <c r="U36" s="127">
        <f t="shared" si="6"/>
        <v>0.99999999999999989</v>
      </c>
      <c r="V36" s="77">
        <f t="shared" si="6"/>
        <v>1845</v>
      </c>
      <c r="W36" s="125">
        <f t="shared" si="6"/>
        <v>4004037</v>
      </c>
      <c r="X36" s="125">
        <f t="shared" si="6"/>
        <v>868818</v>
      </c>
      <c r="Y36" s="167">
        <f t="shared" si="6"/>
        <v>804031.01500000001</v>
      </c>
      <c r="Z36" s="127">
        <f t="shared" si="6"/>
        <v>1</v>
      </c>
      <c r="AA36" s="77">
        <f t="shared" si="6"/>
        <v>1905</v>
      </c>
      <c r="AB36" s="125">
        <f t="shared" si="6"/>
        <v>3932748</v>
      </c>
      <c r="AC36" s="125">
        <f t="shared" si="6"/>
        <v>943332</v>
      </c>
      <c r="AD36" s="167">
        <f t="shared" si="6"/>
        <v>745454.83499999985</v>
      </c>
      <c r="AE36" s="127">
        <f t="shared" si="6"/>
        <v>1.0000000000000002</v>
      </c>
    </row>
    <row r="39" spans="1:31" ht="12.75" hidden="1" customHeight="1" x14ac:dyDescent="0.2"/>
    <row r="40" spans="1:31" ht="12.75" hidden="1" customHeight="1" x14ac:dyDescent="0.2"/>
    <row r="41" spans="1:31" ht="12.75" hidden="1" customHeight="1" x14ac:dyDescent="0.2"/>
    <row r="42" spans="1:31" ht="12.75" hidden="1" customHeight="1" x14ac:dyDescent="0.2"/>
    <row r="43" spans="1:31" ht="12.75" hidden="1" customHeight="1" x14ac:dyDescent="0.2"/>
    <row r="44" spans="1:31" ht="12.75" hidden="1" customHeight="1" x14ac:dyDescent="0.2"/>
    <row r="45" spans="1:31" ht="12.75" hidden="1" customHeight="1" x14ac:dyDescent="0.2"/>
    <row r="46" spans="1:31" ht="12.75" hidden="1" customHeight="1" x14ac:dyDescent="0.2"/>
    <row r="47" spans="1:31" ht="12.75" hidden="1" customHeight="1" x14ac:dyDescent="0.2"/>
    <row r="48" spans="1:31" ht="12.75" hidden="1" customHeight="1" x14ac:dyDescent="0.2"/>
    <row r="49" spans="1:31" ht="12.75" hidden="1" customHeight="1" x14ac:dyDescent="0.2"/>
    <row r="51" spans="1:31" x14ac:dyDescent="0.2">
      <c r="A51" s="116" t="str">
        <f>Translation!$A$30</f>
        <v>Vorsorgeeinrichtungen ohne Staatsgarantie</v>
      </c>
      <c r="E51" s="156"/>
      <c r="J51" s="156"/>
      <c r="O51" s="156"/>
      <c r="T51" s="156"/>
      <c r="Y51" s="156"/>
      <c r="AD51" s="156"/>
    </row>
    <row r="52" spans="1:31" x14ac:dyDescent="0.2">
      <c r="A52" s="114" t="str">
        <f>$A$12</f>
        <v>nicht definiert</v>
      </c>
      <c r="B52" s="33">
        <v>106</v>
      </c>
      <c r="C52" s="8">
        <v>1050185</v>
      </c>
      <c r="D52" s="8">
        <v>678</v>
      </c>
      <c r="E52" s="152">
        <v>96100.048999999999</v>
      </c>
      <c r="F52" s="34">
        <f t="shared" ref="F52:F57" si="7">E52/E$76</f>
        <v>0.12098780608840218</v>
      </c>
      <c r="G52" s="47">
        <v>121</v>
      </c>
      <c r="H52" s="48">
        <v>1074744</v>
      </c>
      <c r="I52" s="48">
        <v>896</v>
      </c>
      <c r="J52" s="162">
        <v>99681.796000000002</v>
      </c>
      <c r="K52" s="50">
        <f t="shared" ref="K52:K57" si="8">J52/J$76</f>
        <v>0.12957843494705071</v>
      </c>
      <c r="L52" s="128">
        <v>126</v>
      </c>
      <c r="M52" s="129">
        <v>1053694</v>
      </c>
      <c r="N52" s="129">
        <v>1156</v>
      </c>
      <c r="O52" s="168">
        <v>97827.23</v>
      </c>
      <c r="P52" s="131">
        <f t="shared" ref="P52:P57" si="9">O52/O$76</f>
        <v>0.13350008739228944</v>
      </c>
      <c r="Q52" s="128">
        <v>136</v>
      </c>
      <c r="R52" s="129">
        <v>1086675</v>
      </c>
      <c r="S52" s="129">
        <v>12270</v>
      </c>
      <c r="T52" s="168">
        <v>98666.89</v>
      </c>
      <c r="U52" s="131">
        <f t="shared" ref="U52:U57" si="10">T52/T$76</f>
        <v>0.14015542685544302</v>
      </c>
      <c r="V52" s="128">
        <v>149</v>
      </c>
      <c r="W52" s="129">
        <v>1014705</v>
      </c>
      <c r="X52" s="129">
        <v>5133</v>
      </c>
      <c r="Y52" s="168">
        <v>102274.91499999999</v>
      </c>
      <c r="Z52" s="131">
        <f t="shared" ref="Z52:Z57" si="11">Y52/Y$76</f>
        <v>0.15068573691933379</v>
      </c>
      <c r="AA52" s="128">
        <v>165</v>
      </c>
      <c r="AB52" s="129">
        <v>1041650</v>
      </c>
      <c r="AC52" s="129">
        <v>90221</v>
      </c>
      <c r="AD52" s="168">
        <v>44874.271999999997</v>
      </c>
      <c r="AE52" s="131">
        <f t="shared" ref="AE52:AE57" si="12">AD52/AD$76</f>
        <v>7.2770036448236347E-2</v>
      </c>
    </row>
    <row r="53" spans="1:31" x14ac:dyDescent="0.2">
      <c r="A53" s="114" t="str">
        <f>$A$13</f>
        <v>unter 40%</v>
      </c>
      <c r="B53" s="33">
        <v>126</v>
      </c>
      <c r="C53" s="8">
        <v>109642</v>
      </c>
      <c r="D53" s="8">
        <v>40152</v>
      </c>
      <c r="E53" s="152">
        <v>29623.876</v>
      </c>
      <c r="F53" s="34">
        <f t="shared" si="7"/>
        <v>3.729579539626323E-2</v>
      </c>
      <c r="G53" s="47">
        <v>136</v>
      </c>
      <c r="H53" s="48">
        <v>131812</v>
      </c>
      <c r="I53" s="48">
        <v>43200</v>
      </c>
      <c r="J53" s="162">
        <v>32565.681999999997</v>
      </c>
      <c r="K53" s="50">
        <f t="shared" si="8"/>
        <v>4.2332805746631411E-2</v>
      </c>
      <c r="L53" s="128">
        <v>166</v>
      </c>
      <c r="M53" s="129">
        <v>203214</v>
      </c>
      <c r="N53" s="129">
        <v>86295</v>
      </c>
      <c r="O53" s="168">
        <v>70857.142999999996</v>
      </c>
      <c r="P53" s="131">
        <f t="shared" si="9"/>
        <v>9.6695314616062913E-2</v>
      </c>
      <c r="Q53" s="128">
        <v>202</v>
      </c>
      <c r="R53" s="129">
        <v>211086</v>
      </c>
      <c r="S53" s="129">
        <v>88760</v>
      </c>
      <c r="T53" s="168">
        <v>71275.315000000002</v>
      </c>
      <c r="U53" s="131">
        <f t="shared" si="10"/>
        <v>0.10124594175494089</v>
      </c>
      <c r="V53" s="128">
        <v>250</v>
      </c>
      <c r="W53" s="129">
        <v>283330</v>
      </c>
      <c r="X53" s="129">
        <v>76531</v>
      </c>
      <c r="Y53" s="168">
        <v>61516.415999999997</v>
      </c>
      <c r="Z53" s="131">
        <f t="shared" si="11"/>
        <v>9.0634604561600426E-2</v>
      </c>
      <c r="AA53" s="128">
        <v>274</v>
      </c>
      <c r="AB53" s="129">
        <v>274422</v>
      </c>
      <c r="AC53" s="129">
        <v>64203</v>
      </c>
      <c r="AD53" s="168">
        <v>77121.635999999999</v>
      </c>
      <c r="AE53" s="131">
        <f t="shared" si="12"/>
        <v>0.12506373947788202</v>
      </c>
    </row>
    <row r="54" spans="1:31" x14ac:dyDescent="0.2">
      <c r="A54" s="114" t="str">
        <f>$A$14</f>
        <v>40% – 49%</v>
      </c>
      <c r="B54" s="33">
        <v>193</v>
      </c>
      <c r="C54" s="8">
        <v>274917</v>
      </c>
      <c r="D54" s="8">
        <v>97840</v>
      </c>
      <c r="E54" s="152">
        <v>97600.487999999998</v>
      </c>
      <c r="F54" s="34">
        <f t="shared" si="7"/>
        <v>0.12287682513332977</v>
      </c>
      <c r="G54" s="47">
        <v>219</v>
      </c>
      <c r="H54" s="48">
        <v>274934</v>
      </c>
      <c r="I54" s="48">
        <v>124788</v>
      </c>
      <c r="J54" s="162">
        <v>106834.507</v>
      </c>
      <c r="K54" s="50">
        <f t="shared" si="8"/>
        <v>0.13887639238963687</v>
      </c>
      <c r="L54" s="128">
        <v>254</v>
      </c>
      <c r="M54" s="129">
        <v>243812</v>
      </c>
      <c r="N54" s="129">
        <v>90876</v>
      </c>
      <c r="O54" s="168">
        <v>75788.933999999994</v>
      </c>
      <c r="P54" s="131">
        <f t="shared" si="9"/>
        <v>0.10342549116813851</v>
      </c>
      <c r="Q54" s="128">
        <v>329</v>
      </c>
      <c r="R54" s="129">
        <v>325213</v>
      </c>
      <c r="S54" s="129">
        <v>106759</v>
      </c>
      <c r="T54" s="168">
        <v>92513.706000000006</v>
      </c>
      <c r="U54" s="131">
        <f t="shared" si="10"/>
        <v>0.13141488451099412</v>
      </c>
      <c r="V54" s="128">
        <v>376</v>
      </c>
      <c r="W54" s="129">
        <v>390735</v>
      </c>
      <c r="X54" s="129">
        <v>145371</v>
      </c>
      <c r="Y54" s="168">
        <v>113597.05799999999</v>
      </c>
      <c r="Z54" s="131">
        <f t="shared" si="11"/>
        <v>0.16736710459840815</v>
      </c>
      <c r="AA54" s="128">
        <v>383</v>
      </c>
      <c r="AB54" s="129">
        <v>410464</v>
      </c>
      <c r="AC54" s="129">
        <v>151764</v>
      </c>
      <c r="AD54" s="168">
        <v>122917.62300000001</v>
      </c>
      <c r="AE54" s="131">
        <f t="shared" si="12"/>
        <v>0.19932846834463577</v>
      </c>
    </row>
    <row r="55" spans="1:31" x14ac:dyDescent="0.2">
      <c r="A55" s="114" t="str">
        <f>$A$15</f>
        <v>50% – 59%</v>
      </c>
      <c r="B55" s="33">
        <v>445</v>
      </c>
      <c r="C55" s="8">
        <v>655169</v>
      </c>
      <c r="D55" s="8">
        <v>211489</v>
      </c>
      <c r="E55" s="152">
        <v>183365.43900000001</v>
      </c>
      <c r="F55" s="34">
        <f t="shared" si="7"/>
        <v>0.23085297466442226</v>
      </c>
      <c r="G55" s="47">
        <v>448</v>
      </c>
      <c r="H55" s="48">
        <v>822210</v>
      </c>
      <c r="I55" s="48">
        <v>193939</v>
      </c>
      <c r="J55" s="162">
        <v>187139.04399999999</v>
      </c>
      <c r="K55" s="50">
        <f t="shared" si="8"/>
        <v>0.24326592629819049</v>
      </c>
      <c r="L55" s="128">
        <v>450</v>
      </c>
      <c r="M55" s="129">
        <v>770406</v>
      </c>
      <c r="N55" s="129">
        <v>215962</v>
      </c>
      <c r="O55" s="168">
        <v>196452.00900000002</v>
      </c>
      <c r="P55" s="131">
        <f t="shared" si="9"/>
        <v>0.26808855131532228</v>
      </c>
      <c r="Q55" s="128">
        <v>458</v>
      </c>
      <c r="R55" s="129">
        <v>821535</v>
      </c>
      <c r="S55" s="129">
        <v>234375</v>
      </c>
      <c r="T55" s="168">
        <v>199959.93599999999</v>
      </c>
      <c r="U55" s="131">
        <f t="shared" si="10"/>
        <v>0.28404128460993416</v>
      </c>
      <c r="V55" s="128">
        <v>504</v>
      </c>
      <c r="W55" s="129">
        <v>860097</v>
      </c>
      <c r="X55" s="129">
        <v>235829</v>
      </c>
      <c r="Y55" s="168">
        <v>207411.82699999999</v>
      </c>
      <c r="Z55" s="131">
        <f t="shared" si="11"/>
        <v>0.30558816888071111</v>
      </c>
      <c r="AA55" s="128">
        <v>511</v>
      </c>
      <c r="AB55" s="129">
        <v>1083205</v>
      </c>
      <c r="AC55" s="129">
        <v>260309</v>
      </c>
      <c r="AD55" s="168">
        <v>210293.965</v>
      </c>
      <c r="AE55" s="131">
        <f t="shared" si="12"/>
        <v>0.34102167714039211</v>
      </c>
    </row>
    <row r="56" spans="1:31" x14ac:dyDescent="0.2">
      <c r="A56" s="114" t="str">
        <f>$A$16</f>
        <v>60% – 69%</v>
      </c>
      <c r="B56" s="33">
        <v>433</v>
      </c>
      <c r="C56" s="8">
        <v>1408290</v>
      </c>
      <c r="D56" s="8">
        <v>319334</v>
      </c>
      <c r="E56" s="152">
        <v>292529.76900000003</v>
      </c>
      <c r="F56" s="34">
        <f t="shared" si="7"/>
        <v>0.36828841748933017</v>
      </c>
      <c r="G56" s="47">
        <v>418</v>
      </c>
      <c r="H56" s="48">
        <v>1160246</v>
      </c>
      <c r="I56" s="48">
        <v>297044</v>
      </c>
      <c r="J56" s="162">
        <v>248423.23</v>
      </c>
      <c r="K56" s="50">
        <f t="shared" si="8"/>
        <v>0.32293051128303524</v>
      </c>
      <c r="L56" s="128">
        <v>395</v>
      </c>
      <c r="M56" s="129">
        <v>1114997</v>
      </c>
      <c r="N56" s="129">
        <v>252682</v>
      </c>
      <c r="O56" s="168">
        <v>210853.087</v>
      </c>
      <c r="P56" s="131">
        <f t="shared" si="9"/>
        <v>0.28774100566308591</v>
      </c>
      <c r="Q56" s="128">
        <v>369</v>
      </c>
      <c r="R56" s="129">
        <v>1051955</v>
      </c>
      <c r="S56" s="129">
        <v>220560</v>
      </c>
      <c r="T56" s="168">
        <v>181465.47899999999</v>
      </c>
      <c r="U56" s="131">
        <f t="shared" si="10"/>
        <v>0.25777007533907709</v>
      </c>
      <c r="V56" s="128">
        <v>342</v>
      </c>
      <c r="W56" s="129">
        <v>1016590</v>
      </c>
      <c r="X56" s="129">
        <v>214130</v>
      </c>
      <c r="Y56" s="168">
        <v>165761.49799999999</v>
      </c>
      <c r="Z56" s="131">
        <f t="shared" si="11"/>
        <v>0.24422306759172252</v>
      </c>
      <c r="AA56" s="128">
        <v>355</v>
      </c>
      <c r="AB56" s="129">
        <v>687165</v>
      </c>
      <c r="AC56" s="129">
        <v>185950</v>
      </c>
      <c r="AD56" s="168">
        <v>139871.72</v>
      </c>
      <c r="AE56" s="131">
        <f t="shared" si="12"/>
        <v>0.22682195629775362</v>
      </c>
    </row>
    <row r="57" spans="1:31" ht="12.75" customHeight="1" x14ac:dyDescent="0.2">
      <c r="A57" s="114" t="str">
        <f>$A$17</f>
        <v>70% oder höher</v>
      </c>
      <c r="B57" s="33">
        <v>246</v>
      </c>
      <c r="C57" s="8">
        <v>438324</v>
      </c>
      <c r="D57" s="8">
        <v>116342</v>
      </c>
      <c r="E57" s="152">
        <v>95075.705999999991</v>
      </c>
      <c r="F57" s="34">
        <f t="shared" si="7"/>
        <v>0.11969818122825238</v>
      </c>
      <c r="G57" s="47">
        <v>274</v>
      </c>
      <c r="H57" s="48">
        <v>386243</v>
      </c>
      <c r="I57" s="48">
        <v>101440</v>
      </c>
      <c r="J57" s="162">
        <v>94633.406999999992</v>
      </c>
      <c r="K57" s="50">
        <f t="shared" si="8"/>
        <v>0.12301592933545531</v>
      </c>
      <c r="L57" s="128">
        <v>252</v>
      </c>
      <c r="M57" s="129">
        <v>341931</v>
      </c>
      <c r="N57" s="129">
        <v>91756</v>
      </c>
      <c r="O57" s="168">
        <v>81009.357000000004</v>
      </c>
      <c r="P57" s="131">
        <f t="shared" si="9"/>
        <v>0.11054954984510114</v>
      </c>
      <c r="Q57" s="128">
        <v>211</v>
      </c>
      <c r="R57" s="129">
        <v>233348</v>
      </c>
      <c r="S57" s="129">
        <v>72043</v>
      </c>
      <c r="T57" s="168">
        <v>60100.618999999999</v>
      </c>
      <c r="U57" s="131">
        <f t="shared" si="10"/>
        <v>8.5372386929610813E-2</v>
      </c>
      <c r="V57" s="128">
        <v>181</v>
      </c>
      <c r="W57" s="129">
        <v>99200</v>
      </c>
      <c r="X57" s="129">
        <v>37912</v>
      </c>
      <c r="Y57" s="168">
        <v>28168.184999999998</v>
      </c>
      <c r="Z57" s="131">
        <f t="shared" si="11"/>
        <v>4.1501317448223982E-2</v>
      </c>
      <c r="AA57" s="128">
        <v>159</v>
      </c>
      <c r="AB57" s="129">
        <v>77726</v>
      </c>
      <c r="AC57" s="129">
        <v>31180</v>
      </c>
      <c r="AD57" s="168">
        <v>21579.428000000004</v>
      </c>
      <c r="AE57" s="131">
        <f t="shared" si="12"/>
        <v>3.4994122291100167E-2</v>
      </c>
    </row>
    <row r="58" spans="1:31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8"/>
      <c r="P58" s="131"/>
      <c r="Q58" s="128"/>
      <c r="R58" s="129"/>
      <c r="S58" s="129"/>
      <c r="T58" s="168"/>
      <c r="U58" s="131"/>
      <c r="V58" s="128"/>
      <c r="W58" s="129"/>
      <c r="X58" s="129"/>
      <c r="Y58" s="168"/>
      <c r="Z58" s="131"/>
      <c r="AA58" s="128"/>
      <c r="AB58" s="129"/>
      <c r="AC58" s="129"/>
      <c r="AD58" s="168"/>
      <c r="AE58" s="131"/>
    </row>
    <row r="59" spans="1:3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8"/>
      <c r="P59" s="131"/>
      <c r="Q59" s="128"/>
      <c r="R59" s="129"/>
      <c r="S59" s="129"/>
      <c r="T59" s="168"/>
      <c r="U59" s="131"/>
      <c r="V59" s="128"/>
      <c r="W59" s="129"/>
      <c r="X59" s="129"/>
      <c r="Y59" s="168"/>
      <c r="Z59" s="131"/>
      <c r="AA59" s="128"/>
      <c r="AB59" s="129"/>
      <c r="AC59" s="129"/>
      <c r="AD59" s="168"/>
      <c r="AE59" s="131"/>
    </row>
    <row r="60" spans="1:3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8"/>
      <c r="P60" s="131"/>
      <c r="Q60" s="128"/>
      <c r="R60" s="129"/>
      <c r="S60" s="129"/>
      <c r="T60" s="168"/>
      <c r="U60" s="131"/>
      <c r="V60" s="128"/>
      <c r="W60" s="129"/>
      <c r="X60" s="129"/>
      <c r="Y60" s="168"/>
      <c r="Z60" s="131"/>
      <c r="AA60" s="128"/>
      <c r="AB60" s="129"/>
      <c r="AC60" s="129"/>
      <c r="AD60" s="168"/>
      <c r="AE60" s="131"/>
    </row>
    <row r="61" spans="1:3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8"/>
      <c r="P61" s="131"/>
      <c r="Q61" s="128"/>
      <c r="R61" s="129"/>
      <c r="S61" s="129"/>
      <c r="T61" s="168"/>
      <c r="U61" s="131"/>
      <c r="V61" s="128"/>
      <c r="W61" s="129"/>
      <c r="X61" s="129"/>
      <c r="Y61" s="168"/>
      <c r="Z61" s="131"/>
      <c r="AA61" s="128"/>
      <c r="AB61" s="129"/>
      <c r="AC61" s="129"/>
      <c r="AD61" s="168"/>
      <c r="AE61" s="131"/>
    </row>
    <row r="62" spans="1:3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8"/>
      <c r="P62" s="131"/>
      <c r="Q62" s="128"/>
      <c r="R62" s="129"/>
      <c r="S62" s="129"/>
      <c r="T62" s="168"/>
      <c r="U62" s="131"/>
      <c r="V62" s="128"/>
      <c r="W62" s="129"/>
      <c r="X62" s="129"/>
      <c r="Y62" s="168"/>
      <c r="Z62" s="131"/>
      <c r="AA62" s="128"/>
      <c r="AB62" s="129"/>
      <c r="AC62" s="129"/>
      <c r="AD62" s="168"/>
      <c r="AE62" s="131"/>
    </row>
    <row r="63" spans="1:3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8"/>
      <c r="P63" s="131"/>
      <c r="Q63" s="128"/>
      <c r="R63" s="129"/>
      <c r="S63" s="129"/>
      <c r="T63" s="168"/>
      <c r="U63" s="131"/>
      <c r="V63" s="128"/>
      <c r="W63" s="129"/>
      <c r="X63" s="129"/>
      <c r="Y63" s="168"/>
      <c r="Z63" s="131"/>
      <c r="AA63" s="128"/>
      <c r="AB63" s="129"/>
      <c r="AC63" s="129"/>
      <c r="AD63" s="168"/>
      <c r="AE63" s="131"/>
    </row>
    <row r="64" spans="1:3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8"/>
      <c r="P64" s="131"/>
      <c r="Q64" s="128"/>
      <c r="R64" s="129"/>
      <c r="S64" s="129"/>
      <c r="T64" s="168"/>
      <c r="U64" s="131"/>
      <c r="V64" s="128"/>
      <c r="W64" s="129"/>
      <c r="X64" s="129"/>
      <c r="Y64" s="168"/>
      <c r="Z64" s="131"/>
      <c r="AA64" s="128"/>
      <c r="AB64" s="129"/>
      <c r="AC64" s="129"/>
      <c r="AD64" s="168"/>
      <c r="AE64" s="131"/>
    </row>
    <row r="65" spans="1:3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8"/>
      <c r="P65" s="131"/>
      <c r="Q65" s="128"/>
      <c r="R65" s="129"/>
      <c r="S65" s="129"/>
      <c r="T65" s="168"/>
      <c r="U65" s="131"/>
      <c r="V65" s="128"/>
      <c r="W65" s="129"/>
      <c r="X65" s="129"/>
      <c r="Y65" s="168"/>
      <c r="Z65" s="131"/>
      <c r="AA65" s="128"/>
      <c r="AB65" s="129"/>
      <c r="AC65" s="129"/>
      <c r="AD65" s="168"/>
      <c r="AE65" s="131"/>
    </row>
    <row r="66" spans="1:3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8"/>
      <c r="P66" s="131"/>
      <c r="Q66" s="128"/>
      <c r="R66" s="129"/>
      <c r="S66" s="129"/>
      <c r="T66" s="168"/>
      <c r="U66" s="131"/>
      <c r="V66" s="128"/>
      <c r="W66" s="129"/>
      <c r="X66" s="129"/>
      <c r="Y66" s="168"/>
      <c r="Z66" s="131"/>
      <c r="AA66" s="128"/>
      <c r="AB66" s="129"/>
      <c r="AC66" s="129"/>
      <c r="AD66" s="168"/>
      <c r="AE66" s="131"/>
    </row>
    <row r="67" spans="1:3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8"/>
      <c r="P67" s="131"/>
      <c r="Q67" s="128"/>
      <c r="R67" s="129"/>
      <c r="S67" s="129"/>
      <c r="T67" s="168"/>
      <c r="U67" s="131"/>
      <c r="V67" s="128"/>
      <c r="W67" s="129"/>
      <c r="X67" s="129"/>
      <c r="Y67" s="168"/>
      <c r="Z67" s="131"/>
      <c r="AA67" s="128"/>
      <c r="AB67" s="129"/>
      <c r="AC67" s="129"/>
      <c r="AD67" s="168"/>
      <c r="AE67" s="131"/>
    </row>
    <row r="68" spans="1:3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8"/>
      <c r="P68" s="131"/>
      <c r="Q68" s="128"/>
      <c r="R68" s="129"/>
      <c r="S68" s="129"/>
      <c r="T68" s="168"/>
      <c r="U68" s="131"/>
      <c r="V68" s="128"/>
      <c r="W68" s="129"/>
      <c r="X68" s="129"/>
      <c r="Y68" s="168"/>
      <c r="Z68" s="131"/>
      <c r="AA68" s="128"/>
      <c r="AB68" s="129"/>
      <c r="AC68" s="129"/>
      <c r="AD68" s="168"/>
      <c r="AE68" s="131"/>
    </row>
    <row r="69" spans="1:3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8"/>
      <c r="P69" s="131"/>
      <c r="Q69" s="128"/>
      <c r="R69" s="129"/>
      <c r="S69" s="129"/>
      <c r="T69" s="168"/>
      <c r="U69" s="131"/>
      <c r="V69" s="128"/>
      <c r="W69" s="129"/>
      <c r="X69" s="129"/>
      <c r="Y69" s="168"/>
      <c r="Z69" s="131"/>
      <c r="AA69" s="128"/>
      <c r="AB69" s="129"/>
      <c r="AC69" s="129"/>
      <c r="AD69" s="168"/>
      <c r="AE69" s="131"/>
    </row>
    <row r="70" spans="1:3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8"/>
      <c r="P70" s="131"/>
      <c r="Q70" s="128"/>
      <c r="R70" s="129"/>
      <c r="S70" s="129"/>
      <c r="T70" s="168"/>
      <c r="U70" s="131"/>
      <c r="V70" s="128"/>
      <c r="W70" s="129"/>
      <c r="X70" s="129"/>
      <c r="Y70" s="168"/>
      <c r="Z70" s="131"/>
      <c r="AA70" s="128"/>
      <c r="AB70" s="129"/>
      <c r="AC70" s="129"/>
      <c r="AD70" s="168"/>
      <c r="AE70" s="131"/>
    </row>
    <row r="71" spans="1:3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8"/>
      <c r="P71" s="131"/>
      <c r="Q71" s="128"/>
      <c r="R71" s="129"/>
      <c r="S71" s="129"/>
      <c r="T71" s="168"/>
      <c r="U71" s="131"/>
      <c r="V71" s="128"/>
      <c r="W71" s="129"/>
      <c r="X71" s="129"/>
      <c r="Y71" s="168"/>
      <c r="Z71" s="131"/>
      <c r="AA71" s="128"/>
      <c r="AB71" s="129"/>
      <c r="AC71" s="129"/>
      <c r="AD71" s="168"/>
      <c r="AE71" s="131"/>
    </row>
    <row r="72" spans="1:3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8"/>
      <c r="P72" s="131"/>
      <c r="Q72" s="128"/>
      <c r="R72" s="129"/>
      <c r="S72" s="129"/>
      <c r="T72" s="168"/>
      <c r="U72" s="131"/>
      <c r="V72" s="128"/>
      <c r="W72" s="129"/>
      <c r="X72" s="129"/>
      <c r="Y72" s="168"/>
      <c r="Z72" s="131"/>
      <c r="AA72" s="128"/>
      <c r="AB72" s="129"/>
      <c r="AC72" s="129"/>
      <c r="AD72" s="168"/>
      <c r="AE72" s="131"/>
    </row>
    <row r="73" spans="1:3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8"/>
      <c r="P73" s="131"/>
      <c r="Q73" s="128"/>
      <c r="R73" s="129"/>
      <c r="S73" s="129"/>
      <c r="T73" s="168"/>
      <c r="U73" s="131"/>
      <c r="V73" s="128"/>
      <c r="W73" s="129"/>
      <c r="X73" s="129"/>
      <c r="Y73" s="168"/>
      <c r="Z73" s="131"/>
      <c r="AA73" s="128"/>
      <c r="AB73" s="129"/>
      <c r="AC73" s="129"/>
      <c r="AD73" s="168"/>
      <c r="AE73" s="131"/>
    </row>
    <row r="74" spans="1:3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8"/>
      <c r="P74" s="131"/>
      <c r="Q74" s="128"/>
      <c r="R74" s="129"/>
      <c r="S74" s="129"/>
      <c r="T74" s="168"/>
      <c r="U74" s="131"/>
      <c r="V74" s="128"/>
      <c r="W74" s="129"/>
      <c r="X74" s="129"/>
      <c r="Y74" s="168"/>
      <c r="Z74" s="131"/>
      <c r="AA74" s="128"/>
      <c r="AB74" s="129"/>
      <c r="AC74" s="129"/>
      <c r="AD74" s="168"/>
      <c r="AE74" s="131"/>
    </row>
    <row r="75" spans="1:31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8"/>
      <c r="P75" s="131"/>
      <c r="Q75" s="128"/>
      <c r="R75" s="129"/>
      <c r="S75" s="129"/>
      <c r="T75" s="168"/>
      <c r="U75" s="131"/>
      <c r="V75" s="128"/>
      <c r="W75" s="129"/>
      <c r="X75" s="129"/>
      <c r="Y75" s="168"/>
      <c r="Z75" s="131"/>
      <c r="AA75" s="128"/>
      <c r="AB75" s="129"/>
      <c r="AC75" s="129"/>
      <c r="AD75" s="168"/>
      <c r="AE75" s="131"/>
    </row>
    <row r="76" spans="1:31" x14ac:dyDescent="0.2">
      <c r="A76" s="115" t="s">
        <v>2</v>
      </c>
      <c r="B76" s="35">
        <f t="shared" ref="B76:Y76" si="13">SUM(B$52:B$75)</f>
        <v>1549</v>
      </c>
      <c r="C76" s="9">
        <f t="shared" si="13"/>
        <v>3936527</v>
      </c>
      <c r="D76" s="9">
        <f t="shared" si="13"/>
        <v>785835</v>
      </c>
      <c r="E76" s="153">
        <f t="shared" si="13"/>
        <v>794295.32700000005</v>
      </c>
      <c r="F76" s="67">
        <f t="shared" si="13"/>
        <v>1</v>
      </c>
      <c r="G76" s="51">
        <f t="shared" si="13"/>
        <v>1616</v>
      </c>
      <c r="H76" s="68">
        <f t="shared" si="13"/>
        <v>3850189</v>
      </c>
      <c r="I76" s="68">
        <f t="shared" si="13"/>
        <v>761307</v>
      </c>
      <c r="J76" s="163">
        <f t="shared" si="13"/>
        <v>769277.66599999997</v>
      </c>
      <c r="K76" s="69">
        <f t="shared" si="13"/>
        <v>1</v>
      </c>
      <c r="L76" s="132">
        <f t="shared" si="13"/>
        <v>1643</v>
      </c>
      <c r="M76" s="133">
        <f t="shared" si="13"/>
        <v>3728054</v>
      </c>
      <c r="N76" s="133">
        <f t="shared" si="13"/>
        <v>738727</v>
      </c>
      <c r="O76" s="169">
        <f t="shared" si="13"/>
        <v>732787.75999999989</v>
      </c>
      <c r="P76" s="135">
        <f t="shared" si="13"/>
        <v>1.0000000000000002</v>
      </c>
      <c r="Q76" s="132">
        <f t="shared" si="13"/>
        <v>1705</v>
      </c>
      <c r="R76" s="133">
        <f t="shared" si="13"/>
        <v>3729812</v>
      </c>
      <c r="S76" s="133">
        <f t="shared" si="13"/>
        <v>734767</v>
      </c>
      <c r="T76" s="169">
        <f t="shared" si="13"/>
        <v>703981.94499999995</v>
      </c>
      <c r="U76" s="135">
        <f t="shared" si="13"/>
        <v>1</v>
      </c>
      <c r="V76" s="132">
        <f t="shared" si="13"/>
        <v>1802</v>
      </c>
      <c r="W76" s="133">
        <f t="shared" si="13"/>
        <v>3664657</v>
      </c>
      <c r="X76" s="133">
        <f t="shared" si="13"/>
        <v>714906</v>
      </c>
      <c r="Y76" s="169">
        <f t="shared" si="13"/>
        <v>678729.89899999998</v>
      </c>
      <c r="Z76" s="135">
        <f t="shared" ref="Z76:AE76" si="14">SUM(Z$52:Z$75)</f>
        <v>1</v>
      </c>
      <c r="AA76" s="132">
        <f t="shared" si="14"/>
        <v>1847</v>
      </c>
      <c r="AB76" s="133">
        <f t="shared" si="14"/>
        <v>3574632</v>
      </c>
      <c r="AC76" s="133">
        <f t="shared" si="14"/>
        <v>783627</v>
      </c>
      <c r="AD76" s="169">
        <f t="shared" si="14"/>
        <v>616658.64399999997</v>
      </c>
      <c r="AE76" s="135">
        <f t="shared" si="14"/>
        <v>1</v>
      </c>
    </row>
    <row r="79" spans="1:31" ht="12.75" hidden="1" customHeight="1" x14ac:dyDescent="0.2"/>
    <row r="80" spans="1:31" ht="12.75" hidden="1" customHeight="1" x14ac:dyDescent="0.2"/>
    <row r="81" spans="1:31" ht="12.75" hidden="1" customHeight="1" x14ac:dyDescent="0.2"/>
    <row r="82" spans="1:31" ht="12.75" hidden="1" customHeight="1" x14ac:dyDescent="0.2"/>
    <row r="83" spans="1:31" ht="12.75" hidden="1" customHeight="1" x14ac:dyDescent="0.2"/>
    <row r="84" spans="1:31" ht="12.75" hidden="1" customHeight="1" x14ac:dyDescent="0.2"/>
    <row r="85" spans="1:31" ht="12.75" hidden="1" customHeight="1" x14ac:dyDescent="0.2"/>
    <row r="86" spans="1:31" ht="12.75" hidden="1" customHeight="1" x14ac:dyDescent="0.2"/>
    <row r="87" spans="1:31" ht="12.75" hidden="1" customHeight="1" x14ac:dyDescent="0.2"/>
    <row r="88" spans="1:31" ht="12.75" hidden="1" customHeight="1" x14ac:dyDescent="0.2"/>
    <row r="89" spans="1:31" ht="12.75" hidden="1" customHeight="1" x14ac:dyDescent="0.2"/>
    <row r="91" spans="1:31" x14ac:dyDescent="0.2">
      <c r="A91" s="117" t="str">
        <f>Translation!$A$31</f>
        <v>Vorsorgeeinrichtungen mit Staatsgarantie</v>
      </c>
      <c r="E91" s="156"/>
      <c r="J91" s="156"/>
      <c r="O91" s="156"/>
      <c r="T91" s="156"/>
      <c r="Y91" s="156"/>
      <c r="AD91" s="156"/>
    </row>
    <row r="92" spans="1:31" x14ac:dyDescent="0.2">
      <c r="A92" s="114" t="str">
        <f>$A$12</f>
        <v>nicht definiert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7" si="15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7" si="16">J92/J$116</f>
        <v>0</v>
      </c>
      <c r="L92" s="136">
        <v>0</v>
      </c>
      <c r="M92" s="137">
        <v>0</v>
      </c>
      <c r="N92" s="137">
        <v>0</v>
      </c>
      <c r="O92" s="170">
        <v>0</v>
      </c>
      <c r="P92" s="139">
        <f t="shared" ref="P92:P97" si="17">O92/O$116</f>
        <v>0</v>
      </c>
      <c r="Q92" s="136">
        <v>0</v>
      </c>
      <c r="R92" s="137">
        <v>0</v>
      </c>
      <c r="S92" s="137">
        <v>0</v>
      </c>
      <c r="T92" s="170">
        <v>0</v>
      </c>
      <c r="U92" s="139">
        <f t="shared" ref="U92:U97" si="18">T92/T$116</f>
        <v>0</v>
      </c>
      <c r="V92" s="136">
        <v>0</v>
      </c>
      <c r="W92" s="137">
        <v>0</v>
      </c>
      <c r="X92" s="137">
        <v>0</v>
      </c>
      <c r="Y92" s="170">
        <v>0</v>
      </c>
      <c r="Z92" s="139">
        <f t="shared" ref="Z92:Z97" si="19">Y92/Y$116</f>
        <v>0</v>
      </c>
      <c r="AA92" s="136">
        <v>0</v>
      </c>
      <c r="AB92" s="137">
        <v>0</v>
      </c>
      <c r="AC92" s="137">
        <v>0</v>
      </c>
      <c r="AD92" s="170">
        <v>0</v>
      </c>
      <c r="AE92" s="139">
        <f t="shared" ref="AE92:AE97" si="20">AD92/AD$116</f>
        <v>0</v>
      </c>
    </row>
    <row r="93" spans="1:31" x14ac:dyDescent="0.2">
      <c r="A93" s="114" t="str">
        <f>$A$13</f>
        <v>unter 40%</v>
      </c>
      <c r="B93" s="36">
        <v>5</v>
      </c>
      <c r="C93" s="10">
        <v>16295</v>
      </c>
      <c r="D93" s="10">
        <v>9355</v>
      </c>
      <c r="E93" s="154">
        <v>7707.3890000000001</v>
      </c>
      <c r="F93" s="37">
        <f t="shared" si="15"/>
        <v>6.0286587989821998E-2</v>
      </c>
      <c r="G93" s="53">
        <v>4</v>
      </c>
      <c r="H93" s="54">
        <v>16442</v>
      </c>
      <c r="I93" s="54">
        <v>8960</v>
      </c>
      <c r="J93" s="164">
        <v>7648.61</v>
      </c>
      <c r="K93" s="56">
        <f t="shared" si="16"/>
        <v>5.7074869951796246E-2</v>
      </c>
      <c r="L93" s="136">
        <v>5</v>
      </c>
      <c r="M93" s="137">
        <v>17075</v>
      </c>
      <c r="N93" s="137">
        <v>8859</v>
      </c>
      <c r="O93" s="170">
        <v>7504.5949999999993</v>
      </c>
      <c r="P93" s="139">
        <f t="shared" si="17"/>
        <v>5.8962519962011468E-2</v>
      </c>
      <c r="Q93" s="136">
        <v>6</v>
      </c>
      <c r="R93" s="137">
        <v>16715</v>
      </c>
      <c r="S93" s="137">
        <v>8516</v>
      </c>
      <c r="T93" s="170">
        <v>7108.3819999999996</v>
      </c>
      <c r="U93" s="139">
        <f t="shared" si="18"/>
        <v>5.9610068625967585E-2</v>
      </c>
      <c r="V93" s="136">
        <v>6</v>
      </c>
      <c r="W93" s="137">
        <v>1281</v>
      </c>
      <c r="X93" s="137">
        <v>578</v>
      </c>
      <c r="Y93" s="170">
        <v>394.81100000000004</v>
      </c>
      <c r="Z93" s="139">
        <f t="shared" si="19"/>
        <v>3.1508977142709568E-3</v>
      </c>
      <c r="AA93" s="136">
        <v>10</v>
      </c>
      <c r="AB93" s="137">
        <v>1568</v>
      </c>
      <c r="AC93" s="137">
        <v>852</v>
      </c>
      <c r="AD93" s="170">
        <v>605.02700000000004</v>
      </c>
      <c r="AE93" s="139">
        <f t="shared" si="20"/>
        <v>4.6975535169359161E-3</v>
      </c>
    </row>
    <row r="94" spans="1:31" x14ac:dyDescent="0.2">
      <c r="A94" s="114" t="str">
        <f>$A$14</f>
        <v>40% – 49%</v>
      </c>
      <c r="B94" s="36">
        <v>5</v>
      </c>
      <c r="C94" s="10">
        <v>56550</v>
      </c>
      <c r="D94" s="10">
        <v>24787</v>
      </c>
      <c r="E94" s="154">
        <v>22780.210999999999</v>
      </c>
      <c r="F94" s="37">
        <f t="shared" si="15"/>
        <v>0.17818501114686319</v>
      </c>
      <c r="G94" s="53">
        <v>4</v>
      </c>
      <c r="H94" s="54">
        <v>55101</v>
      </c>
      <c r="I94" s="54">
        <v>23861</v>
      </c>
      <c r="J94" s="164">
        <v>22341.107</v>
      </c>
      <c r="K94" s="56">
        <f t="shared" si="16"/>
        <v>0.16671209234150583</v>
      </c>
      <c r="L94" s="136">
        <v>2</v>
      </c>
      <c r="M94" s="137">
        <v>36882</v>
      </c>
      <c r="N94" s="137">
        <v>14918</v>
      </c>
      <c r="O94" s="170">
        <v>13170.342000000001</v>
      </c>
      <c r="P94" s="139">
        <f t="shared" si="17"/>
        <v>0.10347747654357339</v>
      </c>
      <c r="Q94" s="136">
        <v>3</v>
      </c>
      <c r="R94" s="137">
        <v>52276</v>
      </c>
      <c r="S94" s="137">
        <v>21747</v>
      </c>
      <c r="T94" s="170">
        <v>20293.670999999998</v>
      </c>
      <c r="U94" s="139">
        <f t="shared" si="18"/>
        <v>0.17018037592560559</v>
      </c>
      <c r="V94" s="136">
        <v>7</v>
      </c>
      <c r="W94" s="137">
        <v>91545</v>
      </c>
      <c r="X94" s="137">
        <v>36828</v>
      </c>
      <c r="Y94" s="170">
        <v>33944.278000000006</v>
      </c>
      <c r="Z94" s="139">
        <f t="shared" si="19"/>
        <v>0.27090164145066359</v>
      </c>
      <c r="AA94" s="136">
        <v>10</v>
      </c>
      <c r="AB94" s="137">
        <v>69446</v>
      </c>
      <c r="AC94" s="137">
        <v>28580</v>
      </c>
      <c r="AD94" s="170">
        <v>26503.981</v>
      </c>
      <c r="AE94" s="139">
        <f t="shared" si="20"/>
        <v>0.20578233559717615</v>
      </c>
    </row>
    <row r="95" spans="1:31" x14ac:dyDescent="0.2">
      <c r="A95" s="114" t="str">
        <f>$A$15</f>
        <v>50% – 59%</v>
      </c>
      <c r="B95" s="36">
        <v>6</v>
      </c>
      <c r="C95" s="10">
        <v>3831</v>
      </c>
      <c r="D95" s="10">
        <v>1986</v>
      </c>
      <c r="E95" s="154">
        <v>1248.838</v>
      </c>
      <c r="F95" s="37">
        <f t="shared" si="15"/>
        <v>9.7683121965211981E-3</v>
      </c>
      <c r="G95" s="53">
        <v>10</v>
      </c>
      <c r="H95" s="54">
        <v>40037</v>
      </c>
      <c r="I95" s="54">
        <v>17500</v>
      </c>
      <c r="J95" s="164">
        <v>15804.707</v>
      </c>
      <c r="K95" s="56">
        <f t="shared" si="16"/>
        <v>0.11793667040824986</v>
      </c>
      <c r="L95" s="136">
        <v>14</v>
      </c>
      <c r="M95" s="137">
        <v>58025</v>
      </c>
      <c r="N95" s="137">
        <v>23964</v>
      </c>
      <c r="O95" s="170">
        <v>22814.267</v>
      </c>
      <c r="P95" s="139">
        <f t="shared" si="17"/>
        <v>0.17924840359888303</v>
      </c>
      <c r="Q95" s="136">
        <v>13</v>
      </c>
      <c r="R95" s="137">
        <v>62032</v>
      </c>
      <c r="S95" s="137">
        <v>31514</v>
      </c>
      <c r="T95" s="170">
        <v>25243.548999999999</v>
      </c>
      <c r="U95" s="139">
        <f t="shared" si="18"/>
        <v>0.21168947986376863</v>
      </c>
      <c r="V95" s="136">
        <v>10</v>
      </c>
      <c r="W95" s="137">
        <v>64844</v>
      </c>
      <c r="X95" s="137">
        <v>32855</v>
      </c>
      <c r="Y95" s="170">
        <v>24683.18</v>
      </c>
      <c r="Z95" s="139">
        <f t="shared" si="19"/>
        <v>0.19699090309778244</v>
      </c>
      <c r="AA95" s="136">
        <v>16</v>
      </c>
      <c r="AB95" s="137">
        <v>110040</v>
      </c>
      <c r="AC95" s="137">
        <v>47277</v>
      </c>
      <c r="AD95" s="170">
        <v>37416.74</v>
      </c>
      <c r="AE95" s="139">
        <f t="shared" si="20"/>
        <v>0.29051123103477489</v>
      </c>
    </row>
    <row r="96" spans="1:31" x14ac:dyDescent="0.2">
      <c r="A96" s="114" t="str">
        <f>$A$16</f>
        <v>60% – 69%</v>
      </c>
      <c r="B96" s="36">
        <v>15</v>
      </c>
      <c r="C96" s="10">
        <v>152468</v>
      </c>
      <c r="D96" s="10">
        <v>74646</v>
      </c>
      <c r="E96" s="154">
        <v>61914.907000000007</v>
      </c>
      <c r="F96" s="37">
        <f t="shared" si="15"/>
        <v>0.48429351220460598</v>
      </c>
      <c r="G96" s="53">
        <v>13</v>
      </c>
      <c r="H96" s="54">
        <v>138755</v>
      </c>
      <c r="I96" s="54">
        <v>66497</v>
      </c>
      <c r="J96" s="164">
        <v>54780.081999999995</v>
      </c>
      <c r="K96" s="56">
        <f t="shared" si="16"/>
        <v>0.40877571952272823</v>
      </c>
      <c r="L96" s="136">
        <v>11</v>
      </c>
      <c r="M96" s="137">
        <v>140131</v>
      </c>
      <c r="N96" s="137">
        <v>66182</v>
      </c>
      <c r="O96" s="170">
        <v>54859.777000000002</v>
      </c>
      <c r="P96" s="139">
        <f t="shared" si="17"/>
        <v>0.43102535133128411</v>
      </c>
      <c r="Q96" s="136">
        <v>8</v>
      </c>
      <c r="R96" s="137">
        <v>101955</v>
      </c>
      <c r="S96" s="137">
        <v>42436</v>
      </c>
      <c r="T96" s="170">
        <v>35461.775999999998</v>
      </c>
      <c r="U96" s="139">
        <f t="shared" si="18"/>
        <v>0.29737834868169583</v>
      </c>
      <c r="V96" s="136">
        <v>16</v>
      </c>
      <c r="W96" s="137">
        <v>155250</v>
      </c>
      <c r="X96" s="137">
        <v>68834</v>
      </c>
      <c r="Y96" s="170">
        <v>55595.11</v>
      </c>
      <c r="Z96" s="139">
        <f t="shared" si="19"/>
        <v>0.4436920577786394</v>
      </c>
      <c r="AA96" s="136">
        <v>13</v>
      </c>
      <c r="AB96" s="137">
        <v>98749</v>
      </c>
      <c r="AC96" s="137">
        <v>43350</v>
      </c>
      <c r="AD96" s="170">
        <v>34281.949999999997</v>
      </c>
      <c r="AE96" s="139">
        <f t="shared" si="20"/>
        <v>0.2661720795764837</v>
      </c>
    </row>
    <row r="97" spans="1:31" ht="12.75" customHeight="1" x14ac:dyDescent="0.2">
      <c r="A97" s="114" t="str">
        <f>$A$17</f>
        <v>70% oder höher</v>
      </c>
      <c r="B97" s="36">
        <v>7</v>
      </c>
      <c r="C97" s="10">
        <v>76226</v>
      </c>
      <c r="D97" s="10">
        <v>40686</v>
      </c>
      <c r="E97" s="154">
        <v>34194.487000000001</v>
      </c>
      <c r="F97" s="37">
        <f t="shared" si="15"/>
        <v>0.26746657646218769</v>
      </c>
      <c r="G97" s="53">
        <v>7</v>
      </c>
      <c r="H97" s="54">
        <v>75388</v>
      </c>
      <c r="I97" s="54">
        <v>39366</v>
      </c>
      <c r="J97" s="164">
        <v>33435.611000000004</v>
      </c>
      <c r="K97" s="56">
        <f t="shared" si="16"/>
        <v>0.24950064777571984</v>
      </c>
      <c r="L97" s="136">
        <v>7</v>
      </c>
      <c r="M97" s="137">
        <v>69927</v>
      </c>
      <c r="N97" s="137">
        <v>36175</v>
      </c>
      <c r="O97" s="170">
        <v>28928.398000000001</v>
      </c>
      <c r="P97" s="139">
        <f t="shared" si="17"/>
        <v>0.22728624856424801</v>
      </c>
      <c r="Q97" s="136">
        <v>8</v>
      </c>
      <c r="R97" s="137">
        <v>75365</v>
      </c>
      <c r="S97" s="137">
        <v>39621</v>
      </c>
      <c r="T97" s="170">
        <v>31140.631000000001</v>
      </c>
      <c r="U97" s="139">
        <f t="shared" si="18"/>
        <v>0.26114172690296239</v>
      </c>
      <c r="V97" s="136">
        <v>4</v>
      </c>
      <c r="W97" s="137">
        <v>26460</v>
      </c>
      <c r="X97" s="137">
        <v>14817</v>
      </c>
      <c r="Y97" s="170">
        <v>10683.737000000001</v>
      </c>
      <c r="Z97" s="139">
        <f t="shared" si="19"/>
        <v>8.526449995864363E-2</v>
      </c>
      <c r="AA97" s="136">
        <v>9</v>
      </c>
      <c r="AB97" s="137">
        <v>78313</v>
      </c>
      <c r="AC97" s="137">
        <v>39646</v>
      </c>
      <c r="AD97" s="170">
        <v>29988.493000000002</v>
      </c>
      <c r="AE97" s="139">
        <f t="shared" si="20"/>
        <v>0.23283680027462925</v>
      </c>
    </row>
    <row r="98" spans="1:31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>
        <v>0</v>
      </c>
      <c r="K98" s="56"/>
      <c r="L98" s="136"/>
      <c r="M98" s="137"/>
      <c r="N98" s="137"/>
      <c r="O98" s="170">
        <v>0</v>
      </c>
      <c r="P98" s="139"/>
      <c r="Q98" s="136"/>
      <c r="R98" s="137"/>
      <c r="S98" s="137"/>
      <c r="T98" s="170"/>
      <c r="U98" s="139"/>
      <c r="V98" s="136"/>
      <c r="W98" s="137"/>
      <c r="X98" s="137"/>
      <c r="Y98" s="170"/>
      <c r="Z98" s="139"/>
      <c r="AA98" s="136"/>
      <c r="AB98" s="137"/>
      <c r="AC98" s="137"/>
      <c r="AD98" s="170"/>
      <c r="AE98" s="139"/>
    </row>
    <row r="99" spans="1:3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0"/>
      <c r="P99" s="139"/>
      <c r="Q99" s="136"/>
      <c r="R99" s="137"/>
      <c r="S99" s="137"/>
      <c r="T99" s="170"/>
      <c r="U99" s="139"/>
      <c r="V99" s="136"/>
      <c r="W99" s="137"/>
      <c r="X99" s="137"/>
      <c r="Y99" s="170"/>
      <c r="Z99" s="139"/>
      <c r="AA99" s="136"/>
      <c r="AB99" s="137"/>
      <c r="AC99" s="137"/>
      <c r="AD99" s="170"/>
      <c r="AE99" s="139"/>
    </row>
    <row r="100" spans="1:3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0"/>
      <c r="P100" s="139"/>
      <c r="Q100" s="136"/>
      <c r="R100" s="137"/>
      <c r="S100" s="137"/>
      <c r="T100" s="170"/>
      <c r="U100" s="139"/>
      <c r="V100" s="136"/>
      <c r="W100" s="137"/>
      <c r="X100" s="137"/>
      <c r="Y100" s="170"/>
      <c r="Z100" s="139"/>
      <c r="AA100" s="136"/>
      <c r="AB100" s="137"/>
      <c r="AC100" s="137"/>
      <c r="AD100" s="170"/>
      <c r="AE100" s="139"/>
    </row>
    <row r="101" spans="1:3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0"/>
      <c r="P101" s="139"/>
      <c r="Q101" s="136"/>
      <c r="R101" s="137"/>
      <c r="S101" s="137"/>
      <c r="T101" s="170"/>
      <c r="U101" s="139"/>
      <c r="V101" s="136"/>
      <c r="W101" s="137"/>
      <c r="X101" s="137"/>
      <c r="Y101" s="170"/>
      <c r="Z101" s="139"/>
      <c r="AA101" s="136"/>
      <c r="AB101" s="137"/>
      <c r="AC101" s="137"/>
      <c r="AD101" s="170"/>
      <c r="AE101" s="139"/>
    </row>
    <row r="102" spans="1:3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0"/>
      <c r="P102" s="139"/>
      <c r="Q102" s="136"/>
      <c r="R102" s="137"/>
      <c r="S102" s="137"/>
      <c r="T102" s="170"/>
      <c r="U102" s="139"/>
      <c r="V102" s="136"/>
      <c r="W102" s="137"/>
      <c r="X102" s="137"/>
      <c r="Y102" s="170"/>
      <c r="Z102" s="139"/>
      <c r="AA102" s="136"/>
      <c r="AB102" s="137"/>
      <c r="AC102" s="137"/>
      <c r="AD102" s="170"/>
      <c r="AE102" s="139"/>
    </row>
    <row r="103" spans="1:3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0"/>
      <c r="P103" s="139"/>
      <c r="Q103" s="136"/>
      <c r="R103" s="137"/>
      <c r="S103" s="137"/>
      <c r="T103" s="170"/>
      <c r="U103" s="139"/>
      <c r="V103" s="136"/>
      <c r="W103" s="137"/>
      <c r="X103" s="137"/>
      <c r="Y103" s="170"/>
      <c r="Z103" s="139"/>
      <c r="AA103" s="136"/>
      <c r="AB103" s="137"/>
      <c r="AC103" s="137"/>
      <c r="AD103" s="170"/>
      <c r="AE103" s="139"/>
    </row>
    <row r="104" spans="1:3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0"/>
      <c r="P104" s="139"/>
      <c r="Q104" s="136"/>
      <c r="R104" s="137"/>
      <c r="S104" s="137"/>
      <c r="T104" s="170"/>
      <c r="U104" s="139"/>
      <c r="V104" s="136"/>
      <c r="W104" s="137"/>
      <c r="X104" s="137"/>
      <c r="Y104" s="170"/>
      <c r="Z104" s="139"/>
      <c r="AA104" s="136"/>
      <c r="AB104" s="137"/>
      <c r="AC104" s="137"/>
      <c r="AD104" s="170"/>
      <c r="AE104" s="139"/>
    </row>
    <row r="105" spans="1:3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0"/>
      <c r="P105" s="139"/>
      <c r="Q105" s="136"/>
      <c r="R105" s="137"/>
      <c r="S105" s="137"/>
      <c r="T105" s="170"/>
      <c r="U105" s="139"/>
      <c r="V105" s="136"/>
      <c r="W105" s="137"/>
      <c r="X105" s="137"/>
      <c r="Y105" s="170"/>
      <c r="Z105" s="139"/>
      <c r="AA105" s="136"/>
      <c r="AB105" s="137"/>
      <c r="AC105" s="137"/>
      <c r="AD105" s="170"/>
      <c r="AE105" s="139"/>
    </row>
    <row r="106" spans="1:3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0"/>
      <c r="P106" s="139"/>
      <c r="Q106" s="136"/>
      <c r="R106" s="137"/>
      <c r="S106" s="137"/>
      <c r="T106" s="170"/>
      <c r="U106" s="139"/>
      <c r="V106" s="136"/>
      <c r="W106" s="137"/>
      <c r="X106" s="137"/>
      <c r="Y106" s="170"/>
      <c r="Z106" s="139"/>
      <c r="AA106" s="136"/>
      <c r="AB106" s="137"/>
      <c r="AC106" s="137"/>
      <c r="AD106" s="170"/>
      <c r="AE106" s="139"/>
    </row>
    <row r="107" spans="1:3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0"/>
      <c r="P107" s="139"/>
      <c r="Q107" s="136"/>
      <c r="R107" s="137"/>
      <c r="S107" s="137"/>
      <c r="T107" s="170"/>
      <c r="U107" s="139"/>
      <c r="V107" s="136"/>
      <c r="W107" s="137"/>
      <c r="X107" s="137"/>
      <c r="Y107" s="170"/>
      <c r="Z107" s="139"/>
      <c r="AA107" s="136"/>
      <c r="AB107" s="137"/>
      <c r="AC107" s="137"/>
      <c r="AD107" s="170"/>
      <c r="AE107" s="139"/>
    </row>
    <row r="108" spans="1:3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0"/>
      <c r="P108" s="139"/>
      <c r="Q108" s="136"/>
      <c r="R108" s="137"/>
      <c r="S108" s="137"/>
      <c r="T108" s="170"/>
      <c r="U108" s="139"/>
      <c r="V108" s="136"/>
      <c r="W108" s="137"/>
      <c r="X108" s="137"/>
      <c r="Y108" s="170"/>
      <c r="Z108" s="139"/>
      <c r="AA108" s="136"/>
      <c r="AB108" s="137"/>
      <c r="AC108" s="137"/>
      <c r="AD108" s="170"/>
      <c r="AE108" s="139"/>
    </row>
    <row r="109" spans="1:3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0"/>
      <c r="P109" s="139"/>
      <c r="Q109" s="136"/>
      <c r="R109" s="137"/>
      <c r="S109" s="137"/>
      <c r="T109" s="170"/>
      <c r="U109" s="139"/>
      <c r="V109" s="136"/>
      <c r="W109" s="137"/>
      <c r="X109" s="137"/>
      <c r="Y109" s="170"/>
      <c r="Z109" s="139"/>
      <c r="AA109" s="136"/>
      <c r="AB109" s="137"/>
      <c r="AC109" s="137"/>
      <c r="AD109" s="170"/>
      <c r="AE109" s="139"/>
    </row>
    <row r="110" spans="1:3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0"/>
      <c r="P110" s="139"/>
      <c r="Q110" s="136"/>
      <c r="R110" s="137"/>
      <c r="S110" s="137"/>
      <c r="T110" s="170"/>
      <c r="U110" s="139"/>
      <c r="V110" s="136"/>
      <c r="W110" s="137"/>
      <c r="X110" s="137"/>
      <c r="Y110" s="170"/>
      <c r="Z110" s="139"/>
      <c r="AA110" s="136"/>
      <c r="AB110" s="137"/>
      <c r="AC110" s="137"/>
      <c r="AD110" s="170"/>
      <c r="AE110" s="139"/>
    </row>
    <row r="111" spans="1:3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0"/>
      <c r="P111" s="139"/>
      <c r="Q111" s="136"/>
      <c r="R111" s="137"/>
      <c r="S111" s="137"/>
      <c r="T111" s="170"/>
      <c r="U111" s="139"/>
      <c r="V111" s="136"/>
      <c r="W111" s="137"/>
      <c r="X111" s="137"/>
      <c r="Y111" s="170"/>
      <c r="Z111" s="139"/>
      <c r="AA111" s="136"/>
      <c r="AB111" s="137"/>
      <c r="AC111" s="137"/>
      <c r="AD111" s="170"/>
      <c r="AE111" s="139"/>
    </row>
    <row r="112" spans="1:3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0"/>
      <c r="P112" s="139"/>
      <c r="Q112" s="136"/>
      <c r="R112" s="137"/>
      <c r="S112" s="137"/>
      <c r="T112" s="170"/>
      <c r="U112" s="139"/>
      <c r="V112" s="136"/>
      <c r="W112" s="137"/>
      <c r="X112" s="137"/>
      <c r="Y112" s="170"/>
      <c r="Z112" s="139"/>
      <c r="AA112" s="136"/>
      <c r="AB112" s="137"/>
      <c r="AC112" s="137"/>
      <c r="AD112" s="170"/>
      <c r="AE112" s="139"/>
    </row>
    <row r="113" spans="1:3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0"/>
      <c r="P113" s="139"/>
      <c r="Q113" s="136"/>
      <c r="R113" s="137"/>
      <c r="S113" s="137"/>
      <c r="T113" s="170"/>
      <c r="U113" s="139"/>
      <c r="V113" s="136"/>
      <c r="W113" s="137"/>
      <c r="X113" s="137"/>
      <c r="Y113" s="170"/>
      <c r="Z113" s="139"/>
      <c r="AA113" s="136"/>
      <c r="AB113" s="137"/>
      <c r="AC113" s="137"/>
      <c r="AD113" s="170"/>
      <c r="AE113" s="139"/>
    </row>
    <row r="114" spans="1:3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0"/>
      <c r="P114" s="139"/>
      <c r="Q114" s="136"/>
      <c r="R114" s="137"/>
      <c r="S114" s="137"/>
      <c r="T114" s="170"/>
      <c r="U114" s="139"/>
      <c r="V114" s="136"/>
      <c r="W114" s="137"/>
      <c r="X114" s="137"/>
      <c r="Y114" s="170"/>
      <c r="Z114" s="139"/>
      <c r="AA114" s="136"/>
      <c r="AB114" s="137"/>
      <c r="AC114" s="137"/>
      <c r="AD114" s="170"/>
      <c r="AE114" s="139"/>
    </row>
    <row r="115" spans="1:31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0"/>
      <c r="P115" s="139"/>
      <c r="Q115" s="136"/>
      <c r="R115" s="137"/>
      <c r="S115" s="137"/>
      <c r="T115" s="170"/>
      <c r="U115" s="139"/>
      <c r="V115" s="136"/>
      <c r="W115" s="137"/>
      <c r="X115" s="137"/>
      <c r="Y115" s="170"/>
      <c r="Z115" s="139"/>
      <c r="AA115" s="136"/>
      <c r="AB115" s="137"/>
      <c r="AC115" s="137"/>
      <c r="AD115" s="170"/>
      <c r="AE115" s="139"/>
    </row>
    <row r="116" spans="1:31" x14ac:dyDescent="0.2">
      <c r="A116" s="115" t="s">
        <v>2</v>
      </c>
      <c r="B116" s="38">
        <f t="shared" ref="B116:Y116" si="21">SUM(B$92:B$115)</f>
        <v>38</v>
      </c>
      <c r="C116" s="11">
        <f t="shared" si="21"/>
        <v>305370</v>
      </c>
      <c r="D116" s="11">
        <f t="shared" si="21"/>
        <v>151460</v>
      </c>
      <c r="E116" s="155">
        <f t="shared" si="21"/>
        <v>127845.83199999999</v>
      </c>
      <c r="F116" s="70">
        <f t="shared" si="21"/>
        <v>1</v>
      </c>
      <c r="G116" s="57">
        <f t="shared" si="21"/>
        <v>38</v>
      </c>
      <c r="H116" s="71">
        <f t="shared" si="21"/>
        <v>325723</v>
      </c>
      <c r="I116" s="71">
        <f t="shared" si="21"/>
        <v>156184</v>
      </c>
      <c r="J116" s="165">
        <f t="shared" si="21"/>
        <v>134010.117</v>
      </c>
      <c r="K116" s="72">
        <f t="shared" si="21"/>
        <v>1</v>
      </c>
      <c r="L116" s="140">
        <f t="shared" si="21"/>
        <v>39</v>
      </c>
      <c r="M116" s="141">
        <f t="shared" si="21"/>
        <v>322040</v>
      </c>
      <c r="N116" s="141">
        <f t="shared" si="21"/>
        <v>150098</v>
      </c>
      <c r="O116" s="171">
        <f t="shared" si="21"/>
        <v>127277.379</v>
      </c>
      <c r="P116" s="143">
        <f t="shared" si="21"/>
        <v>1</v>
      </c>
      <c r="Q116" s="140">
        <f t="shared" si="21"/>
        <v>38</v>
      </c>
      <c r="R116" s="141">
        <f t="shared" si="21"/>
        <v>308343</v>
      </c>
      <c r="S116" s="141">
        <f t="shared" si="21"/>
        <v>143834</v>
      </c>
      <c r="T116" s="171">
        <f t="shared" si="21"/>
        <v>119248.00899999999</v>
      </c>
      <c r="U116" s="143">
        <f t="shared" si="21"/>
        <v>1</v>
      </c>
      <c r="V116" s="140">
        <f t="shared" si="21"/>
        <v>43</v>
      </c>
      <c r="W116" s="141">
        <f t="shared" si="21"/>
        <v>339380</v>
      </c>
      <c r="X116" s="141">
        <f t="shared" si="21"/>
        <v>153912</v>
      </c>
      <c r="Y116" s="171">
        <f t="shared" si="21"/>
        <v>125301.11600000001</v>
      </c>
      <c r="Z116" s="143">
        <f t="shared" ref="Z116:AE116" si="22">SUM(Z$92:Z$115)</f>
        <v>1</v>
      </c>
      <c r="AA116" s="140">
        <f t="shared" si="22"/>
        <v>58</v>
      </c>
      <c r="AB116" s="141">
        <f t="shared" si="22"/>
        <v>358116</v>
      </c>
      <c r="AC116" s="141">
        <f t="shared" si="22"/>
        <v>159705</v>
      </c>
      <c r="AD116" s="171">
        <f t="shared" si="22"/>
        <v>128796.19100000001</v>
      </c>
      <c r="AE116" s="143">
        <f t="shared" si="22"/>
        <v>0.99999999999999989</v>
      </c>
    </row>
    <row r="119" spans="1:31" ht="12.75" hidden="1" customHeight="1" x14ac:dyDescent="0.2"/>
    <row r="120" spans="1:31" ht="12.75" hidden="1" customHeight="1" x14ac:dyDescent="0.2"/>
    <row r="121" spans="1:31" ht="12.75" hidden="1" customHeight="1" x14ac:dyDescent="0.2"/>
    <row r="122" spans="1:31" ht="12.75" hidden="1" customHeight="1" x14ac:dyDescent="0.2"/>
    <row r="123" spans="1:31" ht="12.75" hidden="1" customHeight="1" x14ac:dyDescent="0.2"/>
    <row r="124" spans="1:31" ht="12.75" hidden="1" customHeight="1" x14ac:dyDescent="0.2"/>
    <row r="125" spans="1:31" ht="12.75" hidden="1" customHeight="1" x14ac:dyDescent="0.2"/>
    <row r="126" spans="1:31" ht="12.75" hidden="1" customHeight="1" x14ac:dyDescent="0.2"/>
    <row r="127" spans="1:31" ht="12.75" hidden="1" customHeight="1" x14ac:dyDescent="0.2"/>
    <row r="128" spans="1:31" ht="12.75" hidden="1" customHeight="1" x14ac:dyDescent="0.2"/>
    <row r="129" spans="1:31" ht="12.75" hidden="1" customHeight="1" x14ac:dyDescent="0.2"/>
    <row r="131" spans="1:31" x14ac:dyDescent="0.2">
      <c r="A131" s="237" t="str">
        <f>Translation!$A$32</f>
        <v>Vorsorgeeinrichtungen ohne Staatsgarantie und ohne Vollversicherungslösung</v>
      </c>
      <c r="E131" s="156"/>
      <c r="J131" s="156"/>
      <c r="O131" s="156"/>
      <c r="T131" s="156"/>
      <c r="Y131" s="156"/>
      <c r="AD131" s="156"/>
    </row>
    <row r="132" spans="1:31" x14ac:dyDescent="0.2">
      <c r="A132" s="114" t="str">
        <f>$A$12</f>
        <v>nicht definiert</v>
      </c>
      <c r="B132" s="210">
        <v>0</v>
      </c>
      <c r="C132" s="211">
        <v>0</v>
      </c>
      <c r="D132" s="211">
        <v>0</v>
      </c>
      <c r="E132" s="212">
        <v>0</v>
      </c>
      <c r="F132" s="213">
        <f t="shared" ref="F132:F137" si="23">E132/E$156</f>
        <v>0</v>
      </c>
      <c r="G132" s="218">
        <v>0</v>
      </c>
      <c r="H132" s="219">
        <v>0</v>
      </c>
      <c r="I132" s="219">
        <v>0</v>
      </c>
      <c r="J132" s="220">
        <v>0</v>
      </c>
      <c r="K132" s="221">
        <f t="shared" ref="K132:K137" si="24">J132/J$156</f>
        <v>0</v>
      </c>
      <c r="L132" s="228">
        <v>0</v>
      </c>
      <c r="M132" s="229">
        <v>0</v>
      </c>
      <c r="N132" s="229">
        <v>0</v>
      </c>
      <c r="O132" s="230">
        <v>0</v>
      </c>
      <c r="P132" s="231">
        <f t="shared" ref="P132:P137" si="25">O132/O$156</f>
        <v>0</v>
      </c>
      <c r="Q132" s="228">
        <v>0</v>
      </c>
      <c r="R132" s="229">
        <v>0</v>
      </c>
      <c r="S132" s="229">
        <v>0</v>
      </c>
      <c r="T132" s="230">
        <v>0</v>
      </c>
      <c r="U132" s="231">
        <f t="shared" ref="U132:U137" si="26">T132/T$156</f>
        <v>0</v>
      </c>
      <c r="V132" s="228">
        <v>0</v>
      </c>
      <c r="W132" s="229">
        <v>0</v>
      </c>
      <c r="X132" s="229">
        <v>0</v>
      </c>
      <c r="Y132" s="230">
        <v>0</v>
      </c>
      <c r="Z132" s="231">
        <f t="shared" ref="Z132:Z137" si="27">Y132/Y$156</f>
        <v>0</v>
      </c>
      <c r="AA132" s="228"/>
      <c r="AB132" s="229"/>
      <c r="AC132" s="229"/>
      <c r="AD132" s="230"/>
      <c r="AE132" s="231" t="e">
        <f t="shared" ref="AE132:AE137" si="28">AD132/AD$156</f>
        <v>#DIV/0!</v>
      </c>
    </row>
    <row r="133" spans="1:31" x14ac:dyDescent="0.2">
      <c r="A133" s="114" t="str">
        <f>$A$13</f>
        <v>unter 40%</v>
      </c>
      <c r="B133" s="210">
        <v>126</v>
      </c>
      <c r="C133" s="211">
        <v>109642</v>
      </c>
      <c r="D133" s="211">
        <v>40152</v>
      </c>
      <c r="E133" s="212">
        <v>29623.876</v>
      </c>
      <c r="F133" s="213">
        <f t="shared" si="23"/>
        <v>4.2429212762450104E-2</v>
      </c>
      <c r="G133" s="218">
        <v>136</v>
      </c>
      <c r="H133" s="219">
        <v>131812</v>
      </c>
      <c r="I133" s="219">
        <v>43200</v>
      </c>
      <c r="J133" s="220">
        <v>32565.681999999997</v>
      </c>
      <c r="K133" s="221">
        <f t="shared" si="24"/>
        <v>4.8634831036218899E-2</v>
      </c>
      <c r="L133" s="228">
        <v>166</v>
      </c>
      <c r="M133" s="229">
        <v>203214</v>
      </c>
      <c r="N133" s="229">
        <v>86295</v>
      </c>
      <c r="O133" s="230">
        <v>70857.142999999996</v>
      </c>
      <c r="P133" s="231">
        <f t="shared" si="25"/>
        <v>0.11159298830747795</v>
      </c>
      <c r="Q133" s="228">
        <v>202</v>
      </c>
      <c r="R133" s="229">
        <v>211086</v>
      </c>
      <c r="S133" s="229">
        <v>88760</v>
      </c>
      <c r="T133" s="230">
        <v>71275.315000000002</v>
      </c>
      <c r="U133" s="231">
        <f t="shared" si="26"/>
        <v>0.1177491199190478</v>
      </c>
      <c r="V133" s="228">
        <v>250</v>
      </c>
      <c r="W133" s="229">
        <v>283330</v>
      </c>
      <c r="X133" s="229">
        <v>76531</v>
      </c>
      <c r="Y133" s="230">
        <v>61516.415999999997</v>
      </c>
      <c r="Z133" s="231">
        <f t="shared" si="27"/>
        <v>0.10671503882773264</v>
      </c>
      <c r="AA133" s="228"/>
      <c r="AB133" s="229"/>
      <c r="AC133" s="229"/>
      <c r="AD133" s="230"/>
      <c r="AE133" s="231" t="e">
        <f t="shared" si="28"/>
        <v>#DIV/0!</v>
      </c>
    </row>
    <row r="134" spans="1:31" x14ac:dyDescent="0.2">
      <c r="A134" s="114" t="str">
        <f>$A$14</f>
        <v>40% – 49%</v>
      </c>
      <c r="B134" s="210">
        <v>193</v>
      </c>
      <c r="C134" s="211">
        <v>274917</v>
      </c>
      <c r="D134" s="211">
        <v>97840</v>
      </c>
      <c r="E134" s="212">
        <v>97600.487999999998</v>
      </c>
      <c r="F134" s="213">
        <f t="shared" si="23"/>
        <v>0.13978967070585085</v>
      </c>
      <c r="G134" s="218">
        <v>219</v>
      </c>
      <c r="H134" s="219">
        <v>274934</v>
      </c>
      <c r="I134" s="219">
        <v>124788</v>
      </c>
      <c r="J134" s="220">
        <v>106834.507</v>
      </c>
      <c r="K134" s="221">
        <f t="shared" si="24"/>
        <v>0.15955072572356219</v>
      </c>
      <c r="L134" s="228">
        <v>254</v>
      </c>
      <c r="M134" s="229">
        <v>243812</v>
      </c>
      <c r="N134" s="229">
        <v>90876</v>
      </c>
      <c r="O134" s="230">
        <v>75788.933999999994</v>
      </c>
      <c r="P134" s="231">
        <f t="shared" si="25"/>
        <v>0.1193600710897731</v>
      </c>
      <c r="Q134" s="228">
        <v>329</v>
      </c>
      <c r="R134" s="229">
        <v>325213</v>
      </c>
      <c r="S134" s="229">
        <v>106759</v>
      </c>
      <c r="T134" s="230">
        <v>92513.706000000006</v>
      </c>
      <c r="U134" s="231">
        <f t="shared" si="26"/>
        <v>0.15283562706035789</v>
      </c>
      <c r="V134" s="228">
        <v>376</v>
      </c>
      <c r="W134" s="229">
        <v>390735</v>
      </c>
      <c r="X134" s="229">
        <v>145371</v>
      </c>
      <c r="Y134" s="230">
        <v>113597.05799999999</v>
      </c>
      <c r="Z134" s="231">
        <f t="shared" si="27"/>
        <v>0.19706145519248386</v>
      </c>
      <c r="AA134" s="228"/>
      <c r="AB134" s="229"/>
      <c r="AC134" s="229"/>
      <c r="AD134" s="230"/>
      <c r="AE134" s="231" t="e">
        <f t="shared" si="28"/>
        <v>#DIV/0!</v>
      </c>
    </row>
    <row r="135" spans="1:31" x14ac:dyDescent="0.2">
      <c r="A135" s="114" t="str">
        <f>$A$15</f>
        <v>50% – 59%</v>
      </c>
      <c r="B135" s="210">
        <v>445</v>
      </c>
      <c r="C135" s="211">
        <v>655169</v>
      </c>
      <c r="D135" s="211">
        <v>211489</v>
      </c>
      <c r="E135" s="212">
        <v>183365.43900000001</v>
      </c>
      <c r="F135" s="213">
        <f t="shared" si="23"/>
        <v>0.262627727195829</v>
      </c>
      <c r="G135" s="218">
        <v>448</v>
      </c>
      <c r="H135" s="219">
        <v>822210</v>
      </c>
      <c r="I135" s="219">
        <v>193939</v>
      </c>
      <c r="J135" s="220">
        <v>187139.04399999999</v>
      </c>
      <c r="K135" s="221">
        <f t="shared" si="24"/>
        <v>0.27948058281781218</v>
      </c>
      <c r="L135" s="228">
        <v>450</v>
      </c>
      <c r="M135" s="229">
        <v>770406</v>
      </c>
      <c r="N135" s="229">
        <v>215962</v>
      </c>
      <c r="O135" s="230">
        <v>196452.00900000002</v>
      </c>
      <c r="P135" s="231">
        <f t="shared" si="25"/>
        <v>0.30939247357627103</v>
      </c>
      <c r="Q135" s="228">
        <v>458</v>
      </c>
      <c r="R135" s="229">
        <v>821535</v>
      </c>
      <c r="S135" s="229">
        <v>234375</v>
      </c>
      <c r="T135" s="230">
        <v>199959.93599999999</v>
      </c>
      <c r="U135" s="231">
        <f t="shared" si="26"/>
        <v>0.33034026553329326</v>
      </c>
      <c r="V135" s="228">
        <v>504</v>
      </c>
      <c r="W135" s="229">
        <v>860097</v>
      </c>
      <c r="X135" s="229">
        <v>235829</v>
      </c>
      <c r="Y135" s="230">
        <v>207411.82699999999</v>
      </c>
      <c r="Z135" s="231">
        <f t="shared" si="27"/>
        <v>0.35980576585664498</v>
      </c>
      <c r="AA135" s="228"/>
      <c r="AB135" s="229"/>
      <c r="AC135" s="229"/>
      <c r="AD135" s="230"/>
      <c r="AE135" s="231" t="e">
        <f t="shared" si="28"/>
        <v>#DIV/0!</v>
      </c>
    </row>
    <row r="136" spans="1:31" x14ac:dyDescent="0.2">
      <c r="A136" s="114" t="str">
        <f>$A$16</f>
        <v>60% – 69%</v>
      </c>
      <c r="B136" s="210">
        <v>433</v>
      </c>
      <c r="C136" s="211">
        <v>1408290</v>
      </c>
      <c r="D136" s="211">
        <v>319334</v>
      </c>
      <c r="E136" s="212">
        <v>292529.76900000003</v>
      </c>
      <c r="F136" s="213">
        <f t="shared" si="23"/>
        <v>0.41897987313514889</v>
      </c>
      <c r="G136" s="218">
        <v>418</v>
      </c>
      <c r="H136" s="219">
        <v>1160246</v>
      </c>
      <c r="I136" s="219">
        <v>297044</v>
      </c>
      <c r="J136" s="220">
        <v>248423.23</v>
      </c>
      <c r="K136" s="221">
        <f t="shared" si="24"/>
        <v>0.37100472259483919</v>
      </c>
      <c r="L136" s="228">
        <v>395</v>
      </c>
      <c r="M136" s="229">
        <v>1114997</v>
      </c>
      <c r="N136" s="229">
        <v>252682</v>
      </c>
      <c r="O136" s="230">
        <v>210853.087</v>
      </c>
      <c r="P136" s="231">
        <f t="shared" si="25"/>
        <v>0.3320727463170034</v>
      </c>
      <c r="Q136" s="228">
        <v>369</v>
      </c>
      <c r="R136" s="229">
        <v>1051955</v>
      </c>
      <c r="S136" s="229">
        <v>220560</v>
      </c>
      <c r="T136" s="230">
        <v>181465.47899999999</v>
      </c>
      <c r="U136" s="231">
        <f t="shared" si="26"/>
        <v>0.29978682588689293</v>
      </c>
      <c r="V136" s="228">
        <v>342</v>
      </c>
      <c r="W136" s="229">
        <v>1016590</v>
      </c>
      <c r="X136" s="229">
        <v>214130</v>
      </c>
      <c r="Y136" s="230">
        <v>165761.49799999999</v>
      </c>
      <c r="Z136" s="231">
        <f t="shared" si="27"/>
        <v>0.28755323936968513</v>
      </c>
      <c r="AA136" s="228"/>
      <c r="AB136" s="229"/>
      <c r="AC136" s="229"/>
      <c r="AD136" s="230"/>
      <c r="AE136" s="231" t="e">
        <f t="shared" si="28"/>
        <v>#DIV/0!</v>
      </c>
    </row>
    <row r="137" spans="1:31" ht="12.75" customHeight="1" x14ac:dyDescent="0.2">
      <c r="A137" s="114" t="str">
        <f>$A$17</f>
        <v>70% oder höher</v>
      </c>
      <c r="B137" s="210">
        <v>246</v>
      </c>
      <c r="C137" s="211">
        <v>438324</v>
      </c>
      <c r="D137" s="211">
        <v>116342</v>
      </c>
      <c r="E137" s="212">
        <v>95075.705999999991</v>
      </c>
      <c r="F137" s="213">
        <f t="shared" si="23"/>
        <v>0.13617351620072113</v>
      </c>
      <c r="G137" s="218">
        <v>274</v>
      </c>
      <c r="H137" s="219">
        <v>386243</v>
      </c>
      <c r="I137" s="219">
        <v>101440</v>
      </c>
      <c r="J137" s="220">
        <v>94633.406999999992</v>
      </c>
      <c r="K137" s="221">
        <f t="shared" si="24"/>
        <v>0.14132913782756754</v>
      </c>
      <c r="L137" s="228">
        <v>252</v>
      </c>
      <c r="M137" s="229">
        <v>341931</v>
      </c>
      <c r="N137" s="229">
        <v>91756</v>
      </c>
      <c r="O137" s="230">
        <v>81009.357000000004</v>
      </c>
      <c r="P137" s="231">
        <f t="shared" si="25"/>
        <v>0.12758172070947468</v>
      </c>
      <c r="Q137" s="228">
        <v>211</v>
      </c>
      <c r="R137" s="229">
        <v>233348</v>
      </c>
      <c r="S137" s="229">
        <v>72043</v>
      </c>
      <c r="T137" s="230">
        <v>60100.618999999999</v>
      </c>
      <c r="U137" s="231">
        <f t="shared" si="26"/>
        <v>9.9288161600408251E-2</v>
      </c>
      <c r="V137" s="228">
        <v>181</v>
      </c>
      <c r="W137" s="229">
        <v>99200</v>
      </c>
      <c r="X137" s="229">
        <v>37912</v>
      </c>
      <c r="Y137" s="230">
        <v>28168.184999999998</v>
      </c>
      <c r="Z137" s="231">
        <f t="shared" si="27"/>
        <v>4.8864500753453458E-2</v>
      </c>
      <c r="AA137" s="228"/>
      <c r="AB137" s="229"/>
      <c r="AC137" s="229"/>
      <c r="AD137" s="230"/>
      <c r="AE137" s="231" t="e">
        <f t="shared" si="28"/>
        <v>#DIV/0!</v>
      </c>
    </row>
    <row r="138" spans="1:31" ht="12.75" hidden="1" customHeight="1" x14ac:dyDescent="0.2">
      <c r="A138" s="114">
        <f>$A$18</f>
        <v>0</v>
      </c>
      <c r="B138" s="210"/>
      <c r="C138" s="211"/>
      <c r="D138" s="211"/>
      <c r="E138" s="212"/>
      <c r="F138" s="213"/>
      <c r="G138" s="218"/>
      <c r="H138" s="219"/>
      <c r="I138" s="219"/>
      <c r="J138" s="220"/>
      <c r="K138" s="221"/>
      <c r="L138" s="228"/>
      <c r="M138" s="229"/>
      <c r="N138" s="229"/>
      <c r="O138" s="230"/>
      <c r="P138" s="231"/>
      <c r="Q138" s="228"/>
      <c r="R138" s="229"/>
      <c r="S138" s="229"/>
      <c r="T138" s="230"/>
      <c r="U138" s="231"/>
      <c r="V138" s="228"/>
      <c r="W138" s="229"/>
      <c r="X138" s="229"/>
      <c r="Y138" s="230"/>
      <c r="Z138" s="231"/>
      <c r="AA138" s="228"/>
      <c r="AB138" s="229"/>
      <c r="AC138" s="229"/>
      <c r="AD138" s="230"/>
      <c r="AE138" s="231"/>
    </row>
    <row r="139" spans="1:31" ht="12.75" hidden="1" customHeight="1" x14ac:dyDescent="0.2">
      <c r="A139" s="114">
        <f>$A$19</f>
        <v>0</v>
      </c>
      <c r="B139" s="210"/>
      <c r="C139" s="211"/>
      <c r="D139" s="211"/>
      <c r="E139" s="212"/>
      <c r="F139" s="213"/>
      <c r="G139" s="218"/>
      <c r="H139" s="219"/>
      <c r="I139" s="219"/>
      <c r="J139" s="220"/>
      <c r="K139" s="221"/>
      <c r="L139" s="228"/>
      <c r="M139" s="229"/>
      <c r="N139" s="229"/>
      <c r="O139" s="230"/>
      <c r="P139" s="231"/>
      <c r="Q139" s="228"/>
      <c r="R139" s="229"/>
      <c r="S139" s="229"/>
      <c r="T139" s="230"/>
      <c r="U139" s="231"/>
      <c r="V139" s="228"/>
      <c r="W139" s="229"/>
      <c r="X139" s="229"/>
      <c r="Y139" s="230"/>
      <c r="Z139" s="231"/>
      <c r="AA139" s="228"/>
      <c r="AB139" s="229"/>
      <c r="AC139" s="229"/>
      <c r="AD139" s="230"/>
      <c r="AE139" s="231"/>
    </row>
    <row r="140" spans="1:31" ht="12.75" hidden="1" customHeight="1" x14ac:dyDescent="0.2">
      <c r="A140" s="114">
        <f>$A$20</f>
        <v>0</v>
      </c>
      <c r="B140" s="210"/>
      <c r="C140" s="211"/>
      <c r="D140" s="211"/>
      <c r="E140" s="212"/>
      <c r="F140" s="213"/>
      <c r="G140" s="218"/>
      <c r="H140" s="219"/>
      <c r="I140" s="219"/>
      <c r="J140" s="220"/>
      <c r="K140" s="221"/>
      <c r="L140" s="228"/>
      <c r="M140" s="229"/>
      <c r="N140" s="229"/>
      <c r="O140" s="230"/>
      <c r="P140" s="231"/>
      <c r="Q140" s="228"/>
      <c r="R140" s="229"/>
      <c r="S140" s="229"/>
      <c r="T140" s="230"/>
      <c r="U140" s="231"/>
      <c r="V140" s="228"/>
      <c r="W140" s="229"/>
      <c r="X140" s="229"/>
      <c r="Y140" s="230"/>
      <c r="Z140" s="231"/>
      <c r="AA140" s="228"/>
      <c r="AB140" s="229"/>
      <c r="AC140" s="229"/>
      <c r="AD140" s="230"/>
      <c r="AE140" s="231"/>
    </row>
    <row r="141" spans="1:31" ht="12.75" hidden="1" customHeight="1" x14ac:dyDescent="0.2">
      <c r="A141" s="114">
        <f>$A$21</f>
        <v>0</v>
      </c>
      <c r="B141" s="210"/>
      <c r="C141" s="211"/>
      <c r="D141" s="211"/>
      <c r="E141" s="212"/>
      <c r="F141" s="213"/>
      <c r="G141" s="218"/>
      <c r="H141" s="219"/>
      <c r="I141" s="219"/>
      <c r="J141" s="220"/>
      <c r="K141" s="221"/>
      <c r="L141" s="228"/>
      <c r="M141" s="229"/>
      <c r="N141" s="229"/>
      <c r="O141" s="230"/>
      <c r="P141" s="231"/>
      <c r="Q141" s="228"/>
      <c r="R141" s="229"/>
      <c r="S141" s="229"/>
      <c r="T141" s="230"/>
      <c r="U141" s="231"/>
      <c r="V141" s="228"/>
      <c r="W141" s="229"/>
      <c r="X141" s="229"/>
      <c r="Y141" s="230"/>
      <c r="Z141" s="231"/>
      <c r="AA141" s="228"/>
      <c r="AB141" s="229"/>
      <c r="AC141" s="229"/>
      <c r="AD141" s="230"/>
      <c r="AE141" s="231"/>
    </row>
    <row r="142" spans="1:31" ht="12.75" hidden="1" customHeight="1" x14ac:dyDescent="0.2">
      <c r="A142" s="114">
        <f>$A$22</f>
        <v>0</v>
      </c>
      <c r="B142" s="210"/>
      <c r="C142" s="211"/>
      <c r="D142" s="211"/>
      <c r="E142" s="212"/>
      <c r="F142" s="213"/>
      <c r="G142" s="218"/>
      <c r="H142" s="219"/>
      <c r="I142" s="219"/>
      <c r="J142" s="220"/>
      <c r="K142" s="221"/>
      <c r="L142" s="228"/>
      <c r="M142" s="229"/>
      <c r="N142" s="229"/>
      <c r="O142" s="230"/>
      <c r="P142" s="231"/>
      <c r="Q142" s="228"/>
      <c r="R142" s="229"/>
      <c r="S142" s="229"/>
      <c r="T142" s="230"/>
      <c r="U142" s="231"/>
      <c r="V142" s="228"/>
      <c r="W142" s="229"/>
      <c r="X142" s="229"/>
      <c r="Y142" s="230"/>
      <c r="Z142" s="231"/>
      <c r="AA142" s="228"/>
      <c r="AB142" s="229"/>
      <c r="AC142" s="229"/>
      <c r="AD142" s="230"/>
      <c r="AE142" s="231"/>
    </row>
    <row r="143" spans="1:31" ht="12.75" hidden="1" customHeight="1" x14ac:dyDescent="0.2">
      <c r="A143" s="114">
        <f>$A$23</f>
        <v>0</v>
      </c>
      <c r="B143" s="210"/>
      <c r="C143" s="211"/>
      <c r="D143" s="211"/>
      <c r="E143" s="212"/>
      <c r="F143" s="213"/>
      <c r="G143" s="218"/>
      <c r="H143" s="219"/>
      <c r="I143" s="219"/>
      <c r="J143" s="220"/>
      <c r="K143" s="221"/>
      <c r="L143" s="228"/>
      <c r="M143" s="229"/>
      <c r="N143" s="229"/>
      <c r="O143" s="230"/>
      <c r="P143" s="231"/>
      <c r="Q143" s="228"/>
      <c r="R143" s="229"/>
      <c r="S143" s="229"/>
      <c r="T143" s="230"/>
      <c r="U143" s="231"/>
      <c r="V143" s="228"/>
      <c r="W143" s="229"/>
      <c r="X143" s="229"/>
      <c r="Y143" s="230"/>
      <c r="Z143" s="231"/>
      <c r="AA143" s="228"/>
      <c r="AB143" s="229"/>
      <c r="AC143" s="229"/>
      <c r="AD143" s="230"/>
      <c r="AE143" s="231"/>
    </row>
    <row r="144" spans="1:31" ht="12.75" hidden="1" customHeight="1" x14ac:dyDescent="0.2">
      <c r="A144" s="114">
        <f>$A$24</f>
        <v>0</v>
      </c>
      <c r="B144" s="210"/>
      <c r="C144" s="211"/>
      <c r="D144" s="211"/>
      <c r="E144" s="212"/>
      <c r="F144" s="213"/>
      <c r="G144" s="218"/>
      <c r="H144" s="219"/>
      <c r="I144" s="219"/>
      <c r="J144" s="220"/>
      <c r="K144" s="221"/>
      <c r="L144" s="228"/>
      <c r="M144" s="229"/>
      <c r="N144" s="229"/>
      <c r="O144" s="230"/>
      <c r="P144" s="231"/>
      <c r="Q144" s="228"/>
      <c r="R144" s="229"/>
      <c r="S144" s="229"/>
      <c r="T144" s="230"/>
      <c r="U144" s="231"/>
      <c r="V144" s="228"/>
      <c r="W144" s="229"/>
      <c r="X144" s="229"/>
      <c r="Y144" s="230"/>
      <c r="Z144" s="231"/>
      <c r="AA144" s="228"/>
      <c r="AB144" s="229"/>
      <c r="AC144" s="229"/>
      <c r="AD144" s="230"/>
      <c r="AE144" s="231"/>
    </row>
    <row r="145" spans="1:31" ht="12.75" hidden="1" customHeight="1" x14ac:dyDescent="0.2">
      <c r="A145" s="114">
        <f>$A$25</f>
        <v>0</v>
      </c>
      <c r="B145" s="210"/>
      <c r="C145" s="211"/>
      <c r="D145" s="211"/>
      <c r="E145" s="212"/>
      <c r="F145" s="213"/>
      <c r="G145" s="218"/>
      <c r="H145" s="219"/>
      <c r="I145" s="219"/>
      <c r="J145" s="220"/>
      <c r="K145" s="221"/>
      <c r="L145" s="228"/>
      <c r="M145" s="229"/>
      <c r="N145" s="229"/>
      <c r="O145" s="230"/>
      <c r="P145" s="231"/>
      <c r="Q145" s="228"/>
      <c r="R145" s="229"/>
      <c r="S145" s="229"/>
      <c r="T145" s="230"/>
      <c r="U145" s="231"/>
      <c r="V145" s="228"/>
      <c r="W145" s="229"/>
      <c r="X145" s="229"/>
      <c r="Y145" s="230"/>
      <c r="Z145" s="231"/>
      <c r="AA145" s="228"/>
      <c r="AB145" s="229"/>
      <c r="AC145" s="229"/>
      <c r="AD145" s="230"/>
      <c r="AE145" s="231"/>
    </row>
    <row r="146" spans="1:31" ht="12.75" hidden="1" customHeight="1" x14ac:dyDescent="0.2">
      <c r="A146" s="114">
        <f>$A$26</f>
        <v>0</v>
      </c>
      <c r="B146" s="210"/>
      <c r="C146" s="211"/>
      <c r="D146" s="211"/>
      <c r="E146" s="212"/>
      <c r="F146" s="213"/>
      <c r="G146" s="218"/>
      <c r="H146" s="219"/>
      <c r="I146" s="219"/>
      <c r="J146" s="220"/>
      <c r="K146" s="221"/>
      <c r="L146" s="228"/>
      <c r="M146" s="229"/>
      <c r="N146" s="229"/>
      <c r="O146" s="230"/>
      <c r="P146" s="231"/>
      <c r="Q146" s="228"/>
      <c r="R146" s="229"/>
      <c r="S146" s="229"/>
      <c r="T146" s="230"/>
      <c r="U146" s="231"/>
      <c r="V146" s="228"/>
      <c r="W146" s="229"/>
      <c r="X146" s="229"/>
      <c r="Y146" s="230"/>
      <c r="Z146" s="231"/>
      <c r="AA146" s="228"/>
      <c r="AB146" s="229"/>
      <c r="AC146" s="229"/>
      <c r="AD146" s="230"/>
      <c r="AE146" s="231"/>
    </row>
    <row r="147" spans="1:31" ht="12.75" hidden="1" customHeight="1" x14ac:dyDescent="0.2">
      <c r="A147" s="114">
        <f>$A$27</f>
        <v>0</v>
      </c>
      <c r="B147" s="210"/>
      <c r="C147" s="211"/>
      <c r="D147" s="211"/>
      <c r="E147" s="212"/>
      <c r="F147" s="213"/>
      <c r="G147" s="218"/>
      <c r="H147" s="219"/>
      <c r="I147" s="219"/>
      <c r="J147" s="220"/>
      <c r="K147" s="221"/>
      <c r="L147" s="228"/>
      <c r="M147" s="229"/>
      <c r="N147" s="229"/>
      <c r="O147" s="230"/>
      <c r="P147" s="231"/>
      <c r="Q147" s="228"/>
      <c r="R147" s="229"/>
      <c r="S147" s="229"/>
      <c r="T147" s="230"/>
      <c r="U147" s="231"/>
      <c r="V147" s="228"/>
      <c r="W147" s="229"/>
      <c r="X147" s="229"/>
      <c r="Y147" s="230"/>
      <c r="Z147" s="231"/>
      <c r="AA147" s="228"/>
      <c r="AB147" s="229"/>
      <c r="AC147" s="229"/>
      <c r="AD147" s="230"/>
      <c r="AE147" s="231"/>
    </row>
    <row r="148" spans="1:31" ht="12.75" hidden="1" customHeight="1" x14ac:dyDescent="0.2">
      <c r="A148" s="114">
        <f>$A$28</f>
        <v>0</v>
      </c>
      <c r="B148" s="210"/>
      <c r="C148" s="211"/>
      <c r="D148" s="211"/>
      <c r="E148" s="212"/>
      <c r="F148" s="213"/>
      <c r="G148" s="218"/>
      <c r="H148" s="219"/>
      <c r="I148" s="219"/>
      <c r="J148" s="220"/>
      <c r="K148" s="221"/>
      <c r="L148" s="228"/>
      <c r="M148" s="229"/>
      <c r="N148" s="229"/>
      <c r="O148" s="230"/>
      <c r="P148" s="231"/>
      <c r="Q148" s="228"/>
      <c r="R148" s="229"/>
      <c r="S148" s="229"/>
      <c r="T148" s="230"/>
      <c r="U148" s="231"/>
      <c r="V148" s="228"/>
      <c r="W148" s="229"/>
      <c r="X148" s="229"/>
      <c r="Y148" s="230"/>
      <c r="Z148" s="231"/>
      <c r="AA148" s="228"/>
      <c r="AB148" s="229"/>
      <c r="AC148" s="229"/>
      <c r="AD148" s="230"/>
      <c r="AE148" s="231"/>
    </row>
    <row r="149" spans="1:31" ht="12.75" hidden="1" customHeight="1" x14ac:dyDescent="0.2">
      <c r="A149" s="114">
        <f>$A$29</f>
        <v>0</v>
      </c>
      <c r="B149" s="210"/>
      <c r="C149" s="211"/>
      <c r="D149" s="211"/>
      <c r="E149" s="212"/>
      <c r="F149" s="213"/>
      <c r="G149" s="218"/>
      <c r="H149" s="219"/>
      <c r="I149" s="219"/>
      <c r="J149" s="220"/>
      <c r="K149" s="221"/>
      <c r="L149" s="228"/>
      <c r="M149" s="229"/>
      <c r="N149" s="229"/>
      <c r="O149" s="230"/>
      <c r="P149" s="231"/>
      <c r="Q149" s="228"/>
      <c r="R149" s="229"/>
      <c r="S149" s="229"/>
      <c r="T149" s="230"/>
      <c r="U149" s="231"/>
      <c r="V149" s="228"/>
      <c r="W149" s="229"/>
      <c r="X149" s="229"/>
      <c r="Y149" s="230"/>
      <c r="Z149" s="231"/>
      <c r="AA149" s="228"/>
      <c r="AB149" s="229"/>
      <c r="AC149" s="229"/>
      <c r="AD149" s="230"/>
      <c r="AE149" s="231"/>
    </row>
    <row r="150" spans="1:31" ht="12.75" hidden="1" customHeight="1" x14ac:dyDescent="0.2">
      <c r="A150" s="114">
        <f>$A$30</f>
        <v>0</v>
      </c>
      <c r="B150" s="210"/>
      <c r="C150" s="211"/>
      <c r="D150" s="211"/>
      <c r="E150" s="212"/>
      <c r="F150" s="213"/>
      <c r="G150" s="218"/>
      <c r="H150" s="219"/>
      <c r="I150" s="219"/>
      <c r="J150" s="220"/>
      <c r="K150" s="221"/>
      <c r="L150" s="228"/>
      <c r="M150" s="229"/>
      <c r="N150" s="229"/>
      <c r="O150" s="230"/>
      <c r="P150" s="231"/>
      <c r="Q150" s="228"/>
      <c r="R150" s="229"/>
      <c r="S150" s="229"/>
      <c r="T150" s="230"/>
      <c r="U150" s="231"/>
      <c r="V150" s="228"/>
      <c r="W150" s="229"/>
      <c r="X150" s="229"/>
      <c r="Y150" s="230"/>
      <c r="Z150" s="231"/>
      <c r="AA150" s="228"/>
      <c r="AB150" s="229"/>
      <c r="AC150" s="229"/>
      <c r="AD150" s="230"/>
      <c r="AE150" s="231"/>
    </row>
    <row r="151" spans="1:31" ht="12.75" hidden="1" customHeight="1" x14ac:dyDescent="0.2">
      <c r="A151" s="114">
        <f>$A$31</f>
        <v>0</v>
      </c>
      <c r="B151" s="210"/>
      <c r="C151" s="211"/>
      <c r="D151" s="211"/>
      <c r="E151" s="212"/>
      <c r="F151" s="213"/>
      <c r="G151" s="218"/>
      <c r="H151" s="219"/>
      <c r="I151" s="219"/>
      <c r="J151" s="220"/>
      <c r="K151" s="221"/>
      <c r="L151" s="228"/>
      <c r="M151" s="229"/>
      <c r="N151" s="229"/>
      <c r="O151" s="230"/>
      <c r="P151" s="231"/>
      <c r="Q151" s="228"/>
      <c r="R151" s="229"/>
      <c r="S151" s="229"/>
      <c r="T151" s="230"/>
      <c r="U151" s="231"/>
      <c r="V151" s="228"/>
      <c r="W151" s="229"/>
      <c r="X151" s="229"/>
      <c r="Y151" s="230"/>
      <c r="Z151" s="231"/>
      <c r="AA151" s="228"/>
      <c r="AB151" s="229"/>
      <c r="AC151" s="229"/>
      <c r="AD151" s="230"/>
      <c r="AE151" s="231"/>
    </row>
    <row r="152" spans="1:31" ht="12.75" hidden="1" customHeight="1" x14ac:dyDescent="0.2">
      <c r="A152" s="114">
        <f>$A$32</f>
        <v>0</v>
      </c>
      <c r="B152" s="210"/>
      <c r="C152" s="211"/>
      <c r="D152" s="211"/>
      <c r="E152" s="212"/>
      <c r="F152" s="213"/>
      <c r="G152" s="218"/>
      <c r="H152" s="219"/>
      <c r="I152" s="219"/>
      <c r="J152" s="220"/>
      <c r="K152" s="221"/>
      <c r="L152" s="228"/>
      <c r="M152" s="229"/>
      <c r="N152" s="229"/>
      <c r="O152" s="230"/>
      <c r="P152" s="231"/>
      <c r="Q152" s="228"/>
      <c r="R152" s="229"/>
      <c r="S152" s="229"/>
      <c r="T152" s="230"/>
      <c r="U152" s="231"/>
      <c r="V152" s="228"/>
      <c r="W152" s="229"/>
      <c r="X152" s="229"/>
      <c r="Y152" s="230"/>
      <c r="Z152" s="231"/>
      <c r="AA152" s="228"/>
      <c r="AB152" s="229"/>
      <c r="AC152" s="229"/>
      <c r="AD152" s="230"/>
      <c r="AE152" s="231"/>
    </row>
    <row r="153" spans="1:31" ht="12.75" hidden="1" customHeight="1" x14ac:dyDescent="0.2">
      <c r="A153" s="114">
        <f>$A$33</f>
        <v>0</v>
      </c>
      <c r="B153" s="210"/>
      <c r="C153" s="211"/>
      <c r="D153" s="211"/>
      <c r="E153" s="212"/>
      <c r="F153" s="213"/>
      <c r="G153" s="218"/>
      <c r="H153" s="219"/>
      <c r="I153" s="219"/>
      <c r="J153" s="220"/>
      <c r="K153" s="221"/>
      <c r="L153" s="228"/>
      <c r="M153" s="229"/>
      <c r="N153" s="229"/>
      <c r="O153" s="230"/>
      <c r="P153" s="231"/>
      <c r="Q153" s="228"/>
      <c r="R153" s="229"/>
      <c r="S153" s="229"/>
      <c r="T153" s="230"/>
      <c r="U153" s="231"/>
      <c r="V153" s="228"/>
      <c r="W153" s="229"/>
      <c r="X153" s="229"/>
      <c r="Y153" s="230"/>
      <c r="Z153" s="231"/>
      <c r="AA153" s="228"/>
      <c r="AB153" s="229"/>
      <c r="AC153" s="229"/>
      <c r="AD153" s="230"/>
      <c r="AE153" s="231"/>
    </row>
    <row r="154" spans="1:31" ht="12.75" hidden="1" customHeight="1" x14ac:dyDescent="0.2">
      <c r="A154" s="114">
        <f>$A$34</f>
        <v>0</v>
      </c>
      <c r="B154" s="210"/>
      <c r="C154" s="211"/>
      <c r="D154" s="211"/>
      <c r="E154" s="212"/>
      <c r="F154" s="213"/>
      <c r="G154" s="218"/>
      <c r="H154" s="219"/>
      <c r="I154" s="219"/>
      <c r="J154" s="220"/>
      <c r="K154" s="221"/>
      <c r="L154" s="228"/>
      <c r="M154" s="229"/>
      <c r="N154" s="229"/>
      <c r="O154" s="230"/>
      <c r="P154" s="231"/>
      <c r="Q154" s="228"/>
      <c r="R154" s="229"/>
      <c r="S154" s="229"/>
      <c r="T154" s="230"/>
      <c r="U154" s="231"/>
      <c r="V154" s="228"/>
      <c r="W154" s="229"/>
      <c r="X154" s="229"/>
      <c r="Y154" s="230"/>
      <c r="Z154" s="231"/>
      <c r="AA154" s="228"/>
      <c r="AB154" s="229"/>
      <c r="AC154" s="229"/>
      <c r="AD154" s="230"/>
      <c r="AE154" s="231"/>
    </row>
    <row r="155" spans="1:31" ht="12.75" hidden="1" customHeight="1" x14ac:dyDescent="0.2">
      <c r="B155" s="210"/>
      <c r="C155" s="211"/>
      <c r="D155" s="211"/>
      <c r="E155" s="212"/>
      <c r="F155" s="213"/>
      <c r="G155" s="218"/>
      <c r="H155" s="219"/>
      <c r="I155" s="219"/>
      <c r="J155" s="220"/>
      <c r="K155" s="221"/>
      <c r="L155" s="228"/>
      <c r="M155" s="229"/>
      <c r="N155" s="229"/>
      <c r="O155" s="230"/>
      <c r="P155" s="231"/>
      <c r="Q155" s="228"/>
      <c r="R155" s="229"/>
      <c r="S155" s="229"/>
      <c r="T155" s="230"/>
      <c r="U155" s="231"/>
      <c r="V155" s="228"/>
      <c r="W155" s="229"/>
      <c r="X155" s="229"/>
      <c r="Y155" s="230"/>
      <c r="Z155" s="231"/>
      <c r="AA155" s="228"/>
      <c r="AB155" s="229"/>
      <c r="AC155" s="229"/>
      <c r="AD155" s="230"/>
      <c r="AE155" s="231"/>
    </row>
    <row r="156" spans="1:31" x14ac:dyDescent="0.2">
      <c r="A156" s="115" t="s">
        <v>2</v>
      </c>
      <c r="B156" s="214">
        <f t="shared" ref="B156:AE156" si="29">SUM(B$132:B$155)</f>
        <v>1443</v>
      </c>
      <c r="C156" s="215">
        <f t="shared" si="29"/>
        <v>2886342</v>
      </c>
      <c r="D156" s="215">
        <f t="shared" si="29"/>
        <v>785157</v>
      </c>
      <c r="E156" s="216">
        <f t="shared" si="29"/>
        <v>698195.27800000005</v>
      </c>
      <c r="F156" s="217">
        <f t="shared" si="29"/>
        <v>1</v>
      </c>
      <c r="G156" s="224">
        <f t="shared" si="29"/>
        <v>1495</v>
      </c>
      <c r="H156" s="225">
        <f t="shared" si="29"/>
        <v>2775445</v>
      </c>
      <c r="I156" s="225">
        <f t="shared" si="29"/>
        <v>760411</v>
      </c>
      <c r="J156" s="226">
        <f t="shared" si="29"/>
        <v>669595.87</v>
      </c>
      <c r="K156" s="227">
        <f t="shared" si="29"/>
        <v>1</v>
      </c>
      <c r="L156" s="233">
        <f t="shared" si="29"/>
        <v>1517</v>
      </c>
      <c r="M156" s="234">
        <f t="shared" si="29"/>
        <v>2674360</v>
      </c>
      <c r="N156" s="234">
        <f t="shared" si="29"/>
        <v>737571</v>
      </c>
      <c r="O156" s="235">
        <f t="shared" si="29"/>
        <v>634960.52999999991</v>
      </c>
      <c r="P156" s="236">
        <f t="shared" si="29"/>
        <v>1.0000000000000002</v>
      </c>
      <c r="Q156" s="233">
        <f t="shared" si="29"/>
        <v>1569</v>
      </c>
      <c r="R156" s="234">
        <f t="shared" si="29"/>
        <v>2643137</v>
      </c>
      <c r="S156" s="234">
        <f t="shared" si="29"/>
        <v>722497</v>
      </c>
      <c r="T156" s="235">
        <f t="shared" si="29"/>
        <v>605315.05499999993</v>
      </c>
      <c r="U156" s="236">
        <f t="shared" si="29"/>
        <v>1.0000000000000002</v>
      </c>
      <c r="V156" s="233">
        <f t="shared" si="29"/>
        <v>1653</v>
      </c>
      <c r="W156" s="234">
        <f t="shared" si="29"/>
        <v>2649952</v>
      </c>
      <c r="X156" s="234">
        <f t="shared" si="29"/>
        <v>709773</v>
      </c>
      <c r="Y156" s="235">
        <f t="shared" si="29"/>
        <v>576454.98399999994</v>
      </c>
      <c r="Z156" s="236">
        <f t="shared" si="29"/>
        <v>1</v>
      </c>
      <c r="AA156" s="233">
        <f t="shared" si="29"/>
        <v>0</v>
      </c>
      <c r="AB156" s="234">
        <f t="shared" si="29"/>
        <v>0</v>
      </c>
      <c r="AC156" s="234">
        <f t="shared" si="29"/>
        <v>0</v>
      </c>
      <c r="AD156" s="235">
        <f t="shared" si="29"/>
        <v>0</v>
      </c>
      <c r="AE156" s="236" t="e">
        <f t="shared" si="29"/>
        <v>#DIV/0!</v>
      </c>
    </row>
    <row r="159" spans="1:31" ht="12.75" hidden="1" customHeight="1" x14ac:dyDescent="0.2"/>
    <row r="160" spans="1:31" ht="12.75" hidden="1" customHeight="1" x14ac:dyDescent="0.2"/>
    <row r="161" spans="1:31" ht="12.75" hidden="1" customHeight="1" x14ac:dyDescent="0.2"/>
    <row r="162" spans="1:31" ht="12.75" hidden="1" customHeight="1" x14ac:dyDescent="0.2"/>
    <row r="163" spans="1:31" ht="12.75" hidden="1" customHeight="1" x14ac:dyDescent="0.2"/>
    <row r="164" spans="1:31" ht="12.75" hidden="1" customHeight="1" x14ac:dyDescent="0.2"/>
    <row r="165" spans="1:31" ht="12.75" hidden="1" customHeight="1" x14ac:dyDescent="0.2"/>
    <row r="166" spans="1:31" ht="12.75" hidden="1" customHeight="1" x14ac:dyDescent="0.2"/>
    <row r="167" spans="1:31" ht="12.75" hidden="1" customHeight="1" x14ac:dyDescent="0.2"/>
    <row r="168" spans="1:31" ht="12.75" hidden="1" customHeight="1" x14ac:dyDescent="0.2"/>
    <row r="169" spans="1:31" ht="12.75" hidden="1" customHeight="1" x14ac:dyDescent="0.2"/>
    <row r="171" spans="1:31" x14ac:dyDescent="0.2">
      <c r="A171" s="273" t="str">
        <f>Translation!$A$33</f>
        <v>Vorsorgeeinrichtungen ohne Staatsgarantie und mit Vollversicherungslösung</v>
      </c>
      <c r="E171" s="156"/>
      <c r="J171" s="156"/>
      <c r="O171" s="156"/>
      <c r="T171" s="156"/>
      <c r="Y171" s="156"/>
      <c r="AD171" s="156"/>
    </row>
    <row r="172" spans="1:31" x14ac:dyDescent="0.2">
      <c r="A172" s="114" t="str">
        <f>$A$12</f>
        <v>nicht definiert</v>
      </c>
      <c r="B172" s="238">
        <v>106</v>
      </c>
      <c r="C172" s="239">
        <v>1050185</v>
      </c>
      <c r="D172" s="239">
        <v>678</v>
      </c>
      <c r="E172" s="240">
        <v>96100.048999999999</v>
      </c>
      <c r="F172" s="241">
        <f t="shared" ref="F172:F177" si="30">E172/E$196</f>
        <v>1</v>
      </c>
      <c r="G172" s="246">
        <v>121</v>
      </c>
      <c r="H172" s="247">
        <v>1074744</v>
      </c>
      <c r="I172" s="247">
        <v>896</v>
      </c>
      <c r="J172" s="248">
        <v>99681.796000000002</v>
      </c>
      <c r="K172" s="249">
        <f t="shared" ref="K172:K177" si="31">J172/J$196</f>
        <v>1</v>
      </c>
      <c r="L172" s="256">
        <v>126</v>
      </c>
      <c r="M172" s="257">
        <v>1053694</v>
      </c>
      <c r="N172" s="257">
        <v>1156</v>
      </c>
      <c r="O172" s="258">
        <v>97827.23</v>
      </c>
      <c r="P172" s="259">
        <f t="shared" ref="P172:P177" si="32">O172/O$196</f>
        <v>1</v>
      </c>
      <c r="Q172" s="256">
        <v>136</v>
      </c>
      <c r="R172" s="257">
        <v>1086675</v>
      </c>
      <c r="S172" s="257">
        <v>12270</v>
      </c>
      <c r="T172" s="258">
        <v>98666.89</v>
      </c>
      <c r="U172" s="259">
        <f t="shared" ref="U172:U177" si="33">T172/T$196</f>
        <v>1</v>
      </c>
      <c r="V172" s="256">
        <v>149</v>
      </c>
      <c r="W172" s="257">
        <v>1014705</v>
      </c>
      <c r="X172" s="257">
        <v>5133</v>
      </c>
      <c r="Y172" s="258">
        <v>102274.91499999999</v>
      </c>
      <c r="Z172" s="259">
        <f t="shared" ref="Z172:Z177" si="34">Y172/Y$196</f>
        <v>1</v>
      </c>
      <c r="AA172" s="256"/>
      <c r="AB172" s="257"/>
      <c r="AC172" s="257"/>
      <c r="AD172" s="258"/>
      <c r="AE172" s="259" t="e">
        <f t="shared" ref="AE172:AE177" si="35">AD172/AD$196</f>
        <v>#DIV/0!</v>
      </c>
    </row>
    <row r="173" spans="1:31" x14ac:dyDescent="0.2">
      <c r="A173" s="114" t="str">
        <f>$A$13</f>
        <v>unter 40%</v>
      </c>
      <c r="B173" s="238">
        <v>0</v>
      </c>
      <c r="C173" s="239">
        <v>0</v>
      </c>
      <c r="D173" s="239">
        <v>0</v>
      </c>
      <c r="E173" s="240">
        <v>0</v>
      </c>
      <c r="F173" s="241">
        <f t="shared" si="30"/>
        <v>0</v>
      </c>
      <c r="G173" s="246">
        <v>0</v>
      </c>
      <c r="H173" s="247">
        <v>0</v>
      </c>
      <c r="I173" s="247">
        <v>0</v>
      </c>
      <c r="J173" s="248">
        <v>0</v>
      </c>
      <c r="K173" s="249">
        <f t="shared" si="31"/>
        <v>0</v>
      </c>
      <c r="L173" s="256">
        <v>0</v>
      </c>
      <c r="M173" s="257">
        <v>0</v>
      </c>
      <c r="N173" s="257">
        <v>0</v>
      </c>
      <c r="O173" s="258">
        <v>0</v>
      </c>
      <c r="P173" s="259">
        <f t="shared" si="32"/>
        <v>0</v>
      </c>
      <c r="Q173" s="256">
        <v>0</v>
      </c>
      <c r="R173" s="257">
        <v>0</v>
      </c>
      <c r="S173" s="257">
        <v>0</v>
      </c>
      <c r="T173" s="258">
        <v>0</v>
      </c>
      <c r="U173" s="259">
        <f t="shared" si="33"/>
        <v>0</v>
      </c>
      <c r="V173" s="256">
        <v>0</v>
      </c>
      <c r="W173" s="257">
        <v>0</v>
      </c>
      <c r="X173" s="257">
        <v>0</v>
      </c>
      <c r="Y173" s="258">
        <v>0</v>
      </c>
      <c r="Z173" s="259">
        <f t="shared" si="34"/>
        <v>0</v>
      </c>
      <c r="AA173" s="256"/>
      <c r="AB173" s="257"/>
      <c r="AC173" s="257"/>
      <c r="AD173" s="258"/>
      <c r="AE173" s="259" t="e">
        <f t="shared" si="35"/>
        <v>#DIV/0!</v>
      </c>
    </row>
    <row r="174" spans="1:31" x14ac:dyDescent="0.2">
      <c r="A174" s="114" t="str">
        <f>$A$14</f>
        <v>40% – 49%</v>
      </c>
      <c r="B174" s="238">
        <v>0</v>
      </c>
      <c r="C174" s="239">
        <v>0</v>
      </c>
      <c r="D174" s="239">
        <v>0</v>
      </c>
      <c r="E174" s="240">
        <v>0</v>
      </c>
      <c r="F174" s="241">
        <f t="shared" si="30"/>
        <v>0</v>
      </c>
      <c r="G174" s="246">
        <v>0</v>
      </c>
      <c r="H174" s="247">
        <v>0</v>
      </c>
      <c r="I174" s="247">
        <v>0</v>
      </c>
      <c r="J174" s="248">
        <v>0</v>
      </c>
      <c r="K174" s="249">
        <f t="shared" si="31"/>
        <v>0</v>
      </c>
      <c r="L174" s="256">
        <v>0</v>
      </c>
      <c r="M174" s="257">
        <v>0</v>
      </c>
      <c r="N174" s="257">
        <v>0</v>
      </c>
      <c r="O174" s="258">
        <v>0</v>
      </c>
      <c r="P174" s="259">
        <f t="shared" si="32"/>
        <v>0</v>
      </c>
      <c r="Q174" s="256">
        <v>0</v>
      </c>
      <c r="R174" s="257">
        <v>0</v>
      </c>
      <c r="S174" s="257">
        <v>0</v>
      </c>
      <c r="T174" s="258">
        <v>0</v>
      </c>
      <c r="U174" s="259">
        <f t="shared" si="33"/>
        <v>0</v>
      </c>
      <c r="V174" s="256">
        <v>0</v>
      </c>
      <c r="W174" s="257">
        <v>0</v>
      </c>
      <c r="X174" s="257">
        <v>0</v>
      </c>
      <c r="Y174" s="258">
        <v>0</v>
      </c>
      <c r="Z174" s="259">
        <f t="shared" si="34"/>
        <v>0</v>
      </c>
      <c r="AA174" s="256"/>
      <c r="AB174" s="257"/>
      <c r="AC174" s="257"/>
      <c r="AD174" s="258"/>
      <c r="AE174" s="259" t="e">
        <f t="shared" si="35"/>
        <v>#DIV/0!</v>
      </c>
    </row>
    <row r="175" spans="1:31" x14ac:dyDescent="0.2">
      <c r="A175" s="114" t="str">
        <f>$A$15</f>
        <v>50% – 59%</v>
      </c>
      <c r="B175" s="238">
        <v>0</v>
      </c>
      <c r="C175" s="239">
        <v>0</v>
      </c>
      <c r="D175" s="239">
        <v>0</v>
      </c>
      <c r="E175" s="240">
        <v>0</v>
      </c>
      <c r="F175" s="241">
        <f t="shared" si="30"/>
        <v>0</v>
      </c>
      <c r="G175" s="246">
        <v>0</v>
      </c>
      <c r="H175" s="247">
        <v>0</v>
      </c>
      <c r="I175" s="247">
        <v>0</v>
      </c>
      <c r="J175" s="248">
        <v>0</v>
      </c>
      <c r="K175" s="249">
        <f t="shared" si="31"/>
        <v>0</v>
      </c>
      <c r="L175" s="256">
        <v>0</v>
      </c>
      <c r="M175" s="257">
        <v>0</v>
      </c>
      <c r="N175" s="257">
        <v>0</v>
      </c>
      <c r="O175" s="258">
        <v>0</v>
      </c>
      <c r="P175" s="259">
        <f t="shared" si="32"/>
        <v>0</v>
      </c>
      <c r="Q175" s="256">
        <v>0</v>
      </c>
      <c r="R175" s="257">
        <v>0</v>
      </c>
      <c r="S175" s="257">
        <v>0</v>
      </c>
      <c r="T175" s="258">
        <v>0</v>
      </c>
      <c r="U175" s="259">
        <f t="shared" si="33"/>
        <v>0</v>
      </c>
      <c r="V175" s="256">
        <v>0</v>
      </c>
      <c r="W175" s="257">
        <v>0</v>
      </c>
      <c r="X175" s="257">
        <v>0</v>
      </c>
      <c r="Y175" s="258">
        <v>0</v>
      </c>
      <c r="Z175" s="259">
        <f t="shared" si="34"/>
        <v>0</v>
      </c>
      <c r="AA175" s="256"/>
      <c r="AB175" s="257"/>
      <c r="AC175" s="257"/>
      <c r="AD175" s="258"/>
      <c r="AE175" s="259" t="e">
        <f t="shared" si="35"/>
        <v>#DIV/0!</v>
      </c>
    </row>
    <row r="176" spans="1:31" x14ac:dyDescent="0.2">
      <c r="A176" s="114" t="str">
        <f>$A$16</f>
        <v>60% – 69%</v>
      </c>
      <c r="B176" s="238">
        <v>0</v>
      </c>
      <c r="C176" s="239">
        <v>0</v>
      </c>
      <c r="D176" s="239">
        <v>0</v>
      </c>
      <c r="E176" s="240">
        <v>0</v>
      </c>
      <c r="F176" s="241">
        <f t="shared" si="30"/>
        <v>0</v>
      </c>
      <c r="G176" s="246">
        <v>0</v>
      </c>
      <c r="H176" s="247">
        <v>0</v>
      </c>
      <c r="I176" s="247">
        <v>0</v>
      </c>
      <c r="J176" s="248">
        <v>0</v>
      </c>
      <c r="K176" s="249">
        <f t="shared" si="31"/>
        <v>0</v>
      </c>
      <c r="L176" s="256">
        <v>0</v>
      </c>
      <c r="M176" s="257">
        <v>0</v>
      </c>
      <c r="N176" s="257">
        <v>0</v>
      </c>
      <c r="O176" s="258">
        <v>0</v>
      </c>
      <c r="P176" s="259">
        <f t="shared" si="32"/>
        <v>0</v>
      </c>
      <c r="Q176" s="256">
        <v>0</v>
      </c>
      <c r="R176" s="257">
        <v>0</v>
      </c>
      <c r="S176" s="257">
        <v>0</v>
      </c>
      <c r="T176" s="258">
        <v>0</v>
      </c>
      <c r="U176" s="259">
        <f t="shared" si="33"/>
        <v>0</v>
      </c>
      <c r="V176" s="256">
        <v>0</v>
      </c>
      <c r="W176" s="257">
        <v>0</v>
      </c>
      <c r="X176" s="257">
        <v>0</v>
      </c>
      <c r="Y176" s="258">
        <v>0</v>
      </c>
      <c r="Z176" s="259">
        <f t="shared" si="34"/>
        <v>0</v>
      </c>
      <c r="AA176" s="256"/>
      <c r="AB176" s="257"/>
      <c r="AC176" s="257"/>
      <c r="AD176" s="258"/>
      <c r="AE176" s="259" t="e">
        <f t="shared" si="35"/>
        <v>#DIV/0!</v>
      </c>
    </row>
    <row r="177" spans="1:31" ht="12.75" customHeight="1" x14ac:dyDescent="0.2">
      <c r="A177" s="114" t="str">
        <f>$A$17</f>
        <v>70% oder höher</v>
      </c>
      <c r="B177" s="238">
        <v>0</v>
      </c>
      <c r="C177" s="239">
        <v>0</v>
      </c>
      <c r="D177" s="239">
        <v>0</v>
      </c>
      <c r="E177" s="240">
        <v>0</v>
      </c>
      <c r="F177" s="241">
        <f t="shared" si="30"/>
        <v>0</v>
      </c>
      <c r="G177" s="246">
        <v>0</v>
      </c>
      <c r="H177" s="247">
        <v>0</v>
      </c>
      <c r="I177" s="247">
        <v>0</v>
      </c>
      <c r="J177" s="248">
        <v>0</v>
      </c>
      <c r="K177" s="249">
        <f t="shared" si="31"/>
        <v>0</v>
      </c>
      <c r="L177" s="256">
        <v>0</v>
      </c>
      <c r="M177" s="257">
        <v>0</v>
      </c>
      <c r="N177" s="257">
        <v>0</v>
      </c>
      <c r="O177" s="258">
        <v>0</v>
      </c>
      <c r="P177" s="259">
        <f t="shared" si="32"/>
        <v>0</v>
      </c>
      <c r="Q177" s="256">
        <v>0</v>
      </c>
      <c r="R177" s="257">
        <v>0</v>
      </c>
      <c r="S177" s="257">
        <v>0</v>
      </c>
      <c r="T177" s="258">
        <v>0</v>
      </c>
      <c r="U177" s="259">
        <f t="shared" si="33"/>
        <v>0</v>
      </c>
      <c r="V177" s="256">
        <v>0</v>
      </c>
      <c r="W177" s="257">
        <v>0</v>
      </c>
      <c r="X177" s="257">
        <v>0</v>
      </c>
      <c r="Y177" s="258">
        <v>0</v>
      </c>
      <c r="Z177" s="259">
        <f t="shared" si="34"/>
        <v>0</v>
      </c>
      <c r="AA177" s="256"/>
      <c r="AB177" s="257"/>
      <c r="AC177" s="257"/>
      <c r="AD177" s="258"/>
      <c r="AE177" s="259" t="e">
        <f t="shared" si="35"/>
        <v>#DIV/0!</v>
      </c>
    </row>
    <row r="178" spans="1:31" ht="12.75" hidden="1" customHeight="1" x14ac:dyDescent="0.2">
      <c r="A178" s="114">
        <f>$A$18</f>
        <v>0</v>
      </c>
      <c r="B178" s="238"/>
      <c r="C178" s="239"/>
      <c r="D178" s="239"/>
      <c r="E178" s="240"/>
      <c r="F178" s="241"/>
      <c r="G178" s="246"/>
      <c r="H178" s="247"/>
      <c r="I178" s="247"/>
      <c r="J178" s="248"/>
      <c r="K178" s="249"/>
      <c r="L178" s="256"/>
      <c r="M178" s="257"/>
      <c r="N178" s="257"/>
      <c r="O178" s="258"/>
      <c r="P178" s="259"/>
      <c r="Q178" s="256"/>
      <c r="R178" s="257"/>
      <c r="S178" s="257"/>
      <c r="T178" s="258"/>
      <c r="U178" s="259"/>
      <c r="V178" s="256"/>
      <c r="W178" s="257"/>
      <c r="X178" s="257"/>
      <c r="Y178" s="258"/>
      <c r="Z178" s="259"/>
      <c r="AA178" s="256"/>
      <c r="AB178" s="257"/>
      <c r="AC178" s="257"/>
      <c r="AD178" s="258"/>
      <c r="AE178" s="259"/>
    </row>
    <row r="179" spans="1:31" ht="12.75" hidden="1" customHeight="1" x14ac:dyDescent="0.2">
      <c r="A179" s="114">
        <f>$A$19</f>
        <v>0</v>
      </c>
      <c r="B179" s="238"/>
      <c r="C179" s="239"/>
      <c r="D179" s="239"/>
      <c r="E179" s="240"/>
      <c r="F179" s="241"/>
      <c r="G179" s="246"/>
      <c r="H179" s="247"/>
      <c r="I179" s="247"/>
      <c r="J179" s="248"/>
      <c r="K179" s="249"/>
      <c r="L179" s="256"/>
      <c r="M179" s="257"/>
      <c r="N179" s="257"/>
      <c r="O179" s="258"/>
      <c r="P179" s="259"/>
      <c r="Q179" s="256"/>
      <c r="R179" s="257"/>
      <c r="S179" s="257"/>
      <c r="T179" s="258"/>
      <c r="U179" s="259"/>
      <c r="V179" s="256"/>
      <c r="W179" s="257"/>
      <c r="X179" s="257"/>
      <c r="Y179" s="258"/>
      <c r="Z179" s="259"/>
      <c r="AA179" s="256"/>
      <c r="AB179" s="257"/>
      <c r="AC179" s="257"/>
      <c r="AD179" s="258"/>
      <c r="AE179" s="259"/>
    </row>
    <row r="180" spans="1:31" ht="12.75" hidden="1" customHeight="1" x14ac:dyDescent="0.2">
      <c r="A180" s="114">
        <f>$A$20</f>
        <v>0</v>
      </c>
      <c r="B180" s="238"/>
      <c r="C180" s="239"/>
      <c r="D180" s="239"/>
      <c r="E180" s="240"/>
      <c r="F180" s="241"/>
      <c r="G180" s="246"/>
      <c r="H180" s="247"/>
      <c r="I180" s="247"/>
      <c r="J180" s="248"/>
      <c r="K180" s="249"/>
      <c r="L180" s="256"/>
      <c r="M180" s="257"/>
      <c r="N180" s="257"/>
      <c r="O180" s="258"/>
      <c r="P180" s="259"/>
      <c r="Q180" s="256"/>
      <c r="R180" s="257"/>
      <c r="S180" s="257"/>
      <c r="T180" s="258"/>
      <c r="U180" s="259"/>
      <c r="V180" s="256"/>
      <c r="W180" s="257"/>
      <c r="X180" s="257"/>
      <c r="Y180" s="258"/>
      <c r="Z180" s="259"/>
      <c r="AA180" s="256"/>
      <c r="AB180" s="257"/>
      <c r="AC180" s="257"/>
      <c r="AD180" s="258"/>
      <c r="AE180" s="259"/>
    </row>
    <row r="181" spans="1:31" ht="12.75" hidden="1" customHeight="1" x14ac:dyDescent="0.2">
      <c r="A181" s="114">
        <f>$A$21</f>
        <v>0</v>
      </c>
      <c r="B181" s="238"/>
      <c r="C181" s="239"/>
      <c r="D181" s="239"/>
      <c r="E181" s="240"/>
      <c r="F181" s="241"/>
      <c r="G181" s="246"/>
      <c r="H181" s="247"/>
      <c r="I181" s="247"/>
      <c r="J181" s="248"/>
      <c r="K181" s="249"/>
      <c r="L181" s="256"/>
      <c r="M181" s="257"/>
      <c r="N181" s="257"/>
      <c r="O181" s="258"/>
      <c r="P181" s="259"/>
      <c r="Q181" s="256"/>
      <c r="R181" s="257"/>
      <c r="S181" s="257"/>
      <c r="T181" s="258"/>
      <c r="U181" s="259"/>
      <c r="V181" s="256"/>
      <c r="W181" s="257"/>
      <c r="X181" s="257"/>
      <c r="Y181" s="258"/>
      <c r="Z181" s="259"/>
      <c r="AA181" s="256"/>
      <c r="AB181" s="257"/>
      <c r="AC181" s="257"/>
      <c r="AD181" s="258"/>
      <c r="AE181" s="259"/>
    </row>
    <row r="182" spans="1:31" ht="12.75" hidden="1" customHeight="1" x14ac:dyDescent="0.2">
      <c r="A182" s="114">
        <f>$A$22</f>
        <v>0</v>
      </c>
      <c r="B182" s="238"/>
      <c r="C182" s="239"/>
      <c r="D182" s="239"/>
      <c r="E182" s="240"/>
      <c r="F182" s="241"/>
      <c r="G182" s="246"/>
      <c r="H182" s="247"/>
      <c r="I182" s="247"/>
      <c r="J182" s="248"/>
      <c r="K182" s="249"/>
      <c r="L182" s="256"/>
      <c r="M182" s="257"/>
      <c r="N182" s="257"/>
      <c r="O182" s="258"/>
      <c r="P182" s="259"/>
      <c r="Q182" s="256"/>
      <c r="R182" s="257"/>
      <c r="S182" s="257"/>
      <c r="T182" s="258"/>
      <c r="U182" s="259"/>
      <c r="V182" s="256"/>
      <c r="W182" s="257"/>
      <c r="X182" s="257"/>
      <c r="Y182" s="258"/>
      <c r="Z182" s="259"/>
      <c r="AA182" s="256"/>
      <c r="AB182" s="257"/>
      <c r="AC182" s="257"/>
      <c r="AD182" s="258"/>
      <c r="AE182" s="259"/>
    </row>
    <row r="183" spans="1:31" ht="12.75" hidden="1" customHeight="1" x14ac:dyDescent="0.2">
      <c r="A183" s="114">
        <f>$A$23</f>
        <v>0</v>
      </c>
      <c r="B183" s="238"/>
      <c r="C183" s="239"/>
      <c r="D183" s="239"/>
      <c r="E183" s="240"/>
      <c r="F183" s="241"/>
      <c r="G183" s="246"/>
      <c r="H183" s="247"/>
      <c r="I183" s="247"/>
      <c r="J183" s="248"/>
      <c r="K183" s="249"/>
      <c r="L183" s="256"/>
      <c r="M183" s="257"/>
      <c r="N183" s="257"/>
      <c r="O183" s="258"/>
      <c r="P183" s="259"/>
      <c r="Q183" s="256"/>
      <c r="R183" s="257"/>
      <c r="S183" s="257"/>
      <c r="T183" s="258"/>
      <c r="U183" s="259"/>
      <c r="V183" s="256"/>
      <c r="W183" s="257"/>
      <c r="X183" s="257"/>
      <c r="Y183" s="258"/>
      <c r="Z183" s="259"/>
      <c r="AA183" s="256"/>
      <c r="AB183" s="257"/>
      <c r="AC183" s="257"/>
      <c r="AD183" s="258"/>
      <c r="AE183" s="259"/>
    </row>
    <row r="184" spans="1:31" ht="12.75" hidden="1" customHeight="1" x14ac:dyDescent="0.2">
      <c r="A184" s="114">
        <f>$A$24</f>
        <v>0</v>
      </c>
      <c r="B184" s="238"/>
      <c r="C184" s="239"/>
      <c r="D184" s="239"/>
      <c r="E184" s="240"/>
      <c r="F184" s="241"/>
      <c r="G184" s="246"/>
      <c r="H184" s="247"/>
      <c r="I184" s="247"/>
      <c r="J184" s="248"/>
      <c r="K184" s="249"/>
      <c r="L184" s="256"/>
      <c r="M184" s="257"/>
      <c r="N184" s="257"/>
      <c r="O184" s="258"/>
      <c r="P184" s="259"/>
      <c r="Q184" s="256"/>
      <c r="R184" s="257"/>
      <c r="S184" s="257"/>
      <c r="T184" s="258"/>
      <c r="U184" s="259"/>
      <c r="V184" s="256"/>
      <c r="W184" s="257"/>
      <c r="X184" s="257"/>
      <c r="Y184" s="258"/>
      <c r="Z184" s="259"/>
      <c r="AA184" s="256"/>
      <c r="AB184" s="257"/>
      <c r="AC184" s="257"/>
      <c r="AD184" s="258"/>
      <c r="AE184" s="259"/>
    </row>
    <row r="185" spans="1:31" ht="12.75" hidden="1" customHeight="1" x14ac:dyDescent="0.2">
      <c r="A185" s="114">
        <f>$A$25</f>
        <v>0</v>
      </c>
      <c r="B185" s="238"/>
      <c r="C185" s="239"/>
      <c r="D185" s="239"/>
      <c r="E185" s="240"/>
      <c r="F185" s="241"/>
      <c r="G185" s="246"/>
      <c r="H185" s="247"/>
      <c r="I185" s="247"/>
      <c r="J185" s="248"/>
      <c r="K185" s="249"/>
      <c r="L185" s="256"/>
      <c r="M185" s="257"/>
      <c r="N185" s="257"/>
      <c r="O185" s="258"/>
      <c r="P185" s="259"/>
      <c r="Q185" s="256"/>
      <c r="R185" s="257"/>
      <c r="S185" s="257"/>
      <c r="T185" s="258"/>
      <c r="U185" s="259"/>
      <c r="V185" s="256"/>
      <c r="W185" s="257"/>
      <c r="X185" s="257"/>
      <c r="Y185" s="258"/>
      <c r="Z185" s="259"/>
      <c r="AA185" s="256"/>
      <c r="AB185" s="257"/>
      <c r="AC185" s="257"/>
      <c r="AD185" s="258"/>
      <c r="AE185" s="259"/>
    </row>
    <row r="186" spans="1:31" ht="12.75" hidden="1" customHeight="1" x14ac:dyDescent="0.2">
      <c r="A186" s="114">
        <f>$A$26</f>
        <v>0</v>
      </c>
      <c r="B186" s="238"/>
      <c r="C186" s="239"/>
      <c r="D186" s="239"/>
      <c r="E186" s="240"/>
      <c r="F186" s="241"/>
      <c r="G186" s="246"/>
      <c r="H186" s="247"/>
      <c r="I186" s="247"/>
      <c r="J186" s="248"/>
      <c r="K186" s="249"/>
      <c r="L186" s="256"/>
      <c r="M186" s="257"/>
      <c r="N186" s="257"/>
      <c r="O186" s="258"/>
      <c r="P186" s="259"/>
      <c r="Q186" s="256"/>
      <c r="R186" s="257"/>
      <c r="S186" s="257"/>
      <c r="T186" s="258"/>
      <c r="U186" s="259"/>
      <c r="V186" s="256"/>
      <c r="W186" s="257"/>
      <c r="X186" s="257"/>
      <c r="Y186" s="258"/>
      <c r="Z186" s="259"/>
      <c r="AA186" s="256"/>
      <c r="AB186" s="257"/>
      <c r="AC186" s="257"/>
      <c r="AD186" s="258"/>
      <c r="AE186" s="259"/>
    </row>
    <row r="187" spans="1:31" ht="12.75" hidden="1" customHeight="1" x14ac:dyDescent="0.2">
      <c r="A187" s="114">
        <f>$A$27</f>
        <v>0</v>
      </c>
      <c r="B187" s="238"/>
      <c r="C187" s="239"/>
      <c r="D187" s="239"/>
      <c r="E187" s="240"/>
      <c r="F187" s="241"/>
      <c r="G187" s="246"/>
      <c r="H187" s="247"/>
      <c r="I187" s="247"/>
      <c r="J187" s="248"/>
      <c r="K187" s="249"/>
      <c r="L187" s="256"/>
      <c r="M187" s="257"/>
      <c r="N187" s="257"/>
      <c r="O187" s="258"/>
      <c r="P187" s="259"/>
      <c r="Q187" s="256"/>
      <c r="R187" s="257"/>
      <c r="S187" s="257"/>
      <c r="T187" s="258"/>
      <c r="U187" s="259"/>
      <c r="V187" s="256"/>
      <c r="W187" s="257"/>
      <c r="X187" s="257"/>
      <c r="Y187" s="258"/>
      <c r="Z187" s="259"/>
      <c r="AA187" s="256"/>
      <c r="AB187" s="257"/>
      <c r="AC187" s="257"/>
      <c r="AD187" s="258"/>
      <c r="AE187" s="259"/>
    </row>
    <row r="188" spans="1:31" ht="12.75" hidden="1" customHeight="1" x14ac:dyDescent="0.2">
      <c r="A188" s="114">
        <f>$A$28</f>
        <v>0</v>
      </c>
      <c r="B188" s="238"/>
      <c r="C188" s="239"/>
      <c r="D188" s="239"/>
      <c r="E188" s="240"/>
      <c r="F188" s="241"/>
      <c r="G188" s="246"/>
      <c r="H188" s="247"/>
      <c r="I188" s="247"/>
      <c r="J188" s="248"/>
      <c r="K188" s="249"/>
      <c r="L188" s="256"/>
      <c r="M188" s="257"/>
      <c r="N188" s="257"/>
      <c r="O188" s="258"/>
      <c r="P188" s="259"/>
      <c r="Q188" s="256"/>
      <c r="R188" s="257"/>
      <c r="S188" s="257"/>
      <c r="T188" s="258"/>
      <c r="U188" s="259"/>
      <c r="V188" s="256"/>
      <c r="W188" s="257"/>
      <c r="X188" s="257"/>
      <c r="Y188" s="258"/>
      <c r="Z188" s="259"/>
      <c r="AA188" s="256"/>
      <c r="AB188" s="257"/>
      <c r="AC188" s="257"/>
      <c r="AD188" s="258"/>
      <c r="AE188" s="259"/>
    </row>
    <row r="189" spans="1:31" ht="12.75" hidden="1" customHeight="1" x14ac:dyDescent="0.2">
      <c r="A189" s="114">
        <f>$A$29</f>
        <v>0</v>
      </c>
      <c r="B189" s="238"/>
      <c r="C189" s="239"/>
      <c r="D189" s="239"/>
      <c r="E189" s="240"/>
      <c r="F189" s="241"/>
      <c r="G189" s="246"/>
      <c r="H189" s="247"/>
      <c r="I189" s="247"/>
      <c r="J189" s="248"/>
      <c r="K189" s="249"/>
      <c r="L189" s="256"/>
      <c r="M189" s="257"/>
      <c r="N189" s="257"/>
      <c r="O189" s="258"/>
      <c r="P189" s="259"/>
      <c r="Q189" s="256"/>
      <c r="R189" s="257"/>
      <c r="S189" s="257"/>
      <c r="T189" s="258"/>
      <c r="U189" s="259"/>
      <c r="V189" s="256"/>
      <c r="W189" s="257"/>
      <c r="X189" s="257"/>
      <c r="Y189" s="258"/>
      <c r="Z189" s="259"/>
      <c r="AA189" s="256"/>
      <c r="AB189" s="257"/>
      <c r="AC189" s="257"/>
      <c r="AD189" s="258"/>
      <c r="AE189" s="259"/>
    </row>
    <row r="190" spans="1:31" ht="12.75" hidden="1" customHeight="1" x14ac:dyDescent="0.2">
      <c r="A190" s="114">
        <f>$A$30</f>
        <v>0</v>
      </c>
      <c r="B190" s="238"/>
      <c r="C190" s="239"/>
      <c r="D190" s="239"/>
      <c r="E190" s="240"/>
      <c r="F190" s="241"/>
      <c r="G190" s="246"/>
      <c r="H190" s="247"/>
      <c r="I190" s="247"/>
      <c r="J190" s="248"/>
      <c r="K190" s="249"/>
      <c r="L190" s="256"/>
      <c r="M190" s="257"/>
      <c r="N190" s="257"/>
      <c r="O190" s="258"/>
      <c r="P190" s="259"/>
      <c r="Q190" s="256"/>
      <c r="R190" s="257"/>
      <c r="S190" s="257"/>
      <c r="T190" s="258"/>
      <c r="U190" s="259"/>
      <c r="V190" s="256"/>
      <c r="W190" s="257"/>
      <c r="X190" s="257"/>
      <c r="Y190" s="258"/>
      <c r="Z190" s="259"/>
      <c r="AA190" s="256"/>
      <c r="AB190" s="257"/>
      <c r="AC190" s="257"/>
      <c r="AD190" s="258"/>
      <c r="AE190" s="259"/>
    </row>
    <row r="191" spans="1:31" ht="12.75" hidden="1" customHeight="1" x14ac:dyDescent="0.2">
      <c r="A191" s="114">
        <f>$A$31</f>
        <v>0</v>
      </c>
      <c r="B191" s="238"/>
      <c r="C191" s="239"/>
      <c r="D191" s="239"/>
      <c r="E191" s="240"/>
      <c r="F191" s="241"/>
      <c r="G191" s="246"/>
      <c r="H191" s="247"/>
      <c r="I191" s="247"/>
      <c r="J191" s="248"/>
      <c r="K191" s="249"/>
      <c r="L191" s="256"/>
      <c r="M191" s="257"/>
      <c r="N191" s="257"/>
      <c r="O191" s="258"/>
      <c r="P191" s="259"/>
      <c r="Q191" s="256"/>
      <c r="R191" s="257"/>
      <c r="S191" s="257"/>
      <c r="T191" s="258"/>
      <c r="U191" s="259"/>
      <c r="V191" s="256"/>
      <c r="W191" s="257"/>
      <c r="X191" s="257"/>
      <c r="Y191" s="258"/>
      <c r="Z191" s="259"/>
      <c r="AA191" s="256"/>
      <c r="AB191" s="257"/>
      <c r="AC191" s="257"/>
      <c r="AD191" s="258"/>
      <c r="AE191" s="259"/>
    </row>
    <row r="192" spans="1:31" ht="12.75" hidden="1" customHeight="1" x14ac:dyDescent="0.2">
      <c r="A192" s="114">
        <f>$A$32</f>
        <v>0</v>
      </c>
      <c r="B192" s="238"/>
      <c r="C192" s="239"/>
      <c r="D192" s="239"/>
      <c r="E192" s="240"/>
      <c r="F192" s="241"/>
      <c r="G192" s="246"/>
      <c r="H192" s="247"/>
      <c r="I192" s="247"/>
      <c r="J192" s="248"/>
      <c r="K192" s="249"/>
      <c r="L192" s="256"/>
      <c r="M192" s="257"/>
      <c r="N192" s="257"/>
      <c r="O192" s="258"/>
      <c r="P192" s="259"/>
      <c r="Q192" s="256"/>
      <c r="R192" s="257"/>
      <c r="S192" s="257"/>
      <c r="T192" s="258"/>
      <c r="U192" s="259"/>
      <c r="V192" s="256"/>
      <c r="W192" s="257"/>
      <c r="X192" s="257"/>
      <c r="Y192" s="258"/>
      <c r="Z192" s="259"/>
      <c r="AA192" s="256"/>
      <c r="AB192" s="257"/>
      <c r="AC192" s="257"/>
      <c r="AD192" s="258"/>
      <c r="AE192" s="259"/>
    </row>
    <row r="193" spans="1:31" ht="12.75" hidden="1" customHeight="1" x14ac:dyDescent="0.2">
      <c r="A193" s="114">
        <f>$A$33</f>
        <v>0</v>
      </c>
      <c r="B193" s="238"/>
      <c r="C193" s="239"/>
      <c r="D193" s="239"/>
      <c r="E193" s="240"/>
      <c r="F193" s="241"/>
      <c r="G193" s="246"/>
      <c r="H193" s="247"/>
      <c r="I193" s="247"/>
      <c r="J193" s="248"/>
      <c r="K193" s="249"/>
      <c r="L193" s="256"/>
      <c r="M193" s="257"/>
      <c r="N193" s="257"/>
      <c r="O193" s="258"/>
      <c r="P193" s="259"/>
      <c r="Q193" s="256"/>
      <c r="R193" s="257"/>
      <c r="S193" s="257"/>
      <c r="T193" s="258"/>
      <c r="U193" s="259"/>
      <c r="V193" s="256"/>
      <c r="W193" s="257"/>
      <c r="X193" s="257"/>
      <c r="Y193" s="258"/>
      <c r="Z193" s="259"/>
      <c r="AA193" s="256"/>
      <c r="AB193" s="257"/>
      <c r="AC193" s="257"/>
      <c r="AD193" s="258"/>
      <c r="AE193" s="259"/>
    </row>
    <row r="194" spans="1:31" ht="12.75" hidden="1" customHeight="1" x14ac:dyDescent="0.2">
      <c r="A194" s="114">
        <f>$A$34</f>
        <v>0</v>
      </c>
      <c r="B194" s="238"/>
      <c r="C194" s="239"/>
      <c r="D194" s="239"/>
      <c r="E194" s="240"/>
      <c r="F194" s="241"/>
      <c r="G194" s="246"/>
      <c r="H194" s="247"/>
      <c r="I194" s="247"/>
      <c r="J194" s="248"/>
      <c r="K194" s="249"/>
      <c r="L194" s="256"/>
      <c r="M194" s="257"/>
      <c r="N194" s="257"/>
      <c r="O194" s="258"/>
      <c r="P194" s="259"/>
      <c r="Q194" s="256"/>
      <c r="R194" s="257"/>
      <c r="S194" s="257"/>
      <c r="T194" s="258"/>
      <c r="U194" s="259"/>
      <c r="V194" s="256"/>
      <c r="W194" s="257"/>
      <c r="X194" s="257"/>
      <c r="Y194" s="258"/>
      <c r="Z194" s="259"/>
      <c r="AA194" s="256"/>
      <c r="AB194" s="257"/>
      <c r="AC194" s="257"/>
      <c r="AD194" s="258"/>
      <c r="AE194" s="259"/>
    </row>
    <row r="195" spans="1:31" ht="12.75" hidden="1" customHeight="1" x14ac:dyDescent="0.2">
      <c r="B195" s="238"/>
      <c r="C195" s="239"/>
      <c r="D195" s="239"/>
      <c r="E195" s="240"/>
      <c r="F195" s="241"/>
      <c r="G195" s="246"/>
      <c r="H195" s="247"/>
      <c r="I195" s="247"/>
      <c r="J195" s="248"/>
      <c r="K195" s="249"/>
      <c r="L195" s="256"/>
      <c r="M195" s="257"/>
      <c r="N195" s="257"/>
      <c r="O195" s="258"/>
      <c r="P195" s="259"/>
      <c r="Q195" s="256"/>
      <c r="R195" s="257"/>
      <c r="S195" s="257"/>
      <c r="T195" s="258"/>
      <c r="U195" s="259"/>
      <c r="V195" s="256"/>
      <c r="W195" s="257"/>
      <c r="X195" s="257"/>
      <c r="Y195" s="258"/>
      <c r="Z195" s="259"/>
      <c r="AA195" s="256"/>
      <c r="AB195" s="257"/>
      <c r="AC195" s="257"/>
      <c r="AD195" s="258"/>
      <c r="AE195" s="259"/>
    </row>
    <row r="196" spans="1:31" x14ac:dyDescent="0.2">
      <c r="A196" s="115" t="s">
        <v>2</v>
      </c>
      <c r="B196" s="242">
        <f t="shared" ref="B196:AE196" si="36">SUM(B$172:B$195)</f>
        <v>106</v>
      </c>
      <c r="C196" s="243">
        <f t="shared" si="36"/>
        <v>1050185</v>
      </c>
      <c r="D196" s="243">
        <f t="shared" si="36"/>
        <v>678</v>
      </c>
      <c r="E196" s="244">
        <f t="shared" si="36"/>
        <v>96100.048999999999</v>
      </c>
      <c r="F196" s="245">
        <f t="shared" si="36"/>
        <v>1</v>
      </c>
      <c r="G196" s="250">
        <f t="shared" si="36"/>
        <v>121</v>
      </c>
      <c r="H196" s="251">
        <f t="shared" si="36"/>
        <v>1074744</v>
      </c>
      <c r="I196" s="251">
        <f t="shared" si="36"/>
        <v>896</v>
      </c>
      <c r="J196" s="255">
        <f t="shared" si="36"/>
        <v>99681.796000000002</v>
      </c>
      <c r="K196" s="252">
        <f t="shared" si="36"/>
        <v>1</v>
      </c>
      <c r="L196" s="261">
        <f t="shared" si="36"/>
        <v>126</v>
      </c>
      <c r="M196" s="262">
        <f t="shared" si="36"/>
        <v>1053694</v>
      </c>
      <c r="N196" s="262">
        <f t="shared" si="36"/>
        <v>1156</v>
      </c>
      <c r="O196" s="263">
        <f t="shared" si="36"/>
        <v>97827.23</v>
      </c>
      <c r="P196" s="264">
        <f t="shared" si="36"/>
        <v>1</v>
      </c>
      <c r="Q196" s="261">
        <f t="shared" si="36"/>
        <v>136</v>
      </c>
      <c r="R196" s="262">
        <f t="shared" si="36"/>
        <v>1086675</v>
      </c>
      <c r="S196" s="262">
        <f t="shared" si="36"/>
        <v>12270</v>
      </c>
      <c r="T196" s="263">
        <f t="shared" si="36"/>
        <v>98666.89</v>
      </c>
      <c r="U196" s="264">
        <f t="shared" si="36"/>
        <v>1</v>
      </c>
      <c r="V196" s="261">
        <f t="shared" si="36"/>
        <v>149</v>
      </c>
      <c r="W196" s="262">
        <f t="shared" si="36"/>
        <v>1014705</v>
      </c>
      <c r="X196" s="262">
        <f t="shared" si="36"/>
        <v>5133</v>
      </c>
      <c r="Y196" s="263">
        <f t="shared" si="36"/>
        <v>102274.91499999999</v>
      </c>
      <c r="Z196" s="264">
        <f t="shared" si="36"/>
        <v>1</v>
      </c>
      <c r="AA196" s="261">
        <f t="shared" si="36"/>
        <v>0</v>
      </c>
      <c r="AB196" s="262">
        <f t="shared" si="36"/>
        <v>0</v>
      </c>
      <c r="AC196" s="262">
        <f t="shared" si="36"/>
        <v>0</v>
      </c>
      <c r="AD196" s="263">
        <f t="shared" si="36"/>
        <v>0</v>
      </c>
      <c r="AE196" s="264" t="e">
        <f t="shared" si="36"/>
        <v>#DIV/0!</v>
      </c>
    </row>
    <row r="199" spans="1:31" ht="12.75" customHeight="1" x14ac:dyDescent="0.2"/>
    <row r="200" spans="1:31" ht="12.75" customHeight="1" x14ac:dyDescent="0.2">
      <c r="A200" s="110" t="str">
        <f>Translation!$A$39</f>
        <v>Vorsorgekapital in Mio. CHF</v>
      </c>
    </row>
    <row r="201" spans="1:31" ht="12.75" customHeight="1" x14ac:dyDescent="0.2"/>
    <row r="202" spans="1:31" ht="12.75" customHeight="1" x14ac:dyDescent="0.2"/>
    <row r="203" spans="1:31" ht="12.75" customHeight="1" x14ac:dyDescent="0.2"/>
    <row r="204" spans="1:31" ht="12.75" customHeight="1" x14ac:dyDescent="0.2"/>
    <row r="205" spans="1:31" ht="12.75" customHeight="1" x14ac:dyDescent="0.2"/>
    <row r="206" spans="1:31" ht="12.75" customHeight="1" x14ac:dyDescent="0.2"/>
    <row r="207" spans="1:31" ht="12.75" customHeight="1" x14ac:dyDescent="0.2"/>
    <row r="208" spans="1:31" ht="12.75" customHeight="1" x14ac:dyDescent="0.2"/>
    <row r="209" ht="12.75" customHeight="1" x14ac:dyDescent="0.2"/>
  </sheetData>
  <mergeCells count="6">
    <mergeCell ref="B3:F3"/>
    <mergeCell ref="Q3:U3"/>
    <mergeCell ref="V3:Z3"/>
    <mergeCell ref="AA3:AE3"/>
    <mergeCell ref="L3:P3"/>
    <mergeCell ref="G3:K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">
    <pageSetUpPr fitToPage="1"/>
  </sheetPr>
  <dimension ref="A1:AE209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27" width="11" style="25"/>
    <col min="28" max="29" width="11" style="18"/>
    <col min="30" max="30" width="11" style="158"/>
    <col min="31" max="31" width="11" style="27"/>
    <col min="32" max="16384" width="11" style="1"/>
  </cols>
  <sheetData>
    <row r="1" spans="1:31" s="22" customFormat="1" ht="18" x14ac:dyDescent="0.25">
      <c r="A1" s="109" t="str">
        <f>Translation!$A$318</f>
        <v>Fremdwährungsexposure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  <c r="AA1" s="21"/>
      <c r="AD1" s="157"/>
      <c r="AE1" s="24"/>
    </row>
    <row r="2" spans="1:3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  <c r="AA2" s="25"/>
      <c r="AD2" s="158"/>
      <c r="AE2" s="27"/>
    </row>
    <row r="3" spans="1:31" s="18" customFormat="1" ht="15.75" x14ac:dyDescent="0.25">
      <c r="A3" s="110"/>
      <c r="B3" s="288">
        <f>Translation!$A$45</f>
        <v>2018</v>
      </c>
      <c r="C3" s="289"/>
      <c r="D3" s="289"/>
      <c r="E3" s="289"/>
      <c r="F3" s="290"/>
      <c r="G3" s="288">
        <f>Translation!$A$44</f>
        <v>2017</v>
      </c>
      <c r="H3" s="289"/>
      <c r="I3" s="289"/>
      <c r="J3" s="289"/>
      <c r="K3" s="290"/>
      <c r="L3" s="288">
        <f>Translation!$A$43</f>
        <v>2016</v>
      </c>
      <c r="M3" s="289"/>
      <c r="N3" s="289"/>
      <c r="O3" s="289"/>
      <c r="P3" s="290"/>
      <c r="Q3" s="288">
        <f>Translation!$A$42</f>
        <v>2015</v>
      </c>
      <c r="R3" s="289"/>
      <c r="S3" s="289"/>
      <c r="T3" s="289"/>
      <c r="U3" s="290"/>
      <c r="V3" s="288">
        <f>Translation!$A$41</f>
        <v>2014</v>
      </c>
      <c r="W3" s="289"/>
      <c r="X3" s="289"/>
      <c r="Y3" s="289"/>
      <c r="Z3" s="290"/>
      <c r="AA3" s="288">
        <f>Translation!$A$40</f>
        <v>2013</v>
      </c>
      <c r="AB3" s="289"/>
      <c r="AC3" s="289"/>
      <c r="AD3" s="289"/>
      <c r="AE3" s="290"/>
    </row>
    <row r="4" spans="1:31" s="18" customFormat="1" ht="38.25" x14ac:dyDescent="0.2">
      <c r="A4" s="111"/>
      <c r="B4" s="28" t="str">
        <f>Translation!$A$46</f>
        <v>Anzahl VE</v>
      </c>
      <c r="C4" s="19" t="str">
        <f>Translation!$A$47</f>
        <v>Anzahl aktive Versicherte</v>
      </c>
      <c r="D4" s="19" t="str">
        <f>Translation!$A$48</f>
        <v>Anzahl Rentner</v>
      </c>
      <c r="E4" s="148" t="str">
        <f>Translation!$A$49</f>
        <v>Vorsorge-kapital</v>
      </c>
      <c r="F4" s="29" t="str">
        <f>Translation!$A$52</f>
        <v>Anteil Vorsorge-kapital</v>
      </c>
      <c r="G4" s="28" t="str">
        <f>Translation!$A$46</f>
        <v>Anzahl VE</v>
      </c>
      <c r="H4" s="19" t="str">
        <f>Translation!$A$47</f>
        <v>Anzahl aktive Versicherte</v>
      </c>
      <c r="I4" s="19" t="str">
        <f>Translation!$A$48</f>
        <v>Anzahl Rentner</v>
      </c>
      <c r="J4" s="148" t="str">
        <f>Translation!$A$49</f>
        <v>Vorsorge-kapital</v>
      </c>
      <c r="K4" s="29" t="str">
        <f>Translation!$A$52</f>
        <v>Anteil Vorsorge-kapital</v>
      </c>
      <c r="L4" s="28" t="str">
        <f>Translation!$A$46</f>
        <v>Anzahl VE</v>
      </c>
      <c r="M4" s="73" t="str">
        <f>Translation!$A$47</f>
        <v>Anzahl aktive Versicherte</v>
      </c>
      <c r="N4" s="73" t="str">
        <f>Translation!$A$48</f>
        <v>Anzahl Rentner</v>
      </c>
      <c r="O4" s="148" t="str">
        <f>Translation!$A$49</f>
        <v>Vorsorge-kapital</v>
      </c>
      <c r="P4" s="29" t="str">
        <f>Translation!$A$52</f>
        <v>Anteil Vorsorge-kapital</v>
      </c>
      <c r="Q4" s="28" t="str">
        <f>Translation!$A$46</f>
        <v>Anzahl VE</v>
      </c>
      <c r="R4" s="73" t="str">
        <f>Translation!$A$47</f>
        <v>Anzahl aktive Versicherte</v>
      </c>
      <c r="S4" s="73" t="str">
        <f>Translation!$A$48</f>
        <v>Anzahl Rentner</v>
      </c>
      <c r="T4" s="148" t="str">
        <f>Translation!$A$49</f>
        <v>Vorsorge-kapital</v>
      </c>
      <c r="U4" s="29" t="str">
        <f>Translation!$A$52</f>
        <v>Anteil Vorsorge-kapital</v>
      </c>
      <c r="V4" s="28" t="str">
        <f>Translation!$A$46</f>
        <v>Anzahl VE</v>
      </c>
      <c r="W4" s="73" t="str">
        <f>Translation!$A$47</f>
        <v>Anzahl aktive Versicherte</v>
      </c>
      <c r="X4" s="73" t="str">
        <f>Translation!$A$48</f>
        <v>Anzahl Rentner</v>
      </c>
      <c r="Y4" s="148" t="str">
        <f>Translation!$A$49</f>
        <v>Vorsorge-kapital</v>
      </c>
      <c r="Z4" s="29" t="str">
        <f>Translation!$A$52</f>
        <v>Anteil Vorsorge-kapital</v>
      </c>
      <c r="AA4" s="28" t="str">
        <f>Translation!$A$46</f>
        <v>Anzahl VE</v>
      </c>
      <c r="AB4" s="73" t="str">
        <f>Translation!$A$47</f>
        <v>Anzahl aktive Versicherte</v>
      </c>
      <c r="AC4" s="73" t="str">
        <f>Translation!$A$48</f>
        <v>Anzahl Rentner</v>
      </c>
      <c r="AD4" s="148" t="str">
        <f>Translation!$A$49</f>
        <v>Vorsorge-kapital</v>
      </c>
      <c r="AE4" s="29" t="str">
        <f>Translation!$A$52</f>
        <v>Anteil Vorsorge-kapital</v>
      </c>
    </row>
    <row r="5" spans="1:31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  <c r="AA5" s="59"/>
      <c r="AB5" s="74"/>
      <c r="AC5" s="74"/>
      <c r="AD5" s="159"/>
      <c r="AE5" s="62"/>
    </row>
    <row r="6" spans="1:31" x14ac:dyDescent="0.2">
      <c r="M6" s="75"/>
      <c r="N6" s="75"/>
      <c r="R6" s="75"/>
      <c r="S6" s="75"/>
      <c r="W6" s="75"/>
      <c r="X6" s="75"/>
      <c r="AB6" s="75"/>
      <c r="AC6" s="75"/>
    </row>
    <row r="7" spans="1:31" ht="12.75" hidden="1" customHeight="1" x14ac:dyDescent="0.2">
      <c r="M7" s="75"/>
      <c r="N7" s="75"/>
      <c r="R7" s="75"/>
      <c r="S7" s="75"/>
      <c r="W7" s="75"/>
      <c r="X7" s="75"/>
      <c r="AB7" s="75"/>
      <c r="AC7" s="75"/>
    </row>
    <row r="8" spans="1:31" ht="12.75" hidden="1" customHeight="1" x14ac:dyDescent="0.2">
      <c r="M8" s="75"/>
      <c r="N8" s="75"/>
      <c r="R8" s="75"/>
      <c r="S8" s="75"/>
      <c r="W8" s="75"/>
      <c r="X8" s="75"/>
      <c r="AB8" s="75"/>
      <c r="AC8" s="75"/>
    </row>
    <row r="9" spans="1:31" ht="12.75" hidden="1" customHeight="1" x14ac:dyDescent="0.2">
      <c r="M9" s="75"/>
      <c r="N9" s="75"/>
      <c r="R9" s="75"/>
      <c r="S9" s="75"/>
      <c r="W9" s="75"/>
      <c r="X9" s="75"/>
      <c r="AB9" s="75"/>
      <c r="AC9" s="75"/>
    </row>
    <row r="10" spans="1:31" x14ac:dyDescent="0.2">
      <c r="M10" s="75"/>
      <c r="N10" s="75"/>
      <c r="R10" s="75"/>
      <c r="S10" s="75"/>
      <c r="W10" s="75"/>
      <c r="X10" s="75"/>
      <c r="AB10" s="75"/>
      <c r="AC10" s="75"/>
    </row>
    <row r="11" spans="1:31" x14ac:dyDescent="0.2">
      <c r="A11" s="113" t="str">
        <f>Translation!$A$29</f>
        <v>alle Vorsorgeeinrichtungen</v>
      </c>
      <c r="E11" s="156"/>
      <c r="J11" s="156"/>
      <c r="O11" s="156"/>
      <c r="T11" s="156"/>
      <c r="Y11" s="156"/>
      <c r="AD11" s="156"/>
    </row>
    <row r="12" spans="1:31" x14ac:dyDescent="0.2">
      <c r="A12" s="114" t="str">
        <f>Translation!$A319</f>
        <v>nicht definiert</v>
      </c>
      <c r="B12" s="30">
        <v>106</v>
      </c>
      <c r="C12" s="6">
        <v>1050185</v>
      </c>
      <c r="D12" s="6">
        <v>678</v>
      </c>
      <c r="E12" s="150">
        <v>96100.048999999999</v>
      </c>
      <c r="F12" s="31">
        <f t="shared" ref="F12:F18" si="0">E12/E$36</f>
        <v>0.1042140328105667</v>
      </c>
      <c r="G12" s="41">
        <v>121</v>
      </c>
      <c r="H12" s="42">
        <v>1074744</v>
      </c>
      <c r="I12" s="42">
        <v>896</v>
      </c>
      <c r="J12" s="160">
        <v>99681.796000000002</v>
      </c>
      <c r="K12" s="44">
        <f t="shared" ref="K12:K18" si="1">J12/J$36</f>
        <v>0.11035441625141519</v>
      </c>
      <c r="L12" s="76">
        <v>126</v>
      </c>
      <c r="M12" s="122">
        <v>1053694</v>
      </c>
      <c r="N12" s="122">
        <v>1156</v>
      </c>
      <c r="O12" s="166">
        <v>97827.23</v>
      </c>
      <c r="P12" s="124">
        <f t="shared" ref="P12:P18" si="2">O12/O$36</f>
        <v>0.11374397771050687</v>
      </c>
      <c r="Q12" s="76">
        <v>136</v>
      </c>
      <c r="R12" s="122">
        <v>1086675</v>
      </c>
      <c r="S12" s="122">
        <v>12270</v>
      </c>
      <c r="T12" s="166">
        <v>98666.89</v>
      </c>
      <c r="U12" s="124">
        <f t="shared" ref="U12:U18" si="3">T12/T$36</f>
        <v>0.11985337695814699</v>
      </c>
      <c r="V12" s="76">
        <v>149</v>
      </c>
      <c r="W12" s="122">
        <v>1014705</v>
      </c>
      <c r="X12" s="122">
        <v>5133</v>
      </c>
      <c r="Y12" s="166">
        <v>102274.91499999999</v>
      </c>
      <c r="Z12" s="124">
        <f t="shared" ref="Z12:Z18" si="4">Y12/Y$36</f>
        <v>0.12720269876653947</v>
      </c>
      <c r="AA12" s="76">
        <v>165</v>
      </c>
      <c r="AB12" s="122">
        <v>1041650</v>
      </c>
      <c r="AC12" s="122">
        <v>90221</v>
      </c>
      <c r="AD12" s="166">
        <v>44874.271999999997</v>
      </c>
      <c r="AE12" s="124">
        <f t="shared" ref="AE12:AE18" si="5">AD12/AD$36</f>
        <v>6.0197170764879404E-2</v>
      </c>
    </row>
    <row r="13" spans="1:31" x14ac:dyDescent="0.2">
      <c r="A13" s="114" t="str">
        <f>Translation!$A342</f>
        <v>unter 5%</v>
      </c>
      <c r="B13" s="30">
        <v>355</v>
      </c>
      <c r="C13" s="6">
        <v>352774</v>
      </c>
      <c r="D13" s="6">
        <v>95371</v>
      </c>
      <c r="E13" s="150">
        <v>77707</v>
      </c>
      <c r="F13" s="31">
        <f t="shared" si="0"/>
        <v>8.4268009557525891E-2</v>
      </c>
      <c r="G13" s="41">
        <v>372</v>
      </c>
      <c r="H13" s="42">
        <v>353049</v>
      </c>
      <c r="I13" s="42">
        <v>92670</v>
      </c>
      <c r="J13" s="160">
        <v>77338.032000000007</v>
      </c>
      <c r="K13" s="44">
        <f t="shared" si="1"/>
        <v>8.5618374847432205E-2</v>
      </c>
      <c r="L13" s="76">
        <v>394</v>
      </c>
      <c r="M13" s="122">
        <v>318006</v>
      </c>
      <c r="N13" s="122">
        <v>83322</v>
      </c>
      <c r="O13" s="166">
        <v>69212.027000000002</v>
      </c>
      <c r="P13" s="124">
        <f t="shared" si="2"/>
        <v>8.0473005894033806E-2</v>
      </c>
      <c r="Q13" s="76">
        <v>397</v>
      </c>
      <c r="R13" s="122">
        <v>347300</v>
      </c>
      <c r="S13" s="122">
        <v>95656</v>
      </c>
      <c r="T13" s="166">
        <v>72833.331000000006</v>
      </c>
      <c r="U13" s="124">
        <f t="shared" si="3"/>
        <v>8.8472644424694991E-2</v>
      </c>
      <c r="V13" s="76">
        <v>428</v>
      </c>
      <c r="W13" s="122">
        <v>384215</v>
      </c>
      <c r="X13" s="122">
        <v>119779</v>
      </c>
      <c r="Y13" s="166">
        <v>88852.240999999995</v>
      </c>
      <c r="Z13" s="124">
        <f t="shared" si="4"/>
        <v>0.11050847460156744</v>
      </c>
      <c r="AA13" s="76">
        <v>428</v>
      </c>
      <c r="AB13" s="122">
        <v>404100</v>
      </c>
      <c r="AC13" s="122">
        <v>112709</v>
      </c>
      <c r="AD13" s="166">
        <v>81879.941000000006</v>
      </c>
      <c r="AE13" s="124">
        <f t="shared" si="5"/>
        <v>0.10983890258086529</v>
      </c>
    </row>
    <row r="14" spans="1:31" x14ac:dyDescent="0.2">
      <c r="A14" s="114" t="str">
        <f>Translation!$A343</f>
        <v>5% – 9%</v>
      </c>
      <c r="B14" s="30">
        <v>123</v>
      </c>
      <c r="C14" s="6">
        <v>311561</v>
      </c>
      <c r="D14" s="6">
        <v>130915</v>
      </c>
      <c r="E14" s="150">
        <v>97944.612999999998</v>
      </c>
      <c r="F14" s="31">
        <f t="shared" si="0"/>
        <v>0.10621433827573031</v>
      </c>
      <c r="G14" s="41">
        <v>129</v>
      </c>
      <c r="H14" s="42">
        <v>299131</v>
      </c>
      <c r="I14" s="42">
        <v>108820</v>
      </c>
      <c r="J14" s="160">
        <v>80997.954000000012</v>
      </c>
      <c r="K14" s="44">
        <f t="shared" si="1"/>
        <v>8.9670153326982402E-2</v>
      </c>
      <c r="L14" s="76">
        <v>128</v>
      </c>
      <c r="M14" s="122">
        <v>333807</v>
      </c>
      <c r="N14" s="122">
        <v>116604</v>
      </c>
      <c r="O14" s="166">
        <v>95483.501999999993</v>
      </c>
      <c r="P14" s="124">
        <f t="shared" si="2"/>
        <v>0.11101891899841321</v>
      </c>
      <c r="Q14" s="76">
        <v>123</v>
      </c>
      <c r="R14" s="122">
        <v>311111</v>
      </c>
      <c r="S14" s="122">
        <v>104638</v>
      </c>
      <c r="T14" s="166">
        <v>85180.774000000005</v>
      </c>
      <c r="U14" s="124">
        <f t="shared" si="3"/>
        <v>0.10347142203234264</v>
      </c>
      <c r="V14" s="76">
        <v>139</v>
      </c>
      <c r="W14" s="122">
        <v>409880</v>
      </c>
      <c r="X14" s="122">
        <v>125690</v>
      </c>
      <c r="Y14" s="166">
        <v>107260.61900000001</v>
      </c>
      <c r="Z14" s="124">
        <f t="shared" si="4"/>
        <v>0.1334035839401046</v>
      </c>
      <c r="AA14" s="76">
        <v>139</v>
      </c>
      <c r="AB14" s="122">
        <v>341649</v>
      </c>
      <c r="AC14" s="122">
        <v>111163</v>
      </c>
      <c r="AD14" s="166">
        <v>95410.054999999993</v>
      </c>
      <c r="AE14" s="124">
        <f t="shared" si="5"/>
        <v>0.12798904845791229</v>
      </c>
    </row>
    <row r="15" spans="1:31" x14ac:dyDescent="0.2">
      <c r="A15" s="114" t="str">
        <f>Translation!$A344</f>
        <v>10% – 14%</v>
      </c>
      <c r="B15" s="30">
        <v>186</v>
      </c>
      <c r="C15" s="6">
        <v>663944</v>
      </c>
      <c r="D15" s="6">
        <v>168962</v>
      </c>
      <c r="E15" s="150">
        <v>162167.815</v>
      </c>
      <c r="F15" s="31">
        <f t="shared" si="0"/>
        <v>0.17586007675425755</v>
      </c>
      <c r="G15" s="41">
        <v>190</v>
      </c>
      <c r="H15" s="42">
        <v>366480</v>
      </c>
      <c r="I15" s="42">
        <v>160673</v>
      </c>
      <c r="J15" s="160">
        <v>138071.35399999999</v>
      </c>
      <c r="K15" s="44">
        <f t="shared" si="1"/>
        <v>0.15285422497516496</v>
      </c>
      <c r="L15" s="76">
        <v>176</v>
      </c>
      <c r="M15" s="122">
        <v>310416</v>
      </c>
      <c r="N15" s="122">
        <v>146923</v>
      </c>
      <c r="O15" s="166">
        <v>116655.89</v>
      </c>
      <c r="P15" s="124">
        <f t="shared" si="2"/>
        <v>0.1356361102318786</v>
      </c>
      <c r="Q15" s="76">
        <v>189</v>
      </c>
      <c r="R15" s="122">
        <v>425170</v>
      </c>
      <c r="S15" s="122">
        <v>169159</v>
      </c>
      <c r="T15" s="166">
        <v>131718.514</v>
      </c>
      <c r="U15" s="124">
        <f t="shared" si="3"/>
        <v>0.1600020909831957</v>
      </c>
      <c r="V15" s="76">
        <v>171</v>
      </c>
      <c r="W15" s="122">
        <v>314424</v>
      </c>
      <c r="X15" s="122">
        <v>147859</v>
      </c>
      <c r="Y15" s="166">
        <v>111422.18700000001</v>
      </c>
      <c r="Z15" s="124">
        <f t="shared" si="4"/>
        <v>0.1385794638780197</v>
      </c>
      <c r="AA15" s="76">
        <v>184</v>
      </c>
      <c r="AB15" s="122">
        <v>404210</v>
      </c>
      <c r="AC15" s="122">
        <v>153338</v>
      </c>
      <c r="AD15" s="166">
        <v>108905.724</v>
      </c>
      <c r="AE15" s="124">
        <f t="shared" si="5"/>
        <v>0.14609298764558956</v>
      </c>
    </row>
    <row r="16" spans="1:31" x14ac:dyDescent="0.2">
      <c r="A16" s="114" t="str">
        <f>Translation!$A345</f>
        <v>15% – 19%</v>
      </c>
      <c r="B16" s="30">
        <v>250</v>
      </c>
      <c r="C16" s="6">
        <v>707289</v>
      </c>
      <c r="D16" s="6">
        <v>243564</v>
      </c>
      <c r="E16" s="150">
        <v>222208.079</v>
      </c>
      <c r="F16" s="31">
        <f t="shared" si="0"/>
        <v>0.24096970060524106</v>
      </c>
      <c r="G16" s="41">
        <v>248</v>
      </c>
      <c r="H16" s="42">
        <v>875950</v>
      </c>
      <c r="I16" s="42">
        <v>244220</v>
      </c>
      <c r="J16" s="160">
        <v>228168.89599999998</v>
      </c>
      <c r="K16" s="44">
        <f t="shared" si="1"/>
        <v>0.25259823092282424</v>
      </c>
      <c r="L16" s="76">
        <v>247</v>
      </c>
      <c r="M16" s="122">
        <v>682594</v>
      </c>
      <c r="N16" s="122">
        <v>219204</v>
      </c>
      <c r="O16" s="166">
        <v>191743.617</v>
      </c>
      <c r="P16" s="124">
        <f t="shared" si="2"/>
        <v>0.22294080797524338</v>
      </c>
      <c r="Q16" s="76">
        <v>240</v>
      </c>
      <c r="R16" s="122">
        <v>531835</v>
      </c>
      <c r="S16" s="122">
        <v>185657</v>
      </c>
      <c r="T16" s="166">
        <v>162935.628</v>
      </c>
      <c r="U16" s="124">
        <f t="shared" si="3"/>
        <v>0.19792237540472199</v>
      </c>
      <c r="V16" s="76">
        <v>256</v>
      </c>
      <c r="W16" s="122">
        <v>471985</v>
      </c>
      <c r="X16" s="122">
        <v>146185</v>
      </c>
      <c r="Y16" s="166">
        <v>122395.399</v>
      </c>
      <c r="Z16" s="124">
        <f t="shared" si="4"/>
        <v>0.15222721103613149</v>
      </c>
      <c r="AA16" s="76">
        <v>242</v>
      </c>
      <c r="AB16" s="122">
        <v>420348</v>
      </c>
      <c r="AC16" s="122">
        <v>123472</v>
      </c>
      <c r="AD16" s="166">
        <v>98387.849000000002</v>
      </c>
      <c r="AE16" s="124">
        <f t="shared" si="5"/>
        <v>0.13198364861366821</v>
      </c>
    </row>
    <row r="17" spans="1:31" ht="12.75" customHeight="1" x14ac:dyDescent="0.2">
      <c r="A17" s="110" t="str">
        <f>Translation!$A346</f>
        <v>20% – 24%</v>
      </c>
      <c r="B17" s="30">
        <v>230</v>
      </c>
      <c r="C17" s="6">
        <v>375061</v>
      </c>
      <c r="D17" s="6">
        <v>127322</v>
      </c>
      <c r="E17" s="150">
        <v>116159.746</v>
      </c>
      <c r="F17" s="31">
        <f t="shared" si="0"/>
        <v>0.12596742360569549</v>
      </c>
      <c r="G17" s="41">
        <v>252</v>
      </c>
      <c r="H17" s="42">
        <v>371834</v>
      </c>
      <c r="I17" s="42">
        <v>112557</v>
      </c>
      <c r="J17" s="160">
        <v>98262.741999999998</v>
      </c>
      <c r="K17" s="44">
        <f t="shared" si="1"/>
        <v>0.10878342854771013</v>
      </c>
      <c r="L17" s="76">
        <v>267</v>
      </c>
      <c r="M17" s="122">
        <v>592582</v>
      </c>
      <c r="N17" s="122">
        <v>156278</v>
      </c>
      <c r="O17" s="166">
        <v>129143.84300000001</v>
      </c>
      <c r="P17" s="124">
        <f t="shared" si="2"/>
        <v>0.15015588604155716</v>
      </c>
      <c r="Q17" s="76">
        <v>275</v>
      </c>
      <c r="R17" s="122">
        <v>551437</v>
      </c>
      <c r="S17" s="122">
        <v>136382</v>
      </c>
      <c r="T17" s="166">
        <v>108667.265</v>
      </c>
      <c r="U17" s="124">
        <f t="shared" si="3"/>
        <v>0.13200110670414211</v>
      </c>
      <c r="V17" s="76">
        <v>283</v>
      </c>
      <c r="W17" s="122">
        <v>473063</v>
      </c>
      <c r="X17" s="122">
        <v>136508</v>
      </c>
      <c r="Y17" s="166">
        <v>108910.394</v>
      </c>
      <c r="Z17" s="124">
        <f t="shared" si="4"/>
        <v>0.13545546374227865</v>
      </c>
      <c r="AA17" s="76">
        <v>295</v>
      </c>
      <c r="AB17" s="122">
        <v>542208</v>
      </c>
      <c r="AC17" s="122">
        <v>149361</v>
      </c>
      <c r="AD17" s="166">
        <v>144338.20500000002</v>
      </c>
      <c r="AE17" s="124">
        <f t="shared" si="5"/>
        <v>0.19362434613493387</v>
      </c>
    </row>
    <row r="18" spans="1:31" ht="12.75" customHeight="1" x14ac:dyDescent="0.2">
      <c r="A18" s="110" t="str">
        <f>Translation!$A347</f>
        <v>25% oder mehr</v>
      </c>
      <c r="B18" s="30">
        <v>337</v>
      </c>
      <c r="C18" s="6">
        <v>781083</v>
      </c>
      <c r="D18" s="6">
        <v>170483</v>
      </c>
      <c r="E18" s="150">
        <v>149853.85699999999</v>
      </c>
      <c r="F18" s="31">
        <f t="shared" si="0"/>
        <v>0.16250641839098301</v>
      </c>
      <c r="G18" s="41">
        <v>342</v>
      </c>
      <c r="H18" s="42">
        <v>834724</v>
      </c>
      <c r="I18" s="42">
        <v>197655</v>
      </c>
      <c r="J18" s="160">
        <v>180767.00900000002</v>
      </c>
      <c r="K18" s="44">
        <f t="shared" si="1"/>
        <v>0.2001211711284708</v>
      </c>
      <c r="L18" s="76">
        <v>344</v>
      </c>
      <c r="M18" s="122">
        <v>758995</v>
      </c>
      <c r="N18" s="122">
        <v>165338</v>
      </c>
      <c r="O18" s="166">
        <v>159999.03</v>
      </c>
      <c r="P18" s="124">
        <f t="shared" si="2"/>
        <v>0.186031293148367</v>
      </c>
      <c r="Q18" s="76">
        <v>383</v>
      </c>
      <c r="R18" s="122">
        <v>784627</v>
      </c>
      <c r="S18" s="122">
        <v>174839</v>
      </c>
      <c r="T18" s="166">
        <v>163227.55199999997</v>
      </c>
      <c r="U18" s="124">
        <f t="shared" si="3"/>
        <v>0.19827698349275563</v>
      </c>
      <c r="V18" s="76">
        <v>419</v>
      </c>
      <c r="W18" s="122">
        <v>935765</v>
      </c>
      <c r="X18" s="122">
        <v>187664</v>
      </c>
      <c r="Y18" s="166">
        <v>162915.26</v>
      </c>
      <c r="Z18" s="124">
        <f t="shared" si="4"/>
        <v>0.20262310403535863</v>
      </c>
      <c r="AA18" s="76">
        <v>452</v>
      </c>
      <c r="AB18" s="122">
        <v>778583</v>
      </c>
      <c r="AC18" s="122">
        <v>203068</v>
      </c>
      <c r="AD18" s="166">
        <v>171658.78900000002</v>
      </c>
      <c r="AE18" s="124">
        <f t="shared" si="5"/>
        <v>0.23027389580215149</v>
      </c>
    </row>
    <row r="19" spans="1:31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6"/>
      <c r="P19" s="124"/>
      <c r="Q19" s="76"/>
      <c r="R19" s="122"/>
      <c r="S19" s="122"/>
      <c r="T19" s="166"/>
      <c r="U19" s="124"/>
      <c r="V19" s="76"/>
      <c r="W19" s="122"/>
      <c r="X19" s="122"/>
      <c r="Y19" s="166"/>
      <c r="Z19" s="124"/>
      <c r="AA19" s="76"/>
      <c r="AB19" s="122"/>
      <c r="AC19" s="122"/>
      <c r="AD19" s="166"/>
      <c r="AE19" s="124"/>
    </row>
    <row r="20" spans="1:31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6"/>
      <c r="P20" s="124"/>
      <c r="Q20" s="76"/>
      <c r="R20" s="122"/>
      <c r="S20" s="122"/>
      <c r="T20" s="166"/>
      <c r="U20" s="124"/>
      <c r="V20" s="76"/>
      <c r="W20" s="122"/>
      <c r="X20" s="122"/>
      <c r="Y20" s="166"/>
      <c r="Z20" s="124"/>
      <c r="AA20" s="76"/>
      <c r="AB20" s="122"/>
      <c r="AC20" s="122"/>
      <c r="AD20" s="166"/>
      <c r="AE20" s="124"/>
    </row>
    <row r="21" spans="1:31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6"/>
      <c r="P21" s="124"/>
      <c r="Q21" s="76"/>
      <c r="R21" s="122"/>
      <c r="S21" s="122"/>
      <c r="T21" s="166"/>
      <c r="U21" s="124"/>
      <c r="V21" s="76"/>
      <c r="W21" s="122"/>
      <c r="X21" s="122"/>
      <c r="Y21" s="166"/>
      <c r="Z21" s="124"/>
      <c r="AA21" s="76"/>
      <c r="AB21" s="122"/>
      <c r="AC21" s="122"/>
      <c r="AD21" s="166"/>
      <c r="AE21" s="124"/>
    </row>
    <row r="22" spans="1:31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6"/>
      <c r="P22" s="124"/>
      <c r="Q22" s="76"/>
      <c r="R22" s="122"/>
      <c r="S22" s="122"/>
      <c r="T22" s="166"/>
      <c r="U22" s="124"/>
      <c r="V22" s="76"/>
      <c r="W22" s="122"/>
      <c r="X22" s="122"/>
      <c r="Y22" s="166"/>
      <c r="Z22" s="124"/>
      <c r="AA22" s="76"/>
      <c r="AB22" s="122"/>
      <c r="AC22" s="122"/>
      <c r="AD22" s="166"/>
      <c r="AE22" s="124"/>
    </row>
    <row r="23" spans="1:31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6"/>
      <c r="P23" s="124"/>
      <c r="Q23" s="76"/>
      <c r="R23" s="122"/>
      <c r="S23" s="122"/>
      <c r="T23" s="166"/>
      <c r="U23" s="124"/>
      <c r="V23" s="76"/>
      <c r="W23" s="122"/>
      <c r="X23" s="122"/>
      <c r="Y23" s="166"/>
      <c r="Z23" s="124"/>
      <c r="AA23" s="76"/>
      <c r="AB23" s="122"/>
      <c r="AC23" s="122"/>
      <c r="AD23" s="166"/>
      <c r="AE23" s="124"/>
    </row>
    <row r="24" spans="1:31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6"/>
      <c r="P24" s="124"/>
      <c r="Q24" s="76"/>
      <c r="R24" s="122"/>
      <c r="S24" s="122"/>
      <c r="T24" s="166"/>
      <c r="U24" s="124"/>
      <c r="V24" s="76"/>
      <c r="W24" s="122"/>
      <c r="X24" s="122"/>
      <c r="Y24" s="166"/>
      <c r="Z24" s="124"/>
      <c r="AA24" s="76"/>
      <c r="AB24" s="122"/>
      <c r="AC24" s="122"/>
      <c r="AD24" s="166"/>
      <c r="AE24" s="124"/>
    </row>
    <row r="25" spans="1:31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6"/>
      <c r="P25" s="124"/>
      <c r="Q25" s="76"/>
      <c r="R25" s="122"/>
      <c r="S25" s="122"/>
      <c r="T25" s="166"/>
      <c r="U25" s="124"/>
      <c r="V25" s="76"/>
      <c r="W25" s="122"/>
      <c r="X25" s="122"/>
      <c r="Y25" s="166"/>
      <c r="Z25" s="124"/>
      <c r="AA25" s="76"/>
      <c r="AB25" s="122"/>
      <c r="AC25" s="122"/>
      <c r="AD25" s="166"/>
      <c r="AE25" s="124"/>
    </row>
    <row r="26" spans="1:31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6"/>
      <c r="P26" s="124"/>
      <c r="Q26" s="76"/>
      <c r="R26" s="122"/>
      <c r="S26" s="122"/>
      <c r="T26" s="166"/>
      <c r="U26" s="124"/>
      <c r="V26" s="76"/>
      <c r="W26" s="122"/>
      <c r="X26" s="122"/>
      <c r="Y26" s="166"/>
      <c r="Z26" s="124"/>
      <c r="AA26" s="76"/>
      <c r="AB26" s="122"/>
      <c r="AC26" s="122"/>
      <c r="AD26" s="166"/>
      <c r="AE26" s="124"/>
    </row>
    <row r="27" spans="1:31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6"/>
      <c r="P27" s="124"/>
      <c r="Q27" s="76"/>
      <c r="R27" s="122"/>
      <c r="S27" s="122"/>
      <c r="T27" s="166"/>
      <c r="U27" s="124"/>
      <c r="V27" s="76"/>
      <c r="W27" s="122"/>
      <c r="X27" s="122"/>
      <c r="Y27" s="166"/>
      <c r="Z27" s="124"/>
      <c r="AA27" s="76"/>
      <c r="AB27" s="122"/>
      <c r="AC27" s="122"/>
      <c r="AD27" s="166"/>
      <c r="AE27" s="124"/>
    </row>
    <row r="28" spans="1:31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6"/>
      <c r="P28" s="124"/>
      <c r="Q28" s="76"/>
      <c r="R28" s="122"/>
      <c r="S28" s="122"/>
      <c r="T28" s="166"/>
      <c r="U28" s="124"/>
      <c r="V28" s="76"/>
      <c r="W28" s="122"/>
      <c r="X28" s="122"/>
      <c r="Y28" s="166"/>
      <c r="Z28" s="124"/>
      <c r="AA28" s="76"/>
      <c r="AB28" s="122"/>
      <c r="AC28" s="122"/>
      <c r="AD28" s="166"/>
      <c r="AE28" s="124"/>
    </row>
    <row r="29" spans="1:31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6"/>
      <c r="P29" s="124"/>
      <c r="Q29" s="76"/>
      <c r="R29" s="122"/>
      <c r="S29" s="122"/>
      <c r="T29" s="166"/>
      <c r="U29" s="124"/>
      <c r="V29" s="76"/>
      <c r="W29" s="122"/>
      <c r="X29" s="122"/>
      <c r="Y29" s="166"/>
      <c r="Z29" s="124"/>
      <c r="AA29" s="76"/>
      <c r="AB29" s="122"/>
      <c r="AC29" s="122"/>
      <c r="AD29" s="166"/>
      <c r="AE29" s="124"/>
    </row>
    <row r="30" spans="1:31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6"/>
      <c r="P30" s="124"/>
      <c r="Q30" s="76"/>
      <c r="R30" s="122"/>
      <c r="S30" s="122"/>
      <c r="T30" s="166"/>
      <c r="U30" s="124"/>
      <c r="V30" s="76"/>
      <c r="W30" s="122"/>
      <c r="X30" s="122"/>
      <c r="Y30" s="166"/>
      <c r="Z30" s="124"/>
      <c r="AA30" s="76"/>
      <c r="AB30" s="122"/>
      <c r="AC30" s="122"/>
      <c r="AD30" s="166"/>
      <c r="AE30" s="124"/>
    </row>
    <row r="31" spans="1:31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6"/>
      <c r="P31" s="124"/>
      <c r="Q31" s="76"/>
      <c r="R31" s="122"/>
      <c r="S31" s="122"/>
      <c r="T31" s="166"/>
      <c r="U31" s="124"/>
      <c r="V31" s="76"/>
      <c r="W31" s="122"/>
      <c r="X31" s="122"/>
      <c r="Y31" s="166"/>
      <c r="Z31" s="124"/>
      <c r="AA31" s="76"/>
      <c r="AB31" s="122"/>
      <c r="AC31" s="122"/>
      <c r="AD31" s="166"/>
      <c r="AE31" s="124"/>
    </row>
    <row r="32" spans="1:31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6"/>
      <c r="P32" s="124"/>
      <c r="Q32" s="76"/>
      <c r="R32" s="122"/>
      <c r="S32" s="122"/>
      <c r="T32" s="166"/>
      <c r="U32" s="124"/>
      <c r="V32" s="76"/>
      <c r="W32" s="122"/>
      <c r="X32" s="122"/>
      <c r="Y32" s="166"/>
      <c r="Z32" s="124"/>
      <c r="AA32" s="76"/>
      <c r="AB32" s="122"/>
      <c r="AC32" s="122"/>
      <c r="AD32" s="166"/>
      <c r="AE32" s="124"/>
    </row>
    <row r="33" spans="1:31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6"/>
      <c r="P33" s="124"/>
      <c r="Q33" s="76"/>
      <c r="R33" s="122"/>
      <c r="S33" s="122"/>
      <c r="T33" s="166"/>
      <c r="U33" s="124"/>
      <c r="V33" s="76"/>
      <c r="W33" s="122"/>
      <c r="X33" s="122"/>
      <c r="Y33" s="166"/>
      <c r="Z33" s="124"/>
      <c r="AA33" s="76"/>
      <c r="AB33" s="122"/>
      <c r="AC33" s="122"/>
      <c r="AD33" s="166"/>
      <c r="AE33" s="124"/>
    </row>
    <row r="34" spans="1:31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6"/>
      <c r="P34" s="124"/>
      <c r="Q34" s="76"/>
      <c r="R34" s="122"/>
      <c r="S34" s="122"/>
      <c r="T34" s="166"/>
      <c r="U34" s="124"/>
      <c r="V34" s="76"/>
      <c r="W34" s="122"/>
      <c r="X34" s="122"/>
      <c r="Y34" s="166"/>
      <c r="Z34" s="124"/>
      <c r="AA34" s="76"/>
      <c r="AB34" s="122"/>
      <c r="AC34" s="122"/>
      <c r="AD34" s="166"/>
      <c r="AE34" s="124"/>
    </row>
    <row r="35" spans="1:31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6"/>
      <c r="P35" s="124"/>
      <c r="Q35" s="76"/>
      <c r="R35" s="122"/>
      <c r="S35" s="122"/>
      <c r="T35" s="166"/>
      <c r="U35" s="124"/>
      <c r="V35" s="76"/>
      <c r="W35" s="122"/>
      <c r="X35" s="122"/>
      <c r="Y35" s="166"/>
      <c r="Z35" s="124"/>
      <c r="AA35" s="76"/>
      <c r="AB35" s="122"/>
      <c r="AC35" s="122"/>
      <c r="AD35" s="166"/>
      <c r="AE35" s="124"/>
    </row>
    <row r="36" spans="1:31" x14ac:dyDescent="0.2">
      <c r="A36" s="115" t="s">
        <v>2</v>
      </c>
      <c r="B36" s="32">
        <f t="shared" ref="B36:AE36" si="6">SUM(B$12:B$35)</f>
        <v>1587</v>
      </c>
      <c r="C36" s="7">
        <f t="shared" si="6"/>
        <v>4241897</v>
      </c>
      <c r="D36" s="7">
        <f t="shared" si="6"/>
        <v>937295</v>
      </c>
      <c r="E36" s="151">
        <f t="shared" si="6"/>
        <v>922141.15899999999</v>
      </c>
      <c r="F36" s="64">
        <f t="shared" si="6"/>
        <v>0.99999999999999989</v>
      </c>
      <c r="G36" s="45">
        <f t="shared" si="6"/>
        <v>1654</v>
      </c>
      <c r="H36" s="65">
        <f t="shared" si="6"/>
        <v>4175912</v>
      </c>
      <c r="I36" s="65">
        <f t="shared" si="6"/>
        <v>917491</v>
      </c>
      <c r="J36" s="161">
        <f t="shared" si="6"/>
        <v>903287.78300000005</v>
      </c>
      <c r="K36" s="66">
        <f t="shared" si="6"/>
        <v>1</v>
      </c>
      <c r="L36" s="77">
        <f t="shared" si="6"/>
        <v>1682</v>
      </c>
      <c r="M36" s="125">
        <f t="shared" si="6"/>
        <v>4050094</v>
      </c>
      <c r="N36" s="125">
        <f t="shared" si="6"/>
        <v>888825</v>
      </c>
      <c r="O36" s="167">
        <f t="shared" si="6"/>
        <v>860065.13899999997</v>
      </c>
      <c r="P36" s="127">
        <f t="shared" si="6"/>
        <v>1</v>
      </c>
      <c r="Q36" s="77">
        <f t="shared" si="6"/>
        <v>1743</v>
      </c>
      <c r="R36" s="125">
        <f t="shared" si="6"/>
        <v>4038155</v>
      </c>
      <c r="S36" s="125">
        <f t="shared" si="6"/>
        <v>878601</v>
      </c>
      <c r="T36" s="167">
        <f t="shared" si="6"/>
        <v>823229.95399999991</v>
      </c>
      <c r="U36" s="127">
        <f t="shared" si="6"/>
        <v>1</v>
      </c>
      <c r="V36" s="77">
        <f t="shared" si="6"/>
        <v>1845</v>
      </c>
      <c r="W36" s="125">
        <f t="shared" si="6"/>
        <v>4004037</v>
      </c>
      <c r="X36" s="125">
        <f t="shared" si="6"/>
        <v>868818</v>
      </c>
      <c r="Y36" s="167">
        <f t="shared" si="6"/>
        <v>804031.01500000001</v>
      </c>
      <c r="Z36" s="127">
        <f t="shared" si="6"/>
        <v>1</v>
      </c>
      <c r="AA36" s="77">
        <f t="shared" si="6"/>
        <v>1905</v>
      </c>
      <c r="AB36" s="125">
        <f t="shared" si="6"/>
        <v>3932748</v>
      </c>
      <c r="AC36" s="125">
        <f t="shared" si="6"/>
        <v>943332</v>
      </c>
      <c r="AD36" s="167">
        <f t="shared" si="6"/>
        <v>745454.83499999996</v>
      </c>
      <c r="AE36" s="127">
        <f t="shared" si="6"/>
        <v>1</v>
      </c>
    </row>
    <row r="39" spans="1:31" ht="12.75" hidden="1" customHeight="1" x14ac:dyDescent="0.2"/>
    <row r="40" spans="1:31" ht="12.75" hidden="1" customHeight="1" x14ac:dyDescent="0.2"/>
    <row r="41" spans="1:31" ht="12.75" hidden="1" customHeight="1" x14ac:dyDescent="0.2"/>
    <row r="42" spans="1:31" ht="12.75" hidden="1" customHeight="1" x14ac:dyDescent="0.2"/>
    <row r="43" spans="1:31" ht="12.75" hidden="1" customHeight="1" x14ac:dyDescent="0.2"/>
    <row r="44" spans="1:31" ht="12.75" hidden="1" customHeight="1" x14ac:dyDescent="0.2"/>
    <row r="45" spans="1:31" ht="12.75" hidden="1" customHeight="1" x14ac:dyDescent="0.2"/>
    <row r="46" spans="1:31" ht="12.75" hidden="1" customHeight="1" x14ac:dyDescent="0.2"/>
    <row r="47" spans="1:31" ht="12.75" hidden="1" customHeight="1" x14ac:dyDescent="0.2"/>
    <row r="48" spans="1:31" ht="12.75" hidden="1" customHeight="1" x14ac:dyDescent="0.2"/>
    <row r="49" spans="1:31" ht="12.75" hidden="1" customHeight="1" x14ac:dyDescent="0.2"/>
    <row r="51" spans="1:31" x14ac:dyDescent="0.2">
      <c r="A51" s="116" t="str">
        <f>Translation!$A$30</f>
        <v>Vorsorgeeinrichtungen ohne Staatsgarantie</v>
      </c>
      <c r="E51" s="156"/>
      <c r="J51" s="156"/>
      <c r="O51" s="156"/>
      <c r="T51" s="156"/>
      <c r="Y51" s="156"/>
      <c r="AD51" s="156"/>
    </row>
    <row r="52" spans="1:31" x14ac:dyDescent="0.2">
      <c r="A52" s="114" t="str">
        <f>$A$12</f>
        <v>nicht definiert</v>
      </c>
      <c r="B52" s="33">
        <v>106</v>
      </c>
      <c r="C52" s="8">
        <v>1050185</v>
      </c>
      <c r="D52" s="8">
        <v>678</v>
      </c>
      <c r="E52" s="152">
        <v>96100.048999999999</v>
      </c>
      <c r="F52" s="34">
        <f t="shared" ref="F52:F58" si="7">E52/E$76</f>
        <v>0.12098780608840221</v>
      </c>
      <c r="G52" s="47">
        <v>121</v>
      </c>
      <c r="H52" s="48">
        <v>1074744</v>
      </c>
      <c r="I52" s="48">
        <v>896</v>
      </c>
      <c r="J52" s="162">
        <v>99681.796000000002</v>
      </c>
      <c r="K52" s="50">
        <f t="shared" ref="K52:K58" si="8">J52/J$76</f>
        <v>0.12957843494705071</v>
      </c>
      <c r="L52" s="128">
        <v>126</v>
      </c>
      <c r="M52" s="129">
        <v>1053694</v>
      </c>
      <c r="N52" s="129">
        <v>1156</v>
      </c>
      <c r="O52" s="168">
        <v>97827.23</v>
      </c>
      <c r="P52" s="131">
        <f t="shared" ref="P52:P58" si="9">O52/O$76</f>
        <v>0.13350008739228941</v>
      </c>
      <c r="Q52" s="128">
        <v>136</v>
      </c>
      <c r="R52" s="129">
        <v>1086675</v>
      </c>
      <c r="S52" s="129">
        <v>12270</v>
      </c>
      <c r="T52" s="168">
        <v>98666.89</v>
      </c>
      <c r="U52" s="131">
        <f t="shared" ref="U52:U58" si="10">T52/T$76</f>
        <v>0.14015542685544299</v>
      </c>
      <c r="V52" s="128">
        <v>149</v>
      </c>
      <c r="W52" s="129">
        <v>1014705</v>
      </c>
      <c r="X52" s="129">
        <v>5133</v>
      </c>
      <c r="Y52" s="168">
        <v>102274.91499999999</v>
      </c>
      <c r="Z52" s="131">
        <f t="shared" ref="Z52:Z58" si="11">Y52/Y$76</f>
        <v>0.15068573691933379</v>
      </c>
      <c r="AA52" s="128">
        <v>165</v>
      </c>
      <c r="AB52" s="129">
        <v>1041650</v>
      </c>
      <c r="AC52" s="129">
        <v>90221</v>
      </c>
      <c r="AD52" s="168">
        <v>44874.271999999997</v>
      </c>
      <c r="AE52" s="131">
        <f t="shared" ref="AE52:AE58" si="12">AD52/AD$76</f>
        <v>7.2770036448236333E-2</v>
      </c>
    </row>
    <row r="53" spans="1:31" x14ac:dyDescent="0.2">
      <c r="A53" s="114" t="str">
        <f>$A$13</f>
        <v>unter 5%</v>
      </c>
      <c r="B53" s="33">
        <v>345</v>
      </c>
      <c r="C53" s="8">
        <v>339613</v>
      </c>
      <c r="D53" s="8">
        <v>87746</v>
      </c>
      <c r="E53" s="152">
        <v>71366.415999999997</v>
      </c>
      <c r="F53" s="34">
        <f t="shared" si="7"/>
        <v>8.9848716936993908E-2</v>
      </c>
      <c r="G53" s="47">
        <v>363</v>
      </c>
      <c r="H53" s="48">
        <v>339656</v>
      </c>
      <c r="I53" s="48">
        <v>85270</v>
      </c>
      <c r="J53" s="162">
        <v>71191.573000000004</v>
      </c>
      <c r="K53" s="50">
        <f t="shared" si="8"/>
        <v>9.2543402917406425E-2</v>
      </c>
      <c r="L53" s="128">
        <v>386</v>
      </c>
      <c r="M53" s="129">
        <v>308122</v>
      </c>
      <c r="N53" s="129">
        <v>77712</v>
      </c>
      <c r="O53" s="168">
        <v>64397.017999999996</v>
      </c>
      <c r="P53" s="131">
        <f t="shared" si="9"/>
        <v>8.7879494602912028E-2</v>
      </c>
      <c r="Q53" s="128">
        <v>388</v>
      </c>
      <c r="R53" s="129">
        <v>301922</v>
      </c>
      <c r="S53" s="129">
        <v>77788</v>
      </c>
      <c r="T53" s="168">
        <v>58486.385999999999</v>
      </c>
      <c r="U53" s="131">
        <f t="shared" si="10"/>
        <v>8.3079383520269112E-2</v>
      </c>
      <c r="V53" s="128">
        <v>414</v>
      </c>
      <c r="W53" s="129">
        <v>293601</v>
      </c>
      <c r="X53" s="129">
        <v>74738</v>
      </c>
      <c r="Y53" s="168">
        <v>54350.881999999998</v>
      </c>
      <c r="Z53" s="131">
        <f t="shared" si="11"/>
        <v>8.0077335741474381E-2</v>
      </c>
      <c r="AA53" s="128">
        <v>408</v>
      </c>
      <c r="AB53" s="129">
        <v>326876</v>
      </c>
      <c r="AC53" s="129">
        <v>79907</v>
      </c>
      <c r="AD53" s="168">
        <v>56814.629000000001</v>
      </c>
      <c r="AE53" s="131">
        <f t="shared" si="12"/>
        <v>9.2133029436622951E-2</v>
      </c>
    </row>
    <row r="54" spans="1:31" x14ac:dyDescent="0.2">
      <c r="A54" s="114" t="str">
        <f>$A$14</f>
        <v>5% – 9%</v>
      </c>
      <c r="B54" s="33">
        <v>119</v>
      </c>
      <c r="C54" s="8">
        <v>244252</v>
      </c>
      <c r="D54" s="8">
        <v>96267</v>
      </c>
      <c r="E54" s="152">
        <v>68032.597999999998</v>
      </c>
      <c r="F54" s="34">
        <f t="shared" si="7"/>
        <v>8.5651514855254851E-2</v>
      </c>
      <c r="G54" s="47">
        <v>127</v>
      </c>
      <c r="H54" s="48">
        <v>282541</v>
      </c>
      <c r="I54" s="48">
        <v>99601</v>
      </c>
      <c r="J54" s="162">
        <v>73207.820000000007</v>
      </c>
      <c r="K54" s="50">
        <f t="shared" si="8"/>
        <v>9.5164364228403339E-2</v>
      </c>
      <c r="L54" s="128">
        <v>126</v>
      </c>
      <c r="M54" s="129">
        <v>317160</v>
      </c>
      <c r="N54" s="129">
        <v>107748</v>
      </c>
      <c r="O54" s="168">
        <v>88004.964999999997</v>
      </c>
      <c r="P54" s="131">
        <f t="shared" si="9"/>
        <v>0.12009611759890748</v>
      </c>
      <c r="Q54" s="128">
        <v>120</v>
      </c>
      <c r="R54" s="129">
        <v>259037</v>
      </c>
      <c r="S54" s="129">
        <v>81926</v>
      </c>
      <c r="T54" s="168">
        <v>65390.786999999997</v>
      </c>
      <c r="U54" s="131">
        <f t="shared" si="10"/>
        <v>9.2887022834087021E-2</v>
      </c>
      <c r="V54" s="128">
        <v>137</v>
      </c>
      <c r="W54" s="129">
        <v>371424</v>
      </c>
      <c r="X54" s="129">
        <v>109809</v>
      </c>
      <c r="Y54" s="168">
        <v>93027.870999999999</v>
      </c>
      <c r="Z54" s="131">
        <f t="shared" si="11"/>
        <v>0.13706169587793568</v>
      </c>
      <c r="AA54" s="128">
        <v>137</v>
      </c>
      <c r="AB54" s="129">
        <v>300182</v>
      </c>
      <c r="AC54" s="129">
        <v>95587</v>
      </c>
      <c r="AD54" s="168">
        <v>81201.982999999993</v>
      </c>
      <c r="AE54" s="131">
        <f t="shared" si="12"/>
        <v>0.13168060448042626</v>
      </c>
    </row>
    <row r="55" spans="1:31" x14ac:dyDescent="0.2">
      <c r="A55" s="114" t="str">
        <f>$A$15</f>
        <v>10% – 14%</v>
      </c>
      <c r="B55" s="33">
        <v>182</v>
      </c>
      <c r="C55" s="8">
        <v>619197</v>
      </c>
      <c r="D55" s="8">
        <v>150785</v>
      </c>
      <c r="E55" s="152">
        <v>145544.61499999999</v>
      </c>
      <c r="F55" s="34">
        <f t="shared" si="7"/>
        <v>0.18323740560039833</v>
      </c>
      <c r="G55" s="47">
        <v>186</v>
      </c>
      <c r="H55" s="48">
        <v>317109</v>
      </c>
      <c r="I55" s="48">
        <v>139455</v>
      </c>
      <c r="J55" s="162">
        <v>119527.13</v>
      </c>
      <c r="K55" s="50">
        <f t="shared" si="8"/>
        <v>0.15537579639027244</v>
      </c>
      <c r="L55" s="128">
        <v>171</v>
      </c>
      <c r="M55" s="129">
        <v>242723</v>
      </c>
      <c r="N55" s="129">
        <v>117730</v>
      </c>
      <c r="O55" s="168">
        <v>93271.184999999998</v>
      </c>
      <c r="P55" s="131">
        <f t="shared" si="9"/>
        <v>0.12728267322587375</v>
      </c>
      <c r="Q55" s="128">
        <v>185</v>
      </c>
      <c r="R55" s="129">
        <v>395877</v>
      </c>
      <c r="S55" s="129">
        <v>157317</v>
      </c>
      <c r="T55" s="168">
        <v>122427.019</v>
      </c>
      <c r="U55" s="131">
        <f t="shared" si="10"/>
        <v>0.17390647568383305</v>
      </c>
      <c r="V55" s="128">
        <v>168</v>
      </c>
      <c r="W55" s="129">
        <v>295392</v>
      </c>
      <c r="X55" s="129">
        <v>142471</v>
      </c>
      <c r="Y55" s="168">
        <v>106429.901</v>
      </c>
      <c r="Z55" s="131">
        <f t="shared" si="11"/>
        <v>0.15680744454724543</v>
      </c>
      <c r="AA55" s="128">
        <v>181</v>
      </c>
      <c r="AB55" s="129">
        <v>385458</v>
      </c>
      <c r="AC55" s="129">
        <v>147931</v>
      </c>
      <c r="AD55" s="168">
        <v>104419.81</v>
      </c>
      <c r="AE55" s="131">
        <f t="shared" si="12"/>
        <v>0.16933162458029208</v>
      </c>
    </row>
    <row r="56" spans="1:31" x14ac:dyDescent="0.2">
      <c r="A56" s="114" t="str">
        <f>$A$16</f>
        <v>15% – 19%</v>
      </c>
      <c r="B56" s="33">
        <v>240</v>
      </c>
      <c r="C56" s="8">
        <v>628452</v>
      </c>
      <c r="D56" s="8">
        <v>199261</v>
      </c>
      <c r="E56" s="152">
        <v>187852.3</v>
      </c>
      <c r="F56" s="34">
        <f t="shared" si="7"/>
        <v>0.23650183201946501</v>
      </c>
      <c r="G56" s="47">
        <v>237</v>
      </c>
      <c r="H56" s="48">
        <v>750369</v>
      </c>
      <c r="I56" s="48">
        <v>178919</v>
      </c>
      <c r="J56" s="162">
        <v>174243.78099999999</v>
      </c>
      <c r="K56" s="50">
        <f t="shared" si="8"/>
        <v>0.22650310635691845</v>
      </c>
      <c r="L56" s="128">
        <v>239</v>
      </c>
      <c r="M56" s="129">
        <v>605954</v>
      </c>
      <c r="N56" s="129">
        <v>183127</v>
      </c>
      <c r="O56" s="168">
        <v>161521.83900000001</v>
      </c>
      <c r="P56" s="131">
        <f t="shared" si="9"/>
        <v>0.2204210384190915</v>
      </c>
      <c r="Q56" s="128">
        <v>231</v>
      </c>
      <c r="R56" s="129">
        <v>450220</v>
      </c>
      <c r="S56" s="129">
        <v>140647</v>
      </c>
      <c r="T56" s="168">
        <v>127159.75599999999</v>
      </c>
      <c r="U56" s="131">
        <f t="shared" si="10"/>
        <v>0.180629285883177</v>
      </c>
      <c r="V56" s="128">
        <v>251</v>
      </c>
      <c r="W56" s="129">
        <v>460552</v>
      </c>
      <c r="X56" s="129">
        <v>139344</v>
      </c>
      <c r="Y56" s="168">
        <v>117009.599</v>
      </c>
      <c r="Z56" s="131">
        <f t="shared" si="11"/>
        <v>0.17239493821090679</v>
      </c>
      <c r="AA56" s="128">
        <v>236</v>
      </c>
      <c r="AB56" s="129">
        <v>399329</v>
      </c>
      <c r="AC56" s="129">
        <v>114308</v>
      </c>
      <c r="AD56" s="168">
        <v>89900.160000000003</v>
      </c>
      <c r="AE56" s="131">
        <f t="shared" si="12"/>
        <v>0.14578593987891944</v>
      </c>
    </row>
    <row r="57" spans="1:31" ht="12.75" customHeight="1" x14ac:dyDescent="0.2">
      <c r="A57" s="114" t="str">
        <f>$A$17</f>
        <v>20% – 24%</v>
      </c>
      <c r="B57" s="33">
        <v>225</v>
      </c>
      <c r="C57" s="8">
        <v>318551</v>
      </c>
      <c r="D57" s="8">
        <v>97841</v>
      </c>
      <c r="E57" s="152">
        <v>91463.663</v>
      </c>
      <c r="F57" s="34">
        <f t="shared" si="7"/>
        <v>0.11515070011232739</v>
      </c>
      <c r="G57" s="47">
        <v>245</v>
      </c>
      <c r="H57" s="48">
        <v>330910</v>
      </c>
      <c r="I57" s="48">
        <v>94446</v>
      </c>
      <c r="J57" s="162">
        <v>81973.228000000003</v>
      </c>
      <c r="K57" s="50">
        <f t="shared" si="8"/>
        <v>0.10655869996360977</v>
      </c>
      <c r="L57" s="128">
        <v>255</v>
      </c>
      <c r="M57" s="129">
        <v>501054</v>
      </c>
      <c r="N57" s="129">
        <v>113498</v>
      </c>
      <c r="O57" s="168">
        <v>92636.032000000007</v>
      </c>
      <c r="P57" s="131">
        <f t="shared" si="9"/>
        <v>0.12641591065876975</v>
      </c>
      <c r="Q57" s="128">
        <v>268</v>
      </c>
      <c r="R57" s="129">
        <v>526766</v>
      </c>
      <c r="S57" s="129">
        <v>124681</v>
      </c>
      <c r="T57" s="168">
        <v>99165.342999999993</v>
      </c>
      <c r="U57" s="131">
        <f t="shared" si="10"/>
        <v>0.14086347484380438</v>
      </c>
      <c r="V57" s="128">
        <v>274</v>
      </c>
      <c r="W57" s="129">
        <v>396858</v>
      </c>
      <c r="X57" s="129">
        <v>100068</v>
      </c>
      <c r="Y57" s="168">
        <v>80252.535000000003</v>
      </c>
      <c r="Z57" s="131">
        <f t="shared" si="11"/>
        <v>0.1182392806302467</v>
      </c>
      <c r="AA57" s="128">
        <v>281</v>
      </c>
      <c r="AB57" s="129">
        <v>472983</v>
      </c>
      <c r="AC57" s="129">
        <v>111109</v>
      </c>
      <c r="AD57" s="168">
        <v>116153.406</v>
      </c>
      <c r="AE57" s="131">
        <f t="shared" si="12"/>
        <v>0.18835932509850617</v>
      </c>
    </row>
    <row r="58" spans="1:31" ht="12.75" customHeight="1" x14ac:dyDescent="0.2">
      <c r="A58" s="114" t="str">
        <f>$A$18</f>
        <v>25% oder mehr</v>
      </c>
      <c r="B58" s="33">
        <v>332</v>
      </c>
      <c r="C58" s="8">
        <v>736277</v>
      </c>
      <c r="D58" s="8">
        <v>153257</v>
      </c>
      <c r="E58" s="152">
        <v>133935.68599999999</v>
      </c>
      <c r="F58" s="34">
        <f t="shared" si="7"/>
        <v>0.16862202438715848</v>
      </c>
      <c r="G58" s="47">
        <v>337</v>
      </c>
      <c r="H58" s="48">
        <v>754860</v>
      </c>
      <c r="I58" s="48">
        <v>162720</v>
      </c>
      <c r="J58" s="162">
        <v>149452.33800000002</v>
      </c>
      <c r="K58" s="50">
        <f t="shared" si="8"/>
        <v>0.19427619519633893</v>
      </c>
      <c r="L58" s="128">
        <v>340</v>
      </c>
      <c r="M58" s="129">
        <v>699347</v>
      </c>
      <c r="N58" s="129">
        <v>137756</v>
      </c>
      <c r="O58" s="168">
        <v>135129.49100000001</v>
      </c>
      <c r="P58" s="131">
        <f t="shared" si="9"/>
        <v>0.18440467810215608</v>
      </c>
      <c r="Q58" s="128">
        <v>377</v>
      </c>
      <c r="R58" s="129">
        <v>709315</v>
      </c>
      <c r="S58" s="129">
        <v>140138</v>
      </c>
      <c r="T58" s="168">
        <v>132685.76399999997</v>
      </c>
      <c r="U58" s="131">
        <f t="shared" si="10"/>
        <v>0.18847893037938629</v>
      </c>
      <c r="V58" s="128">
        <v>409</v>
      </c>
      <c r="W58" s="129">
        <v>832125</v>
      </c>
      <c r="X58" s="129">
        <v>143343</v>
      </c>
      <c r="Y58" s="168">
        <v>125384.196</v>
      </c>
      <c r="Z58" s="131">
        <f t="shared" si="11"/>
        <v>0.18473356807285721</v>
      </c>
      <c r="AA58" s="128">
        <v>439</v>
      </c>
      <c r="AB58" s="129">
        <v>648154</v>
      </c>
      <c r="AC58" s="129">
        <v>144564</v>
      </c>
      <c r="AD58" s="168">
        <v>123294.38400000001</v>
      </c>
      <c r="AE58" s="131">
        <f t="shared" si="12"/>
        <v>0.19993944007699663</v>
      </c>
    </row>
    <row r="59" spans="1:3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8"/>
      <c r="P59" s="131"/>
      <c r="Q59" s="128"/>
      <c r="R59" s="129"/>
      <c r="S59" s="129"/>
      <c r="T59" s="168"/>
      <c r="U59" s="131"/>
      <c r="V59" s="128"/>
      <c r="W59" s="129"/>
      <c r="X59" s="129"/>
      <c r="Y59" s="168"/>
      <c r="Z59" s="131"/>
      <c r="AA59" s="128"/>
      <c r="AB59" s="129"/>
      <c r="AC59" s="129"/>
      <c r="AD59" s="168"/>
      <c r="AE59" s="131"/>
    </row>
    <row r="60" spans="1:3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8"/>
      <c r="P60" s="131"/>
      <c r="Q60" s="128"/>
      <c r="R60" s="129"/>
      <c r="S60" s="129"/>
      <c r="T60" s="168"/>
      <c r="U60" s="131"/>
      <c r="V60" s="128"/>
      <c r="W60" s="129"/>
      <c r="X60" s="129"/>
      <c r="Y60" s="168"/>
      <c r="Z60" s="131"/>
      <c r="AA60" s="128"/>
      <c r="AB60" s="129"/>
      <c r="AC60" s="129"/>
      <c r="AD60" s="168"/>
      <c r="AE60" s="131"/>
    </row>
    <row r="61" spans="1:3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8"/>
      <c r="P61" s="131"/>
      <c r="Q61" s="128"/>
      <c r="R61" s="129"/>
      <c r="S61" s="129"/>
      <c r="T61" s="168"/>
      <c r="U61" s="131"/>
      <c r="V61" s="128"/>
      <c r="W61" s="129"/>
      <c r="X61" s="129"/>
      <c r="Y61" s="168"/>
      <c r="Z61" s="131"/>
      <c r="AA61" s="128"/>
      <c r="AB61" s="129"/>
      <c r="AC61" s="129"/>
      <c r="AD61" s="168"/>
      <c r="AE61" s="131"/>
    </row>
    <row r="62" spans="1:3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8"/>
      <c r="P62" s="131"/>
      <c r="Q62" s="128"/>
      <c r="R62" s="129"/>
      <c r="S62" s="129"/>
      <c r="T62" s="168"/>
      <c r="U62" s="131"/>
      <c r="V62" s="128"/>
      <c r="W62" s="129"/>
      <c r="X62" s="129"/>
      <c r="Y62" s="168"/>
      <c r="Z62" s="131"/>
      <c r="AA62" s="128"/>
      <c r="AB62" s="129"/>
      <c r="AC62" s="129"/>
      <c r="AD62" s="168"/>
      <c r="AE62" s="131"/>
    </row>
    <row r="63" spans="1:3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8"/>
      <c r="P63" s="131"/>
      <c r="Q63" s="128"/>
      <c r="R63" s="129"/>
      <c r="S63" s="129"/>
      <c r="T63" s="168"/>
      <c r="U63" s="131"/>
      <c r="V63" s="128"/>
      <c r="W63" s="129"/>
      <c r="X63" s="129"/>
      <c r="Y63" s="168"/>
      <c r="Z63" s="131"/>
      <c r="AA63" s="128"/>
      <c r="AB63" s="129"/>
      <c r="AC63" s="129"/>
      <c r="AD63" s="168"/>
      <c r="AE63" s="131"/>
    </row>
    <row r="64" spans="1:3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8"/>
      <c r="P64" s="131"/>
      <c r="Q64" s="128"/>
      <c r="R64" s="129"/>
      <c r="S64" s="129"/>
      <c r="T64" s="168"/>
      <c r="U64" s="131"/>
      <c r="V64" s="128"/>
      <c r="W64" s="129"/>
      <c r="X64" s="129"/>
      <c r="Y64" s="168"/>
      <c r="Z64" s="131"/>
      <c r="AA64" s="128"/>
      <c r="AB64" s="129"/>
      <c r="AC64" s="129"/>
      <c r="AD64" s="168"/>
      <c r="AE64" s="131"/>
    </row>
    <row r="65" spans="1:3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8"/>
      <c r="P65" s="131"/>
      <c r="Q65" s="128"/>
      <c r="R65" s="129"/>
      <c r="S65" s="129"/>
      <c r="T65" s="168"/>
      <c r="U65" s="131"/>
      <c r="V65" s="128"/>
      <c r="W65" s="129"/>
      <c r="X65" s="129"/>
      <c r="Y65" s="168"/>
      <c r="Z65" s="131"/>
      <c r="AA65" s="128"/>
      <c r="AB65" s="129"/>
      <c r="AC65" s="129"/>
      <c r="AD65" s="168"/>
      <c r="AE65" s="131"/>
    </row>
    <row r="66" spans="1:3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8"/>
      <c r="P66" s="131"/>
      <c r="Q66" s="128"/>
      <c r="R66" s="129"/>
      <c r="S66" s="129"/>
      <c r="T66" s="168"/>
      <c r="U66" s="131"/>
      <c r="V66" s="128"/>
      <c r="W66" s="129"/>
      <c r="X66" s="129"/>
      <c r="Y66" s="168"/>
      <c r="Z66" s="131"/>
      <c r="AA66" s="128"/>
      <c r="AB66" s="129"/>
      <c r="AC66" s="129"/>
      <c r="AD66" s="168"/>
      <c r="AE66" s="131"/>
    </row>
    <row r="67" spans="1:3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8"/>
      <c r="P67" s="131"/>
      <c r="Q67" s="128"/>
      <c r="R67" s="129"/>
      <c r="S67" s="129"/>
      <c r="T67" s="168"/>
      <c r="U67" s="131"/>
      <c r="V67" s="128"/>
      <c r="W67" s="129"/>
      <c r="X67" s="129"/>
      <c r="Y67" s="168"/>
      <c r="Z67" s="131"/>
      <c r="AA67" s="128"/>
      <c r="AB67" s="129"/>
      <c r="AC67" s="129"/>
      <c r="AD67" s="168"/>
      <c r="AE67" s="131"/>
    </row>
    <row r="68" spans="1:3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8"/>
      <c r="P68" s="131"/>
      <c r="Q68" s="128"/>
      <c r="R68" s="129"/>
      <c r="S68" s="129"/>
      <c r="T68" s="168"/>
      <c r="U68" s="131"/>
      <c r="V68" s="128"/>
      <c r="W68" s="129"/>
      <c r="X68" s="129"/>
      <c r="Y68" s="168"/>
      <c r="Z68" s="131"/>
      <c r="AA68" s="128"/>
      <c r="AB68" s="129"/>
      <c r="AC68" s="129"/>
      <c r="AD68" s="168"/>
      <c r="AE68" s="131"/>
    </row>
    <row r="69" spans="1:3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8"/>
      <c r="P69" s="131"/>
      <c r="Q69" s="128"/>
      <c r="R69" s="129"/>
      <c r="S69" s="129"/>
      <c r="T69" s="168"/>
      <c r="U69" s="131"/>
      <c r="V69" s="128"/>
      <c r="W69" s="129"/>
      <c r="X69" s="129"/>
      <c r="Y69" s="168"/>
      <c r="Z69" s="131"/>
      <c r="AA69" s="128"/>
      <c r="AB69" s="129"/>
      <c r="AC69" s="129"/>
      <c r="AD69" s="168"/>
      <c r="AE69" s="131"/>
    </row>
    <row r="70" spans="1:3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8"/>
      <c r="P70" s="131"/>
      <c r="Q70" s="128"/>
      <c r="R70" s="129"/>
      <c r="S70" s="129"/>
      <c r="T70" s="168"/>
      <c r="U70" s="131"/>
      <c r="V70" s="128"/>
      <c r="W70" s="129"/>
      <c r="X70" s="129"/>
      <c r="Y70" s="168"/>
      <c r="Z70" s="131"/>
      <c r="AA70" s="128"/>
      <c r="AB70" s="129"/>
      <c r="AC70" s="129"/>
      <c r="AD70" s="168"/>
      <c r="AE70" s="131"/>
    </row>
    <row r="71" spans="1:3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8"/>
      <c r="P71" s="131"/>
      <c r="Q71" s="128"/>
      <c r="R71" s="129"/>
      <c r="S71" s="129"/>
      <c r="T71" s="168"/>
      <c r="U71" s="131"/>
      <c r="V71" s="128"/>
      <c r="W71" s="129"/>
      <c r="X71" s="129"/>
      <c r="Y71" s="168"/>
      <c r="Z71" s="131"/>
      <c r="AA71" s="128"/>
      <c r="AB71" s="129"/>
      <c r="AC71" s="129"/>
      <c r="AD71" s="168"/>
      <c r="AE71" s="131"/>
    </row>
    <row r="72" spans="1:3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8"/>
      <c r="P72" s="131"/>
      <c r="Q72" s="128"/>
      <c r="R72" s="129"/>
      <c r="S72" s="129"/>
      <c r="T72" s="168"/>
      <c r="U72" s="131"/>
      <c r="V72" s="128"/>
      <c r="W72" s="129"/>
      <c r="X72" s="129"/>
      <c r="Y72" s="168"/>
      <c r="Z72" s="131"/>
      <c r="AA72" s="128"/>
      <c r="AB72" s="129"/>
      <c r="AC72" s="129"/>
      <c r="AD72" s="168"/>
      <c r="AE72" s="131"/>
    </row>
    <row r="73" spans="1:3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8"/>
      <c r="P73" s="131"/>
      <c r="Q73" s="128"/>
      <c r="R73" s="129"/>
      <c r="S73" s="129"/>
      <c r="T73" s="168"/>
      <c r="U73" s="131"/>
      <c r="V73" s="128"/>
      <c r="W73" s="129"/>
      <c r="X73" s="129"/>
      <c r="Y73" s="168"/>
      <c r="Z73" s="131"/>
      <c r="AA73" s="128"/>
      <c r="AB73" s="129"/>
      <c r="AC73" s="129"/>
      <c r="AD73" s="168"/>
      <c r="AE73" s="131"/>
    </row>
    <row r="74" spans="1:3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8"/>
      <c r="P74" s="131"/>
      <c r="Q74" s="128"/>
      <c r="R74" s="129"/>
      <c r="S74" s="129"/>
      <c r="T74" s="168"/>
      <c r="U74" s="131"/>
      <c r="V74" s="128"/>
      <c r="W74" s="129"/>
      <c r="X74" s="129"/>
      <c r="Y74" s="168"/>
      <c r="Z74" s="131"/>
      <c r="AA74" s="128"/>
      <c r="AB74" s="129"/>
      <c r="AC74" s="129"/>
      <c r="AD74" s="168"/>
      <c r="AE74" s="131"/>
    </row>
    <row r="75" spans="1:31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8"/>
      <c r="P75" s="131"/>
      <c r="Q75" s="128"/>
      <c r="R75" s="129"/>
      <c r="S75" s="129"/>
      <c r="T75" s="168"/>
      <c r="U75" s="131"/>
      <c r="V75" s="128"/>
      <c r="W75" s="129"/>
      <c r="X75" s="129"/>
      <c r="Y75" s="168"/>
      <c r="Z75" s="131"/>
      <c r="AA75" s="128"/>
      <c r="AB75" s="129"/>
      <c r="AC75" s="129"/>
      <c r="AD75" s="168"/>
      <c r="AE75" s="131"/>
    </row>
    <row r="76" spans="1:31" x14ac:dyDescent="0.2">
      <c r="A76" s="115" t="s">
        <v>2</v>
      </c>
      <c r="B76" s="35">
        <f t="shared" ref="B76:Y76" si="13">SUM(B$52:B$75)</f>
        <v>1549</v>
      </c>
      <c r="C76" s="9">
        <f t="shared" si="13"/>
        <v>3936527</v>
      </c>
      <c r="D76" s="9">
        <f t="shared" si="13"/>
        <v>785835</v>
      </c>
      <c r="E76" s="153">
        <f t="shared" si="13"/>
        <v>794295.32699999982</v>
      </c>
      <c r="F76" s="67">
        <f t="shared" si="13"/>
        <v>1.0000000000000002</v>
      </c>
      <c r="G76" s="51">
        <f t="shared" si="13"/>
        <v>1616</v>
      </c>
      <c r="H76" s="68">
        <f t="shared" si="13"/>
        <v>3850189</v>
      </c>
      <c r="I76" s="68">
        <f t="shared" si="13"/>
        <v>761307</v>
      </c>
      <c r="J76" s="163">
        <f t="shared" si="13"/>
        <v>769277.66599999997</v>
      </c>
      <c r="K76" s="69">
        <f t="shared" si="13"/>
        <v>1</v>
      </c>
      <c r="L76" s="132">
        <f t="shared" si="13"/>
        <v>1643</v>
      </c>
      <c r="M76" s="133">
        <f t="shared" si="13"/>
        <v>3728054</v>
      </c>
      <c r="N76" s="133">
        <f t="shared" si="13"/>
        <v>738727</v>
      </c>
      <c r="O76" s="169">
        <f t="shared" si="13"/>
        <v>732787.76</v>
      </c>
      <c r="P76" s="135">
        <f t="shared" si="13"/>
        <v>1</v>
      </c>
      <c r="Q76" s="132">
        <f t="shared" si="13"/>
        <v>1705</v>
      </c>
      <c r="R76" s="133">
        <f t="shared" si="13"/>
        <v>3729812</v>
      </c>
      <c r="S76" s="133">
        <f t="shared" si="13"/>
        <v>734767</v>
      </c>
      <c r="T76" s="169">
        <f t="shared" si="13"/>
        <v>703981.94500000007</v>
      </c>
      <c r="U76" s="135">
        <f t="shared" si="13"/>
        <v>0.99999999999999978</v>
      </c>
      <c r="V76" s="132">
        <f t="shared" si="13"/>
        <v>1802</v>
      </c>
      <c r="W76" s="133">
        <f t="shared" si="13"/>
        <v>3664657</v>
      </c>
      <c r="X76" s="133">
        <f t="shared" si="13"/>
        <v>714906</v>
      </c>
      <c r="Y76" s="169">
        <f t="shared" si="13"/>
        <v>678729.89899999998</v>
      </c>
      <c r="Z76" s="135">
        <f t="shared" ref="Z76:AE76" si="14">SUM(Z$52:Z$75)</f>
        <v>1</v>
      </c>
      <c r="AA76" s="132">
        <f t="shared" si="14"/>
        <v>1847</v>
      </c>
      <c r="AB76" s="133">
        <f t="shared" si="14"/>
        <v>3574632</v>
      </c>
      <c r="AC76" s="133">
        <f t="shared" si="14"/>
        <v>783627</v>
      </c>
      <c r="AD76" s="169">
        <f t="shared" si="14"/>
        <v>616658.64400000009</v>
      </c>
      <c r="AE76" s="135">
        <f t="shared" si="14"/>
        <v>0.99999999999999978</v>
      </c>
    </row>
    <row r="79" spans="1:31" ht="12.75" hidden="1" customHeight="1" x14ac:dyDescent="0.2"/>
    <row r="80" spans="1:31" ht="12.75" hidden="1" customHeight="1" x14ac:dyDescent="0.2"/>
    <row r="81" spans="1:31" ht="12.75" hidden="1" customHeight="1" x14ac:dyDescent="0.2"/>
    <row r="82" spans="1:31" ht="12.75" hidden="1" customHeight="1" x14ac:dyDescent="0.2"/>
    <row r="83" spans="1:31" ht="12.75" hidden="1" customHeight="1" x14ac:dyDescent="0.2"/>
    <row r="84" spans="1:31" ht="12.75" hidden="1" customHeight="1" x14ac:dyDescent="0.2"/>
    <row r="85" spans="1:31" ht="12.75" hidden="1" customHeight="1" x14ac:dyDescent="0.2"/>
    <row r="86" spans="1:31" ht="12.75" hidden="1" customHeight="1" x14ac:dyDescent="0.2"/>
    <row r="87" spans="1:31" ht="12.75" hidden="1" customHeight="1" x14ac:dyDescent="0.2"/>
    <row r="88" spans="1:31" ht="12.75" hidden="1" customHeight="1" x14ac:dyDescent="0.2"/>
    <row r="89" spans="1:31" ht="12.75" hidden="1" customHeight="1" x14ac:dyDescent="0.2"/>
    <row r="91" spans="1:31" x14ac:dyDescent="0.2">
      <c r="A91" s="117" t="str">
        <f>Translation!$A$31</f>
        <v>Vorsorgeeinrichtungen mit Staatsgarantie</v>
      </c>
      <c r="E91" s="156"/>
      <c r="J91" s="156"/>
      <c r="O91" s="156"/>
      <c r="T91" s="156"/>
      <c r="Y91" s="156"/>
      <c r="AD91" s="156"/>
    </row>
    <row r="92" spans="1:31" x14ac:dyDescent="0.2">
      <c r="A92" s="114" t="str">
        <f>$A$12</f>
        <v>nicht definiert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5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8" si="16">J92/J$116</f>
        <v>0</v>
      </c>
      <c r="L92" s="136">
        <v>0</v>
      </c>
      <c r="M92" s="137">
        <v>0</v>
      </c>
      <c r="N92" s="137">
        <v>0</v>
      </c>
      <c r="O92" s="170">
        <v>0</v>
      </c>
      <c r="P92" s="139">
        <f t="shared" ref="P92:P98" si="17">O92/O$116</f>
        <v>0</v>
      </c>
      <c r="Q92" s="136">
        <v>0</v>
      </c>
      <c r="R92" s="137">
        <v>0</v>
      </c>
      <c r="S92" s="137">
        <v>0</v>
      </c>
      <c r="T92" s="170">
        <v>0</v>
      </c>
      <c r="U92" s="139">
        <f t="shared" ref="U92:U98" si="18">T92/T$116</f>
        <v>0</v>
      </c>
      <c r="V92" s="136">
        <v>0</v>
      </c>
      <c r="W92" s="137">
        <v>0</v>
      </c>
      <c r="X92" s="137">
        <v>0</v>
      </c>
      <c r="Y92" s="170">
        <v>0</v>
      </c>
      <c r="Z92" s="139">
        <f t="shared" ref="Z92:Z98" si="19">Y92/Y$116</f>
        <v>0</v>
      </c>
      <c r="AA92" s="136">
        <v>0</v>
      </c>
      <c r="AB92" s="137">
        <v>0</v>
      </c>
      <c r="AC92" s="137">
        <v>0</v>
      </c>
      <c r="AD92" s="170">
        <v>0</v>
      </c>
      <c r="AE92" s="139">
        <f t="shared" ref="AE92:AE98" si="20">AD92/AD$116</f>
        <v>0</v>
      </c>
    </row>
    <row r="93" spans="1:31" x14ac:dyDescent="0.2">
      <c r="A93" s="114" t="str">
        <f>$A$13</f>
        <v>unter 5%</v>
      </c>
      <c r="B93" s="36">
        <v>10</v>
      </c>
      <c r="C93" s="10">
        <v>13161</v>
      </c>
      <c r="D93" s="10">
        <v>7625</v>
      </c>
      <c r="E93" s="154">
        <v>6340.5839999999998</v>
      </c>
      <c r="F93" s="37">
        <f t="shared" si="15"/>
        <v>4.9595547236925171E-2</v>
      </c>
      <c r="G93" s="53">
        <v>9</v>
      </c>
      <c r="H93" s="54">
        <v>13393</v>
      </c>
      <c r="I93" s="54">
        <v>7400</v>
      </c>
      <c r="J93" s="164">
        <v>6146.4589999999998</v>
      </c>
      <c r="K93" s="56">
        <f t="shared" si="16"/>
        <v>4.586563415954633E-2</v>
      </c>
      <c r="L93" s="136">
        <v>8</v>
      </c>
      <c r="M93" s="137">
        <v>9884</v>
      </c>
      <c r="N93" s="137">
        <v>5610</v>
      </c>
      <c r="O93" s="170">
        <v>4815.009</v>
      </c>
      <c r="P93" s="139">
        <f t="shared" si="17"/>
        <v>3.7830830881581866E-2</v>
      </c>
      <c r="Q93" s="136">
        <v>9</v>
      </c>
      <c r="R93" s="137">
        <v>45378</v>
      </c>
      <c r="S93" s="137">
        <v>17868</v>
      </c>
      <c r="T93" s="170">
        <v>14346.945</v>
      </c>
      <c r="U93" s="139">
        <f t="shared" si="18"/>
        <v>0.12031182004892005</v>
      </c>
      <c r="V93" s="136">
        <v>14</v>
      </c>
      <c r="W93" s="137">
        <v>90614</v>
      </c>
      <c r="X93" s="137">
        <v>45041</v>
      </c>
      <c r="Y93" s="170">
        <v>34501.358999999997</v>
      </c>
      <c r="Z93" s="139">
        <f t="shared" si="19"/>
        <v>0.27534757950599575</v>
      </c>
      <c r="AA93" s="136">
        <v>20</v>
      </c>
      <c r="AB93" s="137">
        <v>77224</v>
      </c>
      <c r="AC93" s="137">
        <v>32802</v>
      </c>
      <c r="AD93" s="170">
        <v>25065.312000000002</v>
      </c>
      <c r="AE93" s="139">
        <f t="shared" si="20"/>
        <v>0.19461221489073388</v>
      </c>
    </row>
    <row r="94" spans="1:31" x14ac:dyDescent="0.2">
      <c r="A94" s="114" t="str">
        <f>$A$14</f>
        <v>5% – 9%</v>
      </c>
      <c r="B94" s="36">
        <v>4</v>
      </c>
      <c r="C94" s="10">
        <v>67309</v>
      </c>
      <c r="D94" s="10">
        <v>34648</v>
      </c>
      <c r="E94" s="154">
        <v>29912.014999999999</v>
      </c>
      <c r="F94" s="37">
        <f t="shared" si="15"/>
        <v>0.23396941872927071</v>
      </c>
      <c r="G94" s="53">
        <v>2</v>
      </c>
      <c r="H94" s="54">
        <v>16590</v>
      </c>
      <c r="I94" s="54">
        <v>9219</v>
      </c>
      <c r="J94" s="164">
        <v>7790.134</v>
      </c>
      <c r="K94" s="56">
        <f t="shared" si="16"/>
        <v>5.8130939472278799E-2</v>
      </c>
      <c r="L94" s="136">
        <v>2</v>
      </c>
      <c r="M94" s="137">
        <v>16647</v>
      </c>
      <c r="N94" s="137">
        <v>8856</v>
      </c>
      <c r="O94" s="170">
        <v>7478.5370000000003</v>
      </c>
      <c r="P94" s="139">
        <f t="shared" si="17"/>
        <v>5.8757786016319515E-2</v>
      </c>
      <c r="Q94" s="136">
        <v>3</v>
      </c>
      <c r="R94" s="137">
        <v>52074</v>
      </c>
      <c r="S94" s="137">
        <v>22712</v>
      </c>
      <c r="T94" s="170">
        <v>19789.987000000001</v>
      </c>
      <c r="U94" s="139">
        <f t="shared" si="18"/>
        <v>0.16595654020521214</v>
      </c>
      <c r="V94" s="136">
        <v>2</v>
      </c>
      <c r="W94" s="137">
        <v>38456</v>
      </c>
      <c r="X94" s="137">
        <v>15881</v>
      </c>
      <c r="Y94" s="170">
        <v>14232.748</v>
      </c>
      <c r="Z94" s="139">
        <f t="shared" si="19"/>
        <v>0.11358835782436287</v>
      </c>
      <c r="AA94" s="136">
        <v>2</v>
      </c>
      <c r="AB94" s="137">
        <v>41467</v>
      </c>
      <c r="AC94" s="137">
        <v>15576</v>
      </c>
      <c r="AD94" s="170">
        <v>14208.072</v>
      </c>
      <c r="AE94" s="139">
        <f t="shared" si="20"/>
        <v>0.11031438033753654</v>
      </c>
    </row>
    <row r="95" spans="1:31" x14ac:dyDescent="0.2">
      <c r="A95" s="114" t="str">
        <f>$A$15</f>
        <v>10% – 14%</v>
      </c>
      <c r="B95" s="36">
        <v>4</v>
      </c>
      <c r="C95" s="10">
        <v>44747</v>
      </c>
      <c r="D95" s="10">
        <v>18177</v>
      </c>
      <c r="E95" s="154">
        <v>16623.2</v>
      </c>
      <c r="F95" s="37">
        <f t="shared" si="15"/>
        <v>0.13002535741642324</v>
      </c>
      <c r="G95" s="53">
        <v>4</v>
      </c>
      <c r="H95" s="54">
        <v>49371</v>
      </c>
      <c r="I95" s="54">
        <v>21218</v>
      </c>
      <c r="J95" s="164">
        <v>18544.223999999998</v>
      </c>
      <c r="K95" s="56">
        <f t="shared" si="16"/>
        <v>0.13837928370736366</v>
      </c>
      <c r="L95" s="136">
        <v>5</v>
      </c>
      <c r="M95" s="137">
        <v>67693</v>
      </c>
      <c r="N95" s="137">
        <v>29193</v>
      </c>
      <c r="O95" s="170">
        <v>23384.705000000002</v>
      </c>
      <c r="P95" s="139">
        <f t="shared" si="17"/>
        <v>0.18373025264764448</v>
      </c>
      <c r="Q95" s="136">
        <v>4</v>
      </c>
      <c r="R95" s="137">
        <v>29293</v>
      </c>
      <c r="S95" s="137">
        <v>11842</v>
      </c>
      <c r="T95" s="170">
        <v>9291.4950000000008</v>
      </c>
      <c r="U95" s="139">
        <f t="shared" si="18"/>
        <v>7.7917401539173703E-2</v>
      </c>
      <c r="V95" s="136">
        <v>3</v>
      </c>
      <c r="W95" s="137">
        <v>19032</v>
      </c>
      <c r="X95" s="137">
        <v>5388</v>
      </c>
      <c r="Y95" s="170">
        <v>4992.2860000000001</v>
      </c>
      <c r="Z95" s="139">
        <f t="shared" si="19"/>
        <v>3.9842310742068732E-2</v>
      </c>
      <c r="AA95" s="136">
        <v>3</v>
      </c>
      <c r="AB95" s="137">
        <v>18752</v>
      </c>
      <c r="AC95" s="137">
        <v>5407</v>
      </c>
      <c r="AD95" s="170">
        <v>4485.9139999999998</v>
      </c>
      <c r="AE95" s="139">
        <f t="shared" si="20"/>
        <v>3.4829554858497327E-2</v>
      </c>
    </row>
    <row r="96" spans="1:31" x14ac:dyDescent="0.2">
      <c r="A96" s="114" t="str">
        <f>$A$16</f>
        <v>15% – 19%</v>
      </c>
      <c r="B96" s="36">
        <v>10</v>
      </c>
      <c r="C96" s="10">
        <v>78837</v>
      </c>
      <c r="D96" s="10">
        <v>44303</v>
      </c>
      <c r="E96" s="154">
        <v>34355.779000000002</v>
      </c>
      <c r="F96" s="37">
        <f t="shared" si="15"/>
        <v>0.26872818974653784</v>
      </c>
      <c r="G96" s="53">
        <v>11</v>
      </c>
      <c r="H96" s="54">
        <v>125581</v>
      </c>
      <c r="I96" s="54">
        <v>65301</v>
      </c>
      <c r="J96" s="164">
        <v>53925.114999999998</v>
      </c>
      <c r="K96" s="56">
        <f t="shared" si="16"/>
        <v>0.40239585045657411</v>
      </c>
      <c r="L96" s="136">
        <v>8</v>
      </c>
      <c r="M96" s="137">
        <v>76640</v>
      </c>
      <c r="N96" s="137">
        <v>36077</v>
      </c>
      <c r="O96" s="170">
        <v>30221.777999999998</v>
      </c>
      <c r="P96" s="139">
        <f t="shared" si="17"/>
        <v>0.23744814858263222</v>
      </c>
      <c r="Q96" s="136">
        <v>9</v>
      </c>
      <c r="R96" s="137">
        <v>81615</v>
      </c>
      <c r="S96" s="137">
        <v>45010</v>
      </c>
      <c r="T96" s="170">
        <v>35775.872000000003</v>
      </c>
      <c r="U96" s="139">
        <f t="shared" si="18"/>
        <v>0.30001232137972217</v>
      </c>
      <c r="V96" s="136">
        <v>5</v>
      </c>
      <c r="W96" s="137">
        <v>11433</v>
      </c>
      <c r="X96" s="137">
        <v>6841</v>
      </c>
      <c r="Y96" s="170">
        <v>5385.8</v>
      </c>
      <c r="Z96" s="139">
        <f t="shared" si="19"/>
        <v>4.2982857391310067E-2</v>
      </c>
      <c r="AA96" s="136">
        <v>6</v>
      </c>
      <c r="AB96" s="137">
        <v>21019</v>
      </c>
      <c r="AC96" s="137">
        <v>9164</v>
      </c>
      <c r="AD96" s="170">
        <v>8487.6890000000003</v>
      </c>
      <c r="AE96" s="139">
        <f t="shared" si="20"/>
        <v>6.5900155385806403E-2</v>
      </c>
    </row>
    <row r="97" spans="1:31" ht="12.75" customHeight="1" x14ac:dyDescent="0.2">
      <c r="A97" s="114" t="str">
        <f>$A$17</f>
        <v>20% – 24%</v>
      </c>
      <c r="B97" s="36">
        <v>5</v>
      </c>
      <c r="C97" s="10">
        <v>56510</v>
      </c>
      <c r="D97" s="10">
        <v>29481</v>
      </c>
      <c r="E97" s="154">
        <v>24696.082999999999</v>
      </c>
      <c r="F97" s="37">
        <f t="shared" si="15"/>
        <v>0.19317081060569888</v>
      </c>
      <c r="G97" s="53">
        <v>7</v>
      </c>
      <c r="H97" s="54">
        <v>40924</v>
      </c>
      <c r="I97" s="54">
        <v>18111</v>
      </c>
      <c r="J97" s="164">
        <v>16289.513999999999</v>
      </c>
      <c r="K97" s="56">
        <f t="shared" si="16"/>
        <v>0.12155435995925591</v>
      </c>
      <c r="L97" s="136">
        <v>12</v>
      </c>
      <c r="M97" s="137">
        <v>91528</v>
      </c>
      <c r="N97" s="137">
        <v>42780</v>
      </c>
      <c r="O97" s="170">
        <v>36507.811000000002</v>
      </c>
      <c r="P97" s="139">
        <f t="shared" si="17"/>
        <v>0.28683660275562395</v>
      </c>
      <c r="Q97" s="136">
        <v>7</v>
      </c>
      <c r="R97" s="137">
        <v>24671</v>
      </c>
      <c r="S97" s="137">
        <v>11701</v>
      </c>
      <c r="T97" s="170">
        <v>9501.9220000000005</v>
      </c>
      <c r="U97" s="139">
        <f t="shared" si="18"/>
        <v>7.9682018003336227E-2</v>
      </c>
      <c r="V97" s="136">
        <v>9</v>
      </c>
      <c r="W97" s="137">
        <v>76205</v>
      </c>
      <c r="X97" s="137">
        <v>36440</v>
      </c>
      <c r="Y97" s="170">
        <v>28657.859</v>
      </c>
      <c r="Z97" s="139">
        <f t="shared" si="19"/>
        <v>0.22871192144848895</v>
      </c>
      <c r="AA97" s="136">
        <v>14</v>
      </c>
      <c r="AB97" s="137">
        <v>69225</v>
      </c>
      <c r="AC97" s="137">
        <v>38252</v>
      </c>
      <c r="AD97" s="170">
        <v>28184.798999999999</v>
      </c>
      <c r="AE97" s="139">
        <f t="shared" si="20"/>
        <v>0.2188325507234915</v>
      </c>
    </row>
    <row r="98" spans="1:31" ht="12.75" customHeight="1" x14ac:dyDescent="0.2">
      <c r="A98" s="114" t="str">
        <f>$A$18</f>
        <v>25% oder mehr</v>
      </c>
      <c r="B98" s="36">
        <v>5</v>
      </c>
      <c r="C98" s="10">
        <v>44806</v>
      </c>
      <c r="D98" s="10">
        <v>17226</v>
      </c>
      <c r="E98" s="154">
        <v>15918.171</v>
      </c>
      <c r="F98" s="37">
        <f t="shared" si="15"/>
        <v>0.12451067626514409</v>
      </c>
      <c r="G98" s="53">
        <v>5</v>
      </c>
      <c r="H98" s="54">
        <v>79864</v>
      </c>
      <c r="I98" s="54">
        <v>34935</v>
      </c>
      <c r="J98" s="164">
        <v>31314.671000000002</v>
      </c>
      <c r="K98" s="56">
        <f t="shared" si="16"/>
        <v>0.2336739322449812</v>
      </c>
      <c r="L98" s="136">
        <v>4</v>
      </c>
      <c r="M98" s="137">
        <v>59648</v>
      </c>
      <c r="N98" s="137">
        <v>27582</v>
      </c>
      <c r="O98" s="170">
        <v>24869.539000000001</v>
      </c>
      <c r="P98" s="139">
        <f t="shared" si="17"/>
        <v>0.19539637911619784</v>
      </c>
      <c r="Q98" s="136">
        <v>6</v>
      </c>
      <c r="R98" s="137">
        <v>75312</v>
      </c>
      <c r="S98" s="137">
        <v>34701</v>
      </c>
      <c r="T98" s="170">
        <v>30541.787999999997</v>
      </c>
      <c r="U98" s="139">
        <f t="shared" si="18"/>
        <v>0.25611989882363567</v>
      </c>
      <c r="V98" s="136">
        <v>10</v>
      </c>
      <c r="W98" s="137">
        <v>103640</v>
      </c>
      <c r="X98" s="137">
        <v>44321</v>
      </c>
      <c r="Y98" s="170">
        <v>37531.063999999998</v>
      </c>
      <c r="Z98" s="139">
        <f t="shared" si="19"/>
        <v>0.2995269730877736</v>
      </c>
      <c r="AA98" s="136">
        <v>13</v>
      </c>
      <c r="AB98" s="137">
        <v>130429</v>
      </c>
      <c r="AC98" s="137">
        <v>58504</v>
      </c>
      <c r="AD98" s="170">
        <v>48364.405000000006</v>
      </c>
      <c r="AE98" s="139">
        <f t="shared" si="20"/>
        <v>0.37551114380393447</v>
      </c>
    </row>
    <row r="99" spans="1:3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0"/>
      <c r="P99" s="139"/>
      <c r="Q99" s="136"/>
      <c r="R99" s="137"/>
      <c r="S99" s="137"/>
      <c r="T99" s="170"/>
      <c r="U99" s="139"/>
      <c r="V99" s="136"/>
      <c r="W99" s="137"/>
      <c r="X99" s="137"/>
      <c r="Y99" s="170"/>
      <c r="Z99" s="139"/>
      <c r="AA99" s="136"/>
      <c r="AB99" s="137"/>
      <c r="AC99" s="137"/>
      <c r="AD99" s="170"/>
      <c r="AE99" s="139"/>
    </row>
    <row r="100" spans="1:3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0"/>
      <c r="P100" s="139"/>
      <c r="Q100" s="136"/>
      <c r="R100" s="137"/>
      <c r="S100" s="137"/>
      <c r="T100" s="170"/>
      <c r="U100" s="139"/>
      <c r="V100" s="136"/>
      <c r="W100" s="137"/>
      <c r="X100" s="137"/>
      <c r="Y100" s="170"/>
      <c r="Z100" s="139"/>
      <c r="AA100" s="136"/>
      <c r="AB100" s="137"/>
      <c r="AC100" s="137"/>
      <c r="AD100" s="170"/>
      <c r="AE100" s="139"/>
    </row>
    <row r="101" spans="1:3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0"/>
      <c r="P101" s="139"/>
      <c r="Q101" s="136"/>
      <c r="R101" s="137"/>
      <c r="S101" s="137"/>
      <c r="T101" s="170"/>
      <c r="U101" s="139"/>
      <c r="V101" s="136"/>
      <c r="W101" s="137"/>
      <c r="X101" s="137"/>
      <c r="Y101" s="170"/>
      <c r="Z101" s="139"/>
      <c r="AA101" s="136"/>
      <c r="AB101" s="137"/>
      <c r="AC101" s="137"/>
      <c r="AD101" s="170"/>
      <c r="AE101" s="139"/>
    </row>
    <row r="102" spans="1:3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0"/>
      <c r="P102" s="139"/>
      <c r="Q102" s="136"/>
      <c r="R102" s="137"/>
      <c r="S102" s="137"/>
      <c r="T102" s="170"/>
      <c r="U102" s="139"/>
      <c r="V102" s="136"/>
      <c r="W102" s="137"/>
      <c r="X102" s="137"/>
      <c r="Y102" s="170"/>
      <c r="Z102" s="139"/>
      <c r="AA102" s="136"/>
      <c r="AB102" s="137"/>
      <c r="AC102" s="137"/>
      <c r="AD102" s="170"/>
      <c r="AE102" s="139"/>
    </row>
    <row r="103" spans="1:3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0"/>
      <c r="P103" s="139"/>
      <c r="Q103" s="136"/>
      <c r="R103" s="137"/>
      <c r="S103" s="137"/>
      <c r="T103" s="170"/>
      <c r="U103" s="139"/>
      <c r="V103" s="136"/>
      <c r="W103" s="137"/>
      <c r="X103" s="137"/>
      <c r="Y103" s="170"/>
      <c r="Z103" s="139"/>
      <c r="AA103" s="136"/>
      <c r="AB103" s="137"/>
      <c r="AC103" s="137"/>
      <c r="AD103" s="170"/>
      <c r="AE103" s="139"/>
    </row>
    <row r="104" spans="1:3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0"/>
      <c r="P104" s="139"/>
      <c r="Q104" s="136"/>
      <c r="R104" s="137"/>
      <c r="S104" s="137"/>
      <c r="T104" s="170"/>
      <c r="U104" s="139"/>
      <c r="V104" s="136"/>
      <c r="W104" s="137"/>
      <c r="X104" s="137"/>
      <c r="Y104" s="170"/>
      <c r="Z104" s="139"/>
      <c r="AA104" s="136"/>
      <c r="AB104" s="137"/>
      <c r="AC104" s="137"/>
      <c r="AD104" s="170"/>
      <c r="AE104" s="139"/>
    </row>
    <row r="105" spans="1:3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0"/>
      <c r="P105" s="139"/>
      <c r="Q105" s="136"/>
      <c r="R105" s="137"/>
      <c r="S105" s="137"/>
      <c r="T105" s="170"/>
      <c r="U105" s="139"/>
      <c r="V105" s="136"/>
      <c r="W105" s="137"/>
      <c r="X105" s="137"/>
      <c r="Y105" s="170"/>
      <c r="Z105" s="139"/>
      <c r="AA105" s="136"/>
      <c r="AB105" s="137"/>
      <c r="AC105" s="137"/>
      <c r="AD105" s="170"/>
      <c r="AE105" s="139"/>
    </row>
    <row r="106" spans="1:3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0"/>
      <c r="P106" s="139"/>
      <c r="Q106" s="136"/>
      <c r="R106" s="137"/>
      <c r="S106" s="137"/>
      <c r="T106" s="170"/>
      <c r="U106" s="139"/>
      <c r="V106" s="136"/>
      <c r="W106" s="137"/>
      <c r="X106" s="137"/>
      <c r="Y106" s="170"/>
      <c r="Z106" s="139"/>
      <c r="AA106" s="136"/>
      <c r="AB106" s="137"/>
      <c r="AC106" s="137"/>
      <c r="AD106" s="170"/>
      <c r="AE106" s="139"/>
    </row>
    <row r="107" spans="1:3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0"/>
      <c r="P107" s="139"/>
      <c r="Q107" s="136"/>
      <c r="R107" s="137"/>
      <c r="S107" s="137"/>
      <c r="T107" s="170"/>
      <c r="U107" s="139"/>
      <c r="V107" s="136"/>
      <c r="W107" s="137"/>
      <c r="X107" s="137"/>
      <c r="Y107" s="170"/>
      <c r="Z107" s="139"/>
      <c r="AA107" s="136"/>
      <c r="AB107" s="137"/>
      <c r="AC107" s="137"/>
      <c r="AD107" s="170"/>
      <c r="AE107" s="139"/>
    </row>
    <row r="108" spans="1:3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0"/>
      <c r="P108" s="139"/>
      <c r="Q108" s="136"/>
      <c r="R108" s="137"/>
      <c r="S108" s="137"/>
      <c r="T108" s="170"/>
      <c r="U108" s="139"/>
      <c r="V108" s="136"/>
      <c r="W108" s="137"/>
      <c r="X108" s="137"/>
      <c r="Y108" s="170"/>
      <c r="Z108" s="139"/>
      <c r="AA108" s="136"/>
      <c r="AB108" s="137"/>
      <c r="AC108" s="137"/>
      <c r="AD108" s="170"/>
      <c r="AE108" s="139"/>
    </row>
    <row r="109" spans="1:3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0"/>
      <c r="P109" s="139"/>
      <c r="Q109" s="136"/>
      <c r="R109" s="137"/>
      <c r="S109" s="137"/>
      <c r="T109" s="170"/>
      <c r="U109" s="139"/>
      <c r="V109" s="136"/>
      <c r="W109" s="137"/>
      <c r="X109" s="137"/>
      <c r="Y109" s="170"/>
      <c r="Z109" s="139"/>
      <c r="AA109" s="136"/>
      <c r="AB109" s="137"/>
      <c r="AC109" s="137"/>
      <c r="AD109" s="170"/>
      <c r="AE109" s="139"/>
    </row>
    <row r="110" spans="1:3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0"/>
      <c r="P110" s="139"/>
      <c r="Q110" s="136"/>
      <c r="R110" s="137"/>
      <c r="S110" s="137"/>
      <c r="T110" s="170"/>
      <c r="U110" s="139"/>
      <c r="V110" s="136"/>
      <c r="W110" s="137"/>
      <c r="X110" s="137"/>
      <c r="Y110" s="170"/>
      <c r="Z110" s="139"/>
      <c r="AA110" s="136"/>
      <c r="AB110" s="137"/>
      <c r="AC110" s="137"/>
      <c r="AD110" s="170"/>
      <c r="AE110" s="139"/>
    </row>
    <row r="111" spans="1:3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0"/>
      <c r="P111" s="139"/>
      <c r="Q111" s="136"/>
      <c r="R111" s="137"/>
      <c r="S111" s="137"/>
      <c r="T111" s="170"/>
      <c r="U111" s="139"/>
      <c r="V111" s="136"/>
      <c r="W111" s="137"/>
      <c r="X111" s="137"/>
      <c r="Y111" s="170"/>
      <c r="Z111" s="139"/>
      <c r="AA111" s="136"/>
      <c r="AB111" s="137"/>
      <c r="AC111" s="137"/>
      <c r="AD111" s="170"/>
      <c r="AE111" s="139"/>
    </row>
    <row r="112" spans="1:3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0"/>
      <c r="P112" s="139"/>
      <c r="Q112" s="136"/>
      <c r="R112" s="137"/>
      <c r="S112" s="137"/>
      <c r="T112" s="170"/>
      <c r="U112" s="139"/>
      <c r="V112" s="136"/>
      <c r="W112" s="137"/>
      <c r="X112" s="137"/>
      <c r="Y112" s="170"/>
      <c r="Z112" s="139"/>
      <c r="AA112" s="136"/>
      <c r="AB112" s="137"/>
      <c r="AC112" s="137"/>
      <c r="AD112" s="170"/>
      <c r="AE112" s="139"/>
    </row>
    <row r="113" spans="1:3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0"/>
      <c r="P113" s="139"/>
      <c r="Q113" s="136"/>
      <c r="R113" s="137"/>
      <c r="S113" s="137"/>
      <c r="T113" s="170"/>
      <c r="U113" s="139"/>
      <c r="V113" s="136"/>
      <c r="W113" s="137"/>
      <c r="X113" s="137"/>
      <c r="Y113" s="170"/>
      <c r="Z113" s="139"/>
      <c r="AA113" s="136"/>
      <c r="AB113" s="137"/>
      <c r="AC113" s="137"/>
      <c r="AD113" s="170"/>
      <c r="AE113" s="139"/>
    </row>
    <row r="114" spans="1:3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0"/>
      <c r="P114" s="139"/>
      <c r="Q114" s="136"/>
      <c r="R114" s="137"/>
      <c r="S114" s="137"/>
      <c r="T114" s="170"/>
      <c r="U114" s="139"/>
      <c r="V114" s="136"/>
      <c r="W114" s="137"/>
      <c r="X114" s="137"/>
      <c r="Y114" s="170"/>
      <c r="Z114" s="139"/>
      <c r="AA114" s="136"/>
      <c r="AB114" s="137"/>
      <c r="AC114" s="137"/>
      <c r="AD114" s="170"/>
      <c r="AE114" s="139"/>
    </row>
    <row r="115" spans="1:31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0"/>
      <c r="P115" s="139"/>
      <c r="Q115" s="136"/>
      <c r="R115" s="137"/>
      <c r="S115" s="137"/>
      <c r="T115" s="170"/>
      <c r="U115" s="139"/>
      <c r="V115" s="136"/>
      <c r="W115" s="137"/>
      <c r="X115" s="137"/>
      <c r="Y115" s="170"/>
      <c r="Z115" s="139"/>
      <c r="AA115" s="136"/>
      <c r="AB115" s="137"/>
      <c r="AC115" s="137"/>
      <c r="AD115" s="170"/>
      <c r="AE115" s="139"/>
    </row>
    <row r="116" spans="1:31" x14ac:dyDescent="0.2">
      <c r="A116" s="115" t="s">
        <v>2</v>
      </c>
      <c r="B116" s="38">
        <f t="shared" ref="B116:Y116" si="21">SUM(B$92:B$115)</f>
        <v>38</v>
      </c>
      <c r="C116" s="11">
        <f t="shared" si="21"/>
        <v>305370</v>
      </c>
      <c r="D116" s="11">
        <f t="shared" si="21"/>
        <v>151460</v>
      </c>
      <c r="E116" s="155">
        <f t="shared" si="21"/>
        <v>127845.83200000001</v>
      </c>
      <c r="F116" s="70">
        <f t="shared" si="21"/>
        <v>0.99999999999999989</v>
      </c>
      <c r="G116" s="57">
        <f t="shared" si="21"/>
        <v>38</v>
      </c>
      <c r="H116" s="71">
        <f t="shared" si="21"/>
        <v>325723</v>
      </c>
      <c r="I116" s="71">
        <f t="shared" si="21"/>
        <v>156184</v>
      </c>
      <c r="J116" s="165">
        <f t="shared" si="21"/>
        <v>134010.117</v>
      </c>
      <c r="K116" s="72">
        <f t="shared" si="21"/>
        <v>1</v>
      </c>
      <c r="L116" s="140">
        <f t="shared" si="21"/>
        <v>39</v>
      </c>
      <c r="M116" s="141">
        <f t="shared" si="21"/>
        <v>322040</v>
      </c>
      <c r="N116" s="141">
        <f t="shared" si="21"/>
        <v>150098</v>
      </c>
      <c r="O116" s="171">
        <f t="shared" si="21"/>
        <v>127277.37900000002</v>
      </c>
      <c r="P116" s="143">
        <f t="shared" si="21"/>
        <v>0.99999999999999978</v>
      </c>
      <c r="Q116" s="140">
        <f t="shared" si="21"/>
        <v>38</v>
      </c>
      <c r="R116" s="141">
        <f t="shared" si="21"/>
        <v>308343</v>
      </c>
      <c r="S116" s="141">
        <f t="shared" si="21"/>
        <v>143834</v>
      </c>
      <c r="T116" s="171">
        <f t="shared" si="21"/>
        <v>119248.00900000001</v>
      </c>
      <c r="U116" s="143">
        <f t="shared" si="21"/>
        <v>1</v>
      </c>
      <c r="V116" s="140">
        <f t="shared" si="21"/>
        <v>43</v>
      </c>
      <c r="W116" s="141">
        <f t="shared" si="21"/>
        <v>339380</v>
      </c>
      <c r="X116" s="141">
        <f t="shared" si="21"/>
        <v>153912</v>
      </c>
      <c r="Y116" s="171">
        <f t="shared" si="21"/>
        <v>125301.11599999999</v>
      </c>
      <c r="Z116" s="143">
        <f t="shared" ref="Z116:AE116" si="22">SUM(Z$92:Z$115)</f>
        <v>1</v>
      </c>
      <c r="AA116" s="140">
        <f t="shared" si="22"/>
        <v>58</v>
      </c>
      <c r="AB116" s="141">
        <f t="shared" si="22"/>
        <v>358116</v>
      </c>
      <c r="AC116" s="141">
        <f t="shared" si="22"/>
        <v>159705</v>
      </c>
      <c r="AD116" s="171">
        <f t="shared" si="22"/>
        <v>128796.19099999999</v>
      </c>
      <c r="AE116" s="143">
        <f t="shared" si="22"/>
        <v>1</v>
      </c>
    </row>
    <row r="119" spans="1:31" ht="12.75" hidden="1" customHeight="1" x14ac:dyDescent="0.2"/>
    <row r="120" spans="1:31" ht="12.75" hidden="1" customHeight="1" x14ac:dyDescent="0.2"/>
    <row r="121" spans="1:31" ht="12.75" hidden="1" customHeight="1" x14ac:dyDescent="0.2"/>
    <row r="122" spans="1:31" ht="12.75" hidden="1" customHeight="1" x14ac:dyDescent="0.2"/>
    <row r="123" spans="1:31" ht="12.75" hidden="1" customHeight="1" x14ac:dyDescent="0.2"/>
    <row r="124" spans="1:31" ht="12.75" hidden="1" customHeight="1" x14ac:dyDescent="0.2"/>
    <row r="125" spans="1:31" ht="12.75" hidden="1" customHeight="1" x14ac:dyDescent="0.2"/>
    <row r="126" spans="1:31" ht="12.75" hidden="1" customHeight="1" x14ac:dyDescent="0.2"/>
    <row r="127" spans="1:31" ht="12.75" hidden="1" customHeight="1" x14ac:dyDescent="0.2"/>
    <row r="128" spans="1:31" ht="12.75" hidden="1" customHeight="1" x14ac:dyDescent="0.2"/>
    <row r="129" spans="1:31" ht="12.75" hidden="1" customHeight="1" x14ac:dyDescent="0.2"/>
    <row r="131" spans="1:31" x14ac:dyDescent="0.2">
      <c r="A131" s="237" t="str">
        <f>Translation!$A$32</f>
        <v>Vorsorgeeinrichtungen ohne Staatsgarantie und ohne Vollversicherungslösung</v>
      </c>
      <c r="E131" s="156"/>
      <c r="J131" s="156"/>
      <c r="O131" s="156"/>
      <c r="T131" s="156"/>
      <c r="Y131" s="156"/>
      <c r="AD131" s="156"/>
    </row>
    <row r="132" spans="1:31" x14ac:dyDescent="0.2">
      <c r="A132" s="114" t="str">
        <f>$A$12</f>
        <v>nicht definiert</v>
      </c>
      <c r="B132" s="210">
        <v>0</v>
      </c>
      <c r="C132" s="211">
        <v>0</v>
      </c>
      <c r="D132" s="211">
        <v>0</v>
      </c>
      <c r="E132" s="212">
        <v>0</v>
      </c>
      <c r="F132" s="213">
        <f t="shared" ref="F132:F138" si="23">E132/E$156</f>
        <v>0</v>
      </c>
      <c r="G132" s="218">
        <v>0</v>
      </c>
      <c r="H132" s="219">
        <v>0</v>
      </c>
      <c r="I132" s="219">
        <v>0</v>
      </c>
      <c r="J132" s="220">
        <v>0</v>
      </c>
      <c r="K132" s="221">
        <f t="shared" ref="K132:K138" si="24">J132/J$156</f>
        <v>0</v>
      </c>
      <c r="L132" s="228">
        <v>0</v>
      </c>
      <c r="M132" s="229">
        <v>0</v>
      </c>
      <c r="N132" s="229">
        <v>0</v>
      </c>
      <c r="O132" s="230">
        <v>0</v>
      </c>
      <c r="P132" s="231">
        <f t="shared" ref="P132:P138" si="25">O132/O$156</f>
        <v>0</v>
      </c>
      <c r="Q132" s="228">
        <v>0</v>
      </c>
      <c r="R132" s="229">
        <v>0</v>
      </c>
      <c r="S132" s="229">
        <v>0</v>
      </c>
      <c r="T132" s="230">
        <v>0</v>
      </c>
      <c r="U132" s="231">
        <f t="shared" ref="U132:U138" si="26">T132/T$156</f>
        <v>0</v>
      </c>
      <c r="V132" s="228">
        <v>0</v>
      </c>
      <c r="W132" s="229">
        <v>0</v>
      </c>
      <c r="X132" s="229">
        <v>0</v>
      </c>
      <c r="Y132" s="230">
        <v>0</v>
      </c>
      <c r="Z132" s="231">
        <f t="shared" ref="Z132:Z138" si="27">Y132/Y$156</f>
        <v>0</v>
      </c>
      <c r="AA132" s="228"/>
      <c r="AB132" s="229"/>
      <c r="AC132" s="229"/>
      <c r="AD132" s="230"/>
      <c r="AE132" s="231" t="e">
        <f t="shared" ref="AE132:AE138" si="28">AD132/AD$156</f>
        <v>#DIV/0!</v>
      </c>
    </row>
    <row r="133" spans="1:31" x14ac:dyDescent="0.2">
      <c r="A133" s="114" t="str">
        <f>$A$13</f>
        <v>unter 5%</v>
      </c>
      <c r="B133" s="210">
        <v>345</v>
      </c>
      <c r="C133" s="211">
        <v>339613</v>
      </c>
      <c r="D133" s="211">
        <v>87746</v>
      </c>
      <c r="E133" s="212">
        <v>71366.415999999997</v>
      </c>
      <c r="F133" s="213">
        <f t="shared" si="23"/>
        <v>0.10221555236585259</v>
      </c>
      <c r="G133" s="218">
        <v>363</v>
      </c>
      <c r="H133" s="219">
        <v>339656</v>
      </c>
      <c r="I133" s="219">
        <v>85270</v>
      </c>
      <c r="J133" s="220">
        <v>71191.573000000004</v>
      </c>
      <c r="K133" s="221">
        <f t="shared" si="24"/>
        <v>0.1063202092330707</v>
      </c>
      <c r="L133" s="228">
        <v>386</v>
      </c>
      <c r="M133" s="229">
        <v>308122</v>
      </c>
      <c r="N133" s="229">
        <v>77712</v>
      </c>
      <c r="O133" s="230">
        <v>64397.017999999996</v>
      </c>
      <c r="P133" s="231">
        <f t="shared" si="25"/>
        <v>0.10141893071684313</v>
      </c>
      <c r="Q133" s="228">
        <v>388</v>
      </c>
      <c r="R133" s="229">
        <v>301922</v>
      </c>
      <c r="S133" s="229">
        <v>77788</v>
      </c>
      <c r="T133" s="230">
        <v>58486.385999999999</v>
      </c>
      <c r="U133" s="231">
        <f t="shared" si="26"/>
        <v>9.6621396604781293E-2</v>
      </c>
      <c r="V133" s="228">
        <v>414</v>
      </c>
      <c r="W133" s="229">
        <v>293601</v>
      </c>
      <c r="X133" s="229">
        <v>74738</v>
      </c>
      <c r="Y133" s="230">
        <v>54350.881999999998</v>
      </c>
      <c r="Z133" s="231">
        <f t="shared" si="27"/>
        <v>9.4284694396882862E-2</v>
      </c>
      <c r="AA133" s="228"/>
      <c r="AB133" s="229"/>
      <c r="AC133" s="229"/>
      <c r="AD133" s="230"/>
      <c r="AE133" s="231" t="e">
        <f t="shared" si="28"/>
        <v>#DIV/0!</v>
      </c>
    </row>
    <row r="134" spans="1:31" x14ac:dyDescent="0.2">
      <c r="A134" s="114" t="str">
        <f>$A$14</f>
        <v>5% – 9%</v>
      </c>
      <c r="B134" s="210">
        <v>119</v>
      </c>
      <c r="C134" s="211">
        <v>244252</v>
      </c>
      <c r="D134" s="211">
        <v>96267</v>
      </c>
      <c r="E134" s="212">
        <v>68032.597999999998</v>
      </c>
      <c r="F134" s="213">
        <f t="shared" si="23"/>
        <v>9.744064467877997E-2</v>
      </c>
      <c r="G134" s="218">
        <v>127</v>
      </c>
      <c r="H134" s="219">
        <v>282541</v>
      </c>
      <c r="I134" s="219">
        <v>99601</v>
      </c>
      <c r="J134" s="220">
        <v>73207.820000000007</v>
      </c>
      <c r="K134" s="221">
        <f t="shared" si="24"/>
        <v>0.10933134937047925</v>
      </c>
      <c r="L134" s="228">
        <v>126</v>
      </c>
      <c r="M134" s="229">
        <v>317160</v>
      </c>
      <c r="N134" s="229">
        <v>107748</v>
      </c>
      <c r="O134" s="230">
        <v>88004.964999999997</v>
      </c>
      <c r="P134" s="231">
        <f t="shared" si="25"/>
        <v>0.13859911103450792</v>
      </c>
      <c r="Q134" s="228">
        <v>120</v>
      </c>
      <c r="R134" s="229">
        <v>259037</v>
      </c>
      <c r="S134" s="229">
        <v>81926</v>
      </c>
      <c r="T134" s="230">
        <v>65390.786999999997</v>
      </c>
      <c r="U134" s="231">
        <f t="shared" si="26"/>
        <v>0.10802768981187821</v>
      </c>
      <c r="V134" s="228">
        <v>137</v>
      </c>
      <c r="W134" s="229">
        <v>371424</v>
      </c>
      <c r="X134" s="229">
        <v>109809</v>
      </c>
      <c r="Y134" s="230">
        <v>93027.870999999999</v>
      </c>
      <c r="Z134" s="231">
        <f t="shared" si="27"/>
        <v>0.16137924657096903</v>
      </c>
      <c r="AA134" s="228"/>
      <c r="AB134" s="229"/>
      <c r="AC134" s="229"/>
      <c r="AD134" s="230"/>
      <c r="AE134" s="231" t="e">
        <f t="shared" si="28"/>
        <v>#DIV/0!</v>
      </c>
    </row>
    <row r="135" spans="1:31" x14ac:dyDescent="0.2">
      <c r="A135" s="114" t="str">
        <f>$A$15</f>
        <v>10% – 14%</v>
      </c>
      <c r="B135" s="210">
        <v>182</v>
      </c>
      <c r="C135" s="211">
        <v>619197</v>
      </c>
      <c r="D135" s="211">
        <v>150785</v>
      </c>
      <c r="E135" s="212">
        <v>145544.61499999999</v>
      </c>
      <c r="F135" s="213">
        <f t="shared" si="23"/>
        <v>0.20845832045286333</v>
      </c>
      <c r="G135" s="218">
        <v>186</v>
      </c>
      <c r="H135" s="219">
        <v>317109</v>
      </c>
      <c r="I135" s="219">
        <v>139455</v>
      </c>
      <c r="J135" s="220">
        <v>119527.13</v>
      </c>
      <c r="K135" s="221">
        <f t="shared" si="24"/>
        <v>0.17850637280663037</v>
      </c>
      <c r="L135" s="228">
        <v>171</v>
      </c>
      <c r="M135" s="229">
        <v>242723</v>
      </c>
      <c r="N135" s="229">
        <v>117730</v>
      </c>
      <c r="O135" s="230">
        <v>93271.184999999998</v>
      </c>
      <c r="P135" s="231">
        <f t="shared" si="25"/>
        <v>0.14689288639720643</v>
      </c>
      <c r="Q135" s="228">
        <v>185</v>
      </c>
      <c r="R135" s="229">
        <v>395877</v>
      </c>
      <c r="S135" s="229">
        <v>157317</v>
      </c>
      <c r="T135" s="230">
        <v>122427.019</v>
      </c>
      <c r="U135" s="231">
        <f t="shared" si="26"/>
        <v>0.2022533852226755</v>
      </c>
      <c r="V135" s="228">
        <v>168</v>
      </c>
      <c r="W135" s="229">
        <v>295392</v>
      </c>
      <c r="X135" s="229">
        <v>142471</v>
      </c>
      <c r="Y135" s="230">
        <v>106429.901</v>
      </c>
      <c r="Z135" s="231">
        <f t="shared" si="27"/>
        <v>0.18462829527725969</v>
      </c>
      <c r="AA135" s="228"/>
      <c r="AB135" s="229"/>
      <c r="AC135" s="229"/>
      <c r="AD135" s="230"/>
      <c r="AE135" s="231" t="e">
        <f t="shared" si="28"/>
        <v>#DIV/0!</v>
      </c>
    </row>
    <row r="136" spans="1:31" x14ac:dyDescent="0.2">
      <c r="A136" s="114" t="str">
        <f>$A$16</f>
        <v>15% – 19%</v>
      </c>
      <c r="B136" s="210">
        <v>240</v>
      </c>
      <c r="C136" s="211">
        <v>628452</v>
      </c>
      <c r="D136" s="211">
        <v>199261</v>
      </c>
      <c r="E136" s="212">
        <v>187852.3</v>
      </c>
      <c r="F136" s="213">
        <f t="shared" si="23"/>
        <v>0.26905409692558824</v>
      </c>
      <c r="G136" s="218">
        <v>237</v>
      </c>
      <c r="H136" s="219">
        <v>750369</v>
      </c>
      <c r="I136" s="219">
        <v>178919</v>
      </c>
      <c r="J136" s="220">
        <v>174243.78099999999</v>
      </c>
      <c r="K136" s="221">
        <f t="shared" si="24"/>
        <v>0.26022230543327574</v>
      </c>
      <c r="L136" s="228">
        <v>239</v>
      </c>
      <c r="M136" s="229">
        <v>605954</v>
      </c>
      <c r="N136" s="229">
        <v>183127</v>
      </c>
      <c r="O136" s="230">
        <v>161521.83900000001</v>
      </c>
      <c r="P136" s="231">
        <f t="shared" si="25"/>
        <v>0.25438091246396055</v>
      </c>
      <c r="Q136" s="228">
        <v>231</v>
      </c>
      <c r="R136" s="229">
        <v>450220</v>
      </c>
      <c r="S136" s="229">
        <v>140647</v>
      </c>
      <c r="T136" s="230">
        <v>127159.75599999999</v>
      </c>
      <c r="U136" s="231">
        <f t="shared" si="26"/>
        <v>0.21007201943787771</v>
      </c>
      <c r="V136" s="228">
        <v>251</v>
      </c>
      <c r="W136" s="229">
        <v>460552</v>
      </c>
      <c r="X136" s="229">
        <v>139344</v>
      </c>
      <c r="Y136" s="230">
        <v>117009.599</v>
      </c>
      <c r="Z136" s="231">
        <f t="shared" si="27"/>
        <v>0.20298132941461394</v>
      </c>
      <c r="AA136" s="228"/>
      <c r="AB136" s="229"/>
      <c r="AC136" s="229"/>
      <c r="AD136" s="230"/>
      <c r="AE136" s="231" t="e">
        <f t="shared" si="28"/>
        <v>#DIV/0!</v>
      </c>
    </row>
    <row r="137" spans="1:31" ht="12.75" customHeight="1" x14ac:dyDescent="0.2">
      <c r="A137" s="114" t="str">
        <f>$A$17</f>
        <v>20% – 24%</v>
      </c>
      <c r="B137" s="210">
        <v>225</v>
      </c>
      <c r="C137" s="211">
        <v>318551</v>
      </c>
      <c r="D137" s="211">
        <v>97841</v>
      </c>
      <c r="E137" s="212">
        <v>91463.663</v>
      </c>
      <c r="F137" s="213">
        <f t="shared" si="23"/>
        <v>0.13100011684696614</v>
      </c>
      <c r="G137" s="218">
        <v>245</v>
      </c>
      <c r="H137" s="219">
        <v>330910</v>
      </c>
      <c r="I137" s="219">
        <v>94446</v>
      </c>
      <c r="J137" s="220">
        <v>81973.228000000003</v>
      </c>
      <c r="K137" s="221">
        <f t="shared" si="24"/>
        <v>0.12242194385099778</v>
      </c>
      <c r="L137" s="228">
        <v>255</v>
      </c>
      <c r="M137" s="229">
        <v>501054</v>
      </c>
      <c r="N137" s="229">
        <v>113498</v>
      </c>
      <c r="O137" s="230">
        <v>92636.032000000007</v>
      </c>
      <c r="P137" s="231">
        <f t="shared" si="25"/>
        <v>0.14589258327600299</v>
      </c>
      <c r="Q137" s="228">
        <v>268</v>
      </c>
      <c r="R137" s="229">
        <v>526766</v>
      </c>
      <c r="S137" s="229">
        <v>124681</v>
      </c>
      <c r="T137" s="230">
        <v>99165.342999999993</v>
      </c>
      <c r="U137" s="231">
        <f t="shared" si="26"/>
        <v>0.16382434598458814</v>
      </c>
      <c r="V137" s="228">
        <v>274</v>
      </c>
      <c r="W137" s="229">
        <v>396858</v>
      </c>
      <c r="X137" s="229">
        <v>100068</v>
      </c>
      <c r="Y137" s="230">
        <v>80252.535000000003</v>
      </c>
      <c r="Z137" s="231">
        <f t="shared" si="27"/>
        <v>0.13921734953721904</v>
      </c>
      <c r="AA137" s="228"/>
      <c r="AB137" s="229"/>
      <c r="AC137" s="229"/>
      <c r="AD137" s="230"/>
      <c r="AE137" s="231" t="e">
        <f t="shared" si="28"/>
        <v>#DIV/0!</v>
      </c>
    </row>
    <row r="138" spans="1:31" ht="12.75" customHeight="1" x14ac:dyDescent="0.2">
      <c r="A138" s="114" t="str">
        <f>$A$18</f>
        <v>25% oder mehr</v>
      </c>
      <c r="B138" s="210">
        <v>332</v>
      </c>
      <c r="C138" s="211">
        <v>736277</v>
      </c>
      <c r="D138" s="211">
        <v>153257</v>
      </c>
      <c r="E138" s="212">
        <v>133935.68599999999</v>
      </c>
      <c r="F138" s="213">
        <f t="shared" si="23"/>
        <v>0.19183126872994979</v>
      </c>
      <c r="G138" s="218">
        <v>337</v>
      </c>
      <c r="H138" s="219">
        <v>754860</v>
      </c>
      <c r="I138" s="219">
        <v>162720</v>
      </c>
      <c r="J138" s="220">
        <v>149452.33800000002</v>
      </c>
      <c r="K138" s="221">
        <f t="shared" si="24"/>
        <v>0.22319781930554622</v>
      </c>
      <c r="L138" s="228">
        <v>340</v>
      </c>
      <c r="M138" s="229">
        <v>699347</v>
      </c>
      <c r="N138" s="229">
        <v>137756</v>
      </c>
      <c r="O138" s="230">
        <v>135129.49100000001</v>
      </c>
      <c r="P138" s="231">
        <f t="shared" si="25"/>
        <v>0.21281557611147894</v>
      </c>
      <c r="Q138" s="228">
        <v>377</v>
      </c>
      <c r="R138" s="229">
        <v>709315</v>
      </c>
      <c r="S138" s="229">
        <v>140138</v>
      </c>
      <c r="T138" s="230">
        <v>132685.76399999997</v>
      </c>
      <c r="U138" s="231">
        <f t="shared" si="26"/>
        <v>0.21920116293819916</v>
      </c>
      <c r="V138" s="228">
        <v>409</v>
      </c>
      <c r="W138" s="229">
        <v>832125</v>
      </c>
      <c r="X138" s="229">
        <v>143343</v>
      </c>
      <c r="Y138" s="230">
        <v>125384.196</v>
      </c>
      <c r="Z138" s="231">
        <f t="shared" si="27"/>
        <v>0.2175090848030555</v>
      </c>
      <c r="AA138" s="228"/>
      <c r="AB138" s="229"/>
      <c r="AC138" s="229"/>
      <c r="AD138" s="230"/>
      <c r="AE138" s="231" t="e">
        <f t="shared" si="28"/>
        <v>#DIV/0!</v>
      </c>
    </row>
    <row r="139" spans="1:31" ht="12.75" hidden="1" customHeight="1" x14ac:dyDescent="0.2">
      <c r="A139" s="114">
        <f>$A$19</f>
        <v>0</v>
      </c>
      <c r="B139" s="210"/>
      <c r="C139" s="211"/>
      <c r="D139" s="211"/>
      <c r="E139" s="212"/>
      <c r="F139" s="213"/>
      <c r="G139" s="218"/>
      <c r="H139" s="219"/>
      <c r="I139" s="219"/>
      <c r="J139" s="220"/>
      <c r="K139" s="221"/>
      <c r="L139" s="228"/>
      <c r="M139" s="229"/>
      <c r="N139" s="229"/>
      <c r="O139" s="230"/>
      <c r="P139" s="231"/>
      <c r="Q139" s="228"/>
      <c r="R139" s="229"/>
      <c r="S139" s="229"/>
      <c r="T139" s="230"/>
      <c r="U139" s="231"/>
      <c r="V139" s="228"/>
      <c r="W139" s="229"/>
      <c r="X139" s="229"/>
      <c r="Y139" s="230"/>
      <c r="Z139" s="231"/>
      <c r="AA139" s="228"/>
      <c r="AB139" s="229"/>
      <c r="AC139" s="229"/>
      <c r="AD139" s="230"/>
      <c r="AE139" s="231"/>
    </row>
    <row r="140" spans="1:31" ht="12.75" hidden="1" customHeight="1" x14ac:dyDescent="0.2">
      <c r="A140" s="114">
        <f>$A$20</f>
        <v>0</v>
      </c>
      <c r="B140" s="210"/>
      <c r="C140" s="211"/>
      <c r="D140" s="211"/>
      <c r="E140" s="212"/>
      <c r="F140" s="213"/>
      <c r="G140" s="218"/>
      <c r="H140" s="219"/>
      <c r="I140" s="219"/>
      <c r="J140" s="220"/>
      <c r="K140" s="221"/>
      <c r="L140" s="228"/>
      <c r="M140" s="229"/>
      <c r="N140" s="229"/>
      <c r="O140" s="230"/>
      <c r="P140" s="231"/>
      <c r="Q140" s="228"/>
      <c r="R140" s="229"/>
      <c r="S140" s="229"/>
      <c r="T140" s="230"/>
      <c r="U140" s="231"/>
      <c r="V140" s="228"/>
      <c r="W140" s="229"/>
      <c r="X140" s="229"/>
      <c r="Y140" s="230"/>
      <c r="Z140" s="231"/>
      <c r="AA140" s="228"/>
      <c r="AB140" s="229"/>
      <c r="AC140" s="229"/>
      <c r="AD140" s="230"/>
      <c r="AE140" s="231"/>
    </row>
    <row r="141" spans="1:31" ht="12.75" hidden="1" customHeight="1" x14ac:dyDescent="0.2">
      <c r="A141" s="114">
        <f>$A$21</f>
        <v>0</v>
      </c>
      <c r="B141" s="210"/>
      <c r="C141" s="211"/>
      <c r="D141" s="211"/>
      <c r="E141" s="212"/>
      <c r="F141" s="213"/>
      <c r="G141" s="218"/>
      <c r="H141" s="219"/>
      <c r="I141" s="219"/>
      <c r="J141" s="220"/>
      <c r="K141" s="221"/>
      <c r="L141" s="228"/>
      <c r="M141" s="229"/>
      <c r="N141" s="229"/>
      <c r="O141" s="230"/>
      <c r="P141" s="231"/>
      <c r="Q141" s="228"/>
      <c r="R141" s="229"/>
      <c r="S141" s="229"/>
      <c r="T141" s="230"/>
      <c r="U141" s="231"/>
      <c r="V141" s="228"/>
      <c r="W141" s="229"/>
      <c r="X141" s="229"/>
      <c r="Y141" s="230"/>
      <c r="Z141" s="231"/>
      <c r="AA141" s="228"/>
      <c r="AB141" s="229"/>
      <c r="AC141" s="229"/>
      <c r="AD141" s="230"/>
      <c r="AE141" s="231"/>
    </row>
    <row r="142" spans="1:31" ht="12.75" hidden="1" customHeight="1" x14ac:dyDescent="0.2">
      <c r="A142" s="114">
        <f>$A$22</f>
        <v>0</v>
      </c>
      <c r="B142" s="210"/>
      <c r="C142" s="211"/>
      <c r="D142" s="211"/>
      <c r="E142" s="212"/>
      <c r="F142" s="213"/>
      <c r="G142" s="218"/>
      <c r="H142" s="219"/>
      <c r="I142" s="219"/>
      <c r="J142" s="220"/>
      <c r="K142" s="221"/>
      <c r="L142" s="228"/>
      <c r="M142" s="229"/>
      <c r="N142" s="229"/>
      <c r="O142" s="230"/>
      <c r="P142" s="231"/>
      <c r="Q142" s="228"/>
      <c r="R142" s="229"/>
      <c r="S142" s="229"/>
      <c r="T142" s="230"/>
      <c r="U142" s="231"/>
      <c r="V142" s="228"/>
      <c r="W142" s="229"/>
      <c r="X142" s="229"/>
      <c r="Y142" s="230"/>
      <c r="Z142" s="231"/>
      <c r="AA142" s="228"/>
      <c r="AB142" s="229"/>
      <c r="AC142" s="229"/>
      <c r="AD142" s="230"/>
      <c r="AE142" s="231"/>
    </row>
    <row r="143" spans="1:31" ht="12.75" hidden="1" customHeight="1" x14ac:dyDescent="0.2">
      <c r="A143" s="114">
        <f>$A$23</f>
        <v>0</v>
      </c>
      <c r="B143" s="210"/>
      <c r="C143" s="211"/>
      <c r="D143" s="211"/>
      <c r="E143" s="212"/>
      <c r="F143" s="213"/>
      <c r="G143" s="218"/>
      <c r="H143" s="219"/>
      <c r="I143" s="219"/>
      <c r="J143" s="220"/>
      <c r="K143" s="221"/>
      <c r="L143" s="228"/>
      <c r="M143" s="229"/>
      <c r="N143" s="229"/>
      <c r="O143" s="230"/>
      <c r="P143" s="231"/>
      <c r="Q143" s="228"/>
      <c r="R143" s="229"/>
      <c r="S143" s="229"/>
      <c r="T143" s="230"/>
      <c r="U143" s="231"/>
      <c r="V143" s="228"/>
      <c r="W143" s="229"/>
      <c r="X143" s="229"/>
      <c r="Y143" s="230"/>
      <c r="Z143" s="231"/>
      <c r="AA143" s="228"/>
      <c r="AB143" s="229"/>
      <c r="AC143" s="229"/>
      <c r="AD143" s="230"/>
      <c r="AE143" s="231"/>
    </row>
    <row r="144" spans="1:31" ht="12.75" hidden="1" customHeight="1" x14ac:dyDescent="0.2">
      <c r="A144" s="114">
        <f>$A$24</f>
        <v>0</v>
      </c>
      <c r="B144" s="210"/>
      <c r="C144" s="211"/>
      <c r="D144" s="211"/>
      <c r="E144" s="212"/>
      <c r="F144" s="213"/>
      <c r="G144" s="218"/>
      <c r="H144" s="219"/>
      <c r="I144" s="219"/>
      <c r="J144" s="220"/>
      <c r="K144" s="221"/>
      <c r="L144" s="228"/>
      <c r="M144" s="229"/>
      <c r="N144" s="229"/>
      <c r="O144" s="230"/>
      <c r="P144" s="231"/>
      <c r="Q144" s="228"/>
      <c r="R144" s="229"/>
      <c r="S144" s="229"/>
      <c r="T144" s="230"/>
      <c r="U144" s="231"/>
      <c r="V144" s="228"/>
      <c r="W144" s="229"/>
      <c r="X144" s="229"/>
      <c r="Y144" s="230"/>
      <c r="Z144" s="231"/>
      <c r="AA144" s="228"/>
      <c r="AB144" s="229"/>
      <c r="AC144" s="229"/>
      <c r="AD144" s="230"/>
      <c r="AE144" s="231"/>
    </row>
    <row r="145" spans="1:31" ht="12.75" hidden="1" customHeight="1" x14ac:dyDescent="0.2">
      <c r="A145" s="114">
        <f>$A$25</f>
        <v>0</v>
      </c>
      <c r="B145" s="210"/>
      <c r="C145" s="211"/>
      <c r="D145" s="211"/>
      <c r="E145" s="212"/>
      <c r="F145" s="213"/>
      <c r="G145" s="218"/>
      <c r="H145" s="219"/>
      <c r="I145" s="219"/>
      <c r="J145" s="220"/>
      <c r="K145" s="221"/>
      <c r="L145" s="228"/>
      <c r="M145" s="229"/>
      <c r="N145" s="229"/>
      <c r="O145" s="230"/>
      <c r="P145" s="231"/>
      <c r="Q145" s="228"/>
      <c r="R145" s="229"/>
      <c r="S145" s="229"/>
      <c r="T145" s="230"/>
      <c r="U145" s="231"/>
      <c r="V145" s="228"/>
      <c r="W145" s="229"/>
      <c r="X145" s="229"/>
      <c r="Y145" s="230"/>
      <c r="Z145" s="231"/>
      <c r="AA145" s="228"/>
      <c r="AB145" s="229"/>
      <c r="AC145" s="229"/>
      <c r="AD145" s="230"/>
      <c r="AE145" s="231"/>
    </row>
    <row r="146" spans="1:31" ht="12.75" hidden="1" customHeight="1" x14ac:dyDescent="0.2">
      <c r="A146" s="114">
        <f>$A$26</f>
        <v>0</v>
      </c>
      <c r="B146" s="210"/>
      <c r="C146" s="211"/>
      <c r="D146" s="211"/>
      <c r="E146" s="212"/>
      <c r="F146" s="213"/>
      <c r="G146" s="218"/>
      <c r="H146" s="219"/>
      <c r="I146" s="219"/>
      <c r="J146" s="220"/>
      <c r="K146" s="221"/>
      <c r="L146" s="228"/>
      <c r="M146" s="229"/>
      <c r="N146" s="229"/>
      <c r="O146" s="230"/>
      <c r="P146" s="231"/>
      <c r="Q146" s="228"/>
      <c r="R146" s="229"/>
      <c r="S146" s="229"/>
      <c r="T146" s="230"/>
      <c r="U146" s="231"/>
      <c r="V146" s="228"/>
      <c r="W146" s="229"/>
      <c r="X146" s="229"/>
      <c r="Y146" s="230"/>
      <c r="Z146" s="231"/>
      <c r="AA146" s="228"/>
      <c r="AB146" s="229"/>
      <c r="AC146" s="229"/>
      <c r="AD146" s="230"/>
      <c r="AE146" s="231"/>
    </row>
    <row r="147" spans="1:31" ht="12.75" hidden="1" customHeight="1" x14ac:dyDescent="0.2">
      <c r="A147" s="114">
        <f>$A$27</f>
        <v>0</v>
      </c>
      <c r="B147" s="210"/>
      <c r="C147" s="211"/>
      <c r="D147" s="211"/>
      <c r="E147" s="212"/>
      <c r="F147" s="213"/>
      <c r="G147" s="218"/>
      <c r="H147" s="219"/>
      <c r="I147" s="219"/>
      <c r="J147" s="220"/>
      <c r="K147" s="221"/>
      <c r="L147" s="228"/>
      <c r="M147" s="229"/>
      <c r="N147" s="229"/>
      <c r="O147" s="230"/>
      <c r="P147" s="231"/>
      <c r="Q147" s="228"/>
      <c r="R147" s="229"/>
      <c r="S147" s="229"/>
      <c r="T147" s="230"/>
      <c r="U147" s="231"/>
      <c r="V147" s="228"/>
      <c r="W147" s="229"/>
      <c r="X147" s="229"/>
      <c r="Y147" s="230"/>
      <c r="Z147" s="231"/>
      <c r="AA147" s="228"/>
      <c r="AB147" s="229"/>
      <c r="AC147" s="229"/>
      <c r="AD147" s="230"/>
      <c r="AE147" s="231"/>
    </row>
    <row r="148" spans="1:31" ht="12.75" hidden="1" customHeight="1" x14ac:dyDescent="0.2">
      <c r="A148" s="114">
        <f>$A$28</f>
        <v>0</v>
      </c>
      <c r="B148" s="210"/>
      <c r="C148" s="211"/>
      <c r="D148" s="211"/>
      <c r="E148" s="212"/>
      <c r="F148" s="213"/>
      <c r="G148" s="218"/>
      <c r="H148" s="219"/>
      <c r="I148" s="219"/>
      <c r="J148" s="220"/>
      <c r="K148" s="221"/>
      <c r="L148" s="228"/>
      <c r="M148" s="229"/>
      <c r="N148" s="229"/>
      <c r="O148" s="230"/>
      <c r="P148" s="231"/>
      <c r="Q148" s="228"/>
      <c r="R148" s="229"/>
      <c r="S148" s="229"/>
      <c r="T148" s="230"/>
      <c r="U148" s="231"/>
      <c r="V148" s="228"/>
      <c r="W148" s="229"/>
      <c r="X148" s="229"/>
      <c r="Y148" s="230"/>
      <c r="Z148" s="231"/>
      <c r="AA148" s="228"/>
      <c r="AB148" s="229"/>
      <c r="AC148" s="229"/>
      <c r="AD148" s="230"/>
      <c r="AE148" s="231"/>
    </row>
    <row r="149" spans="1:31" ht="12.75" hidden="1" customHeight="1" x14ac:dyDescent="0.2">
      <c r="A149" s="114">
        <f>$A$29</f>
        <v>0</v>
      </c>
      <c r="B149" s="210"/>
      <c r="C149" s="211"/>
      <c r="D149" s="211"/>
      <c r="E149" s="212"/>
      <c r="F149" s="213"/>
      <c r="G149" s="218"/>
      <c r="H149" s="219"/>
      <c r="I149" s="219"/>
      <c r="J149" s="220"/>
      <c r="K149" s="221"/>
      <c r="L149" s="228"/>
      <c r="M149" s="229"/>
      <c r="N149" s="229"/>
      <c r="O149" s="230"/>
      <c r="P149" s="231"/>
      <c r="Q149" s="228"/>
      <c r="R149" s="229"/>
      <c r="S149" s="229"/>
      <c r="T149" s="230"/>
      <c r="U149" s="231"/>
      <c r="V149" s="228"/>
      <c r="W149" s="229"/>
      <c r="X149" s="229"/>
      <c r="Y149" s="230"/>
      <c r="Z149" s="231"/>
      <c r="AA149" s="228"/>
      <c r="AB149" s="229"/>
      <c r="AC149" s="229"/>
      <c r="AD149" s="230"/>
      <c r="AE149" s="231"/>
    </row>
    <row r="150" spans="1:31" ht="12.75" hidden="1" customHeight="1" x14ac:dyDescent="0.2">
      <c r="A150" s="114">
        <f>$A$30</f>
        <v>0</v>
      </c>
      <c r="B150" s="210"/>
      <c r="C150" s="211"/>
      <c r="D150" s="211"/>
      <c r="E150" s="212"/>
      <c r="F150" s="213"/>
      <c r="G150" s="218"/>
      <c r="H150" s="219"/>
      <c r="I150" s="219"/>
      <c r="J150" s="220"/>
      <c r="K150" s="221"/>
      <c r="L150" s="228"/>
      <c r="M150" s="229"/>
      <c r="N150" s="229"/>
      <c r="O150" s="230"/>
      <c r="P150" s="231"/>
      <c r="Q150" s="228"/>
      <c r="R150" s="229"/>
      <c r="S150" s="229"/>
      <c r="T150" s="230"/>
      <c r="U150" s="231"/>
      <c r="V150" s="228"/>
      <c r="W150" s="229"/>
      <c r="X150" s="229"/>
      <c r="Y150" s="230"/>
      <c r="Z150" s="231"/>
      <c r="AA150" s="228"/>
      <c r="AB150" s="229"/>
      <c r="AC150" s="229"/>
      <c r="AD150" s="230"/>
      <c r="AE150" s="231"/>
    </row>
    <row r="151" spans="1:31" ht="12.75" hidden="1" customHeight="1" x14ac:dyDescent="0.2">
      <c r="A151" s="114">
        <f>$A$31</f>
        <v>0</v>
      </c>
      <c r="B151" s="210"/>
      <c r="C151" s="211"/>
      <c r="D151" s="211"/>
      <c r="E151" s="212"/>
      <c r="F151" s="213"/>
      <c r="G151" s="218"/>
      <c r="H151" s="219"/>
      <c r="I151" s="219"/>
      <c r="J151" s="220"/>
      <c r="K151" s="221"/>
      <c r="L151" s="228"/>
      <c r="M151" s="229"/>
      <c r="N151" s="229"/>
      <c r="O151" s="230"/>
      <c r="P151" s="231"/>
      <c r="Q151" s="228"/>
      <c r="R151" s="229"/>
      <c r="S151" s="229"/>
      <c r="T151" s="230"/>
      <c r="U151" s="231"/>
      <c r="V151" s="228"/>
      <c r="W151" s="229"/>
      <c r="X151" s="229"/>
      <c r="Y151" s="230"/>
      <c r="Z151" s="231"/>
      <c r="AA151" s="228"/>
      <c r="AB151" s="229"/>
      <c r="AC151" s="229"/>
      <c r="AD151" s="230"/>
      <c r="AE151" s="231"/>
    </row>
    <row r="152" spans="1:31" ht="12.75" hidden="1" customHeight="1" x14ac:dyDescent="0.2">
      <c r="A152" s="114">
        <f>$A$32</f>
        <v>0</v>
      </c>
      <c r="B152" s="210"/>
      <c r="C152" s="211"/>
      <c r="D152" s="211"/>
      <c r="E152" s="212"/>
      <c r="F152" s="213"/>
      <c r="G152" s="218"/>
      <c r="H152" s="219"/>
      <c r="I152" s="219"/>
      <c r="J152" s="220"/>
      <c r="K152" s="221"/>
      <c r="L152" s="228"/>
      <c r="M152" s="229"/>
      <c r="N152" s="229"/>
      <c r="O152" s="230"/>
      <c r="P152" s="231"/>
      <c r="Q152" s="228"/>
      <c r="R152" s="229"/>
      <c r="S152" s="229"/>
      <c r="T152" s="230"/>
      <c r="U152" s="231"/>
      <c r="V152" s="228"/>
      <c r="W152" s="229"/>
      <c r="X152" s="229"/>
      <c r="Y152" s="230"/>
      <c r="Z152" s="231"/>
      <c r="AA152" s="228"/>
      <c r="AB152" s="229"/>
      <c r="AC152" s="229"/>
      <c r="AD152" s="230"/>
      <c r="AE152" s="231"/>
    </row>
    <row r="153" spans="1:31" ht="12.75" hidden="1" customHeight="1" x14ac:dyDescent="0.2">
      <c r="A153" s="114">
        <f>$A$33</f>
        <v>0</v>
      </c>
      <c r="B153" s="210"/>
      <c r="C153" s="211"/>
      <c r="D153" s="211"/>
      <c r="E153" s="212"/>
      <c r="F153" s="213"/>
      <c r="G153" s="218"/>
      <c r="H153" s="219"/>
      <c r="I153" s="219"/>
      <c r="J153" s="220"/>
      <c r="K153" s="221"/>
      <c r="L153" s="228"/>
      <c r="M153" s="229"/>
      <c r="N153" s="229"/>
      <c r="O153" s="230"/>
      <c r="P153" s="231"/>
      <c r="Q153" s="228"/>
      <c r="R153" s="229"/>
      <c r="S153" s="229"/>
      <c r="T153" s="230"/>
      <c r="U153" s="231"/>
      <c r="V153" s="228"/>
      <c r="W153" s="229"/>
      <c r="X153" s="229"/>
      <c r="Y153" s="230"/>
      <c r="Z153" s="231"/>
      <c r="AA153" s="228"/>
      <c r="AB153" s="229"/>
      <c r="AC153" s="229"/>
      <c r="AD153" s="230"/>
      <c r="AE153" s="231"/>
    </row>
    <row r="154" spans="1:31" ht="12.75" hidden="1" customHeight="1" x14ac:dyDescent="0.2">
      <c r="A154" s="114">
        <f>$A$34</f>
        <v>0</v>
      </c>
      <c r="B154" s="210"/>
      <c r="C154" s="211"/>
      <c r="D154" s="211"/>
      <c r="E154" s="212"/>
      <c r="F154" s="213"/>
      <c r="G154" s="218"/>
      <c r="H154" s="219"/>
      <c r="I154" s="219"/>
      <c r="J154" s="220"/>
      <c r="K154" s="221"/>
      <c r="L154" s="228"/>
      <c r="M154" s="229"/>
      <c r="N154" s="229"/>
      <c r="O154" s="230"/>
      <c r="P154" s="231"/>
      <c r="Q154" s="228"/>
      <c r="R154" s="229"/>
      <c r="S154" s="229"/>
      <c r="T154" s="230"/>
      <c r="U154" s="231"/>
      <c r="V154" s="228"/>
      <c r="W154" s="229"/>
      <c r="X154" s="229"/>
      <c r="Y154" s="230"/>
      <c r="Z154" s="231"/>
      <c r="AA154" s="228"/>
      <c r="AB154" s="229"/>
      <c r="AC154" s="229"/>
      <c r="AD154" s="230"/>
      <c r="AE154" s="231"/>
    </row>
    <row r="155" spans="1:31" ht="12.75" hidden="1" customHeight="1" x14ac:dyDescent="0.2">
      <c r="B155" s="210"/>
      <c r="C155" s="211"/>
      <c r="D155" s="211"/>
      <c r="E155" s="212"/>
      <c r="F155" s="213"/>
      <c r="G155" s="218"/>
      <c r="H155" s="219"/>
      <c r="I155" s="219"/>
      <c r="J155" s="220"/>
      <c r="K155" s="221"/>
      <c r="L155" s="228"/>
      <c r="M155" s="229"/>
      <c r="N155" s="229"/>
      <c r="O155" s="230"/>
      <c r="P155" s="231"/>
      <c r="Q155" s="228"/>
      <c r="R155" s="229"/>
      <c r="S155" s="229"/>
      <c r="T155" s="230"/>
      <c r="U155" s="231"/>
      <c r="V155" s="228"/>
      <c r="W155" s="229"/>
      <c r="X155" s="229"/>
      <c r="Y155" s="230"/>
      <c r="Z155" s="231"/>
      <c r="AA155" s="228"/>
      <c r="AB155" s="229"/>
      <c r="AC155" s="229"/>
      <c r="AD155" s="230"/>
      <c r="AE155" s="231"/>
    </row>
    <row r="156" spans="1:31" x14ac:dyDescent="0.2">
      <c r="A156" s="115" t="s">
        <v>2</v>
      </c>
      <c r="B156" s="214">
        <f t="shared" ref="B156:AE156" si="29">SUM(B$132:B$155)</f>
        <v>1443</v>
      </c>
      <c r="C156" s="215">
        <f t="shared" si="29"/>
        <v>2886342</v>
      </c>
      <c r="D156" s="215">
        <f t="shared" si="29"/>
        <v>785157</v>
      </c>
      <c r="E156" s="216">
        <f t="shared" si="29"/>
        <v>698195.27799999993</v>
      </c>
      <c r="F156" s="217">
        <f t="shared" si="29"/>
        <v>1</v>
      </c>
      <c r="G156" s="224">
        <f t="shared" si="29"/>
        <v>1495</v>
      </c>
      <c r="H156" s="225">
        <f t="shared" si="29"/>
        <v>2775445</v>
      </c>
      <c r="I156" s="225">
        <f t="shared" si="29"/>
        <v>760411</v>
      </c>
      <c r="J156" s="226">
        <f t="shared" si="29"/>
        <v>669595.87</v>
      </c>
      <c r="K156" s="227">
        <f t="shared" si="29"/>
        <v>1</v>
      </c>
      <c r="L156" s="233">
        <f t="shared" si="29"/>
        <v>1517</v>
      </c>
      <c r="M156" s="234">
        <f t="shared" si="29"/>
        <v>2674360</v>
      </c>
      <c r="N156" s="234">
        <f t="shared" si="29"/>
        <v>737571</v>
      </c>
      <c r="O156" s="235">
        <f t="shared" si="29"/>
        <v>634960.53</v>
      </c>
      <c r="P156" s="236">
        <f t="shared" si="29"/>
        <v>1</v>
      </c>
      <c r="Q156" s="233">
        <f t="shared" si="29"/>
        <v>1569</v>
      </c>
      <c r="R156" s="234">
        <f t="shared" si="29"/>
        <v>2643137</v>
      </c>
      <c r="S156" s="234">
        <f t="shared" si="29"/>
        <v>722497</v>
      </c>
      <c r="T156" s="235">
        <f t="shared" si="29"/>
        <v>605315.05499999993</v>
      </c>
      <c r="U156" s="236">
        <f t="shared" si="29"/>
        <v>1</v>
      </c>
      <c r="V156" s="233">
        <f t="shared" si="29"/>
        <v>1653</v>
      </c>
      <c r="W156" s="234">
        <f t="shared" si="29"/>
        <v>2649952</v>
      </c>
      <c r="X156" s="234">
        <f t="shared" si="29"/>
        <v>709773</v>
      </c>
      <c r="Y156" s="235">
        <f t="shared" si="29"/>
        <v>576454.98399999994</v>
      </c>
      <c r="Z156" s="236">
        <f t="shared" si="29"/>
        <v>1</v>
      </c>
      <c r="AA156" s="233">
        <f t="shared" si="29"/>
        <v>0</v>
      </c>
      <c r="AB156" s="234">
        <f t="shared" si="29"/>
        <v>0</v>
      </c>
      <c r="AC156" s="234">
        <f t="shared" si="29"/>
        <v>0</v>
      </c>
      <c r="AD156" s="235">
        <f t="shared" si="29"/>
        <v>0</v>
      </c>
      <c r="AE156" s="236" t="e">
        <f t="shared" si="29"/>
        <v>#DIV/0!</v>
      </c>
    </row>
    <row r="159" spans="1:31" ht="12.75" hidden="1" customHeight="1" x14ac:dyDescent="0.2"/>
    <row r="160" spans="1:31" ht="12.75" hidden="1" customHeight="1" x14ac:dyDescent="0.2"/>
    <row r="161" spans="1:31" ht="12.75" hidden="1" customHeight="1" x14ac:dyDescent="0.2"/>
    <row r="162" spans="1:31" ht="12.75" hidden="1" customHeight="1" x14ac:dyDescent="0.2"/>
    <row r="163" spans="1:31" ht="12.75" hidden="1" customHeight="1" x14ac:dyDescent="0.2"/>
    <row r="164" spans="1:31" ht="12.75" hidden="1" customHeight="1" x14ac:dyDescent="0.2"/>
    <row r="165" spans="1:31" ht="12.75" hidden="1" customHeight="1" x14ac:dyDescent="0.2"/>
    <row r="166" spans="1:31" ht="12.75" hidden="1" customHeight="1" x14ac:dyDescent="0.2"/>
    <row r="167" spans="1:31" ht="12.75" hidden="1" customHeight="1" x14ac:dyDescent="0.2"/>
    <row r="168" spans="1:31" ht="12.75" hidden="1" customHeight="1" x14ac:dyDescent="0.2"/>
    <row r="169" spans="1:31" ht="12.75" hidden="1" customHeight="1" x14ac:dyDescent="0.2"/>
    <row r="171" spans="1:31" x14ac:dyDescent="0.2">
      <c r="A171" s="273" t="str">
        <f>Translation!$A$33</f>
        <v>Vorsorgeeinrichtungen ohne Staatsgarantie und mit Vollversicherungslösung</v>
      </c>
      <c r="E171" s="156"/>
      <c r="J171" s="156"/>
      <c r="O171" s="156"/>
      <c r="T171" s="156"/>
      <c r="Y171" s="156"/>
      <c r="AD171" s="156"/>
    </row>
    <row r="172" spans="1:31" x14ac:dyDescent="0.2">
      <c r="A172" s="114" t="str">
        <f>$A$12</f>
        <v>nicht definiert</v>
      </c>
      <c r="B172" s="238">
        <v>106</v>
      </c>
      <c r="C172" s="239">
        <v>1050185</v>
      </c>
      <c r="D172" s="239">
        <v>678</v>
      </c>
      <c r="E172" s="240">
        <v>96100.048999999999</v>
      </c>
      <c r="F172" s="241">
        <f t="shared" ref="F172:F178" si="30">E172/E$196</f>
        <v>1</v>
      </c>
      <c r="G172" s="246">
        <v>121</v>
      </c>
      <c r="H172" s="247">
        <v>1074744</v>
      </c>
      <c r="I172" s="247">
        <v>896</v>
      </c>
      <c r="J172" s="248">
        <v>99681.796000000002</v>
      </c>
      <c r="K172" s="249">
        <f t="shared" ref="K172:K178" si="31">J172/J$196</f>
        <v>1</v>
      </c>
      <c r="L172" s="256">
        <v>126</v>
      </c>
      <c r="M172" s="257">
        <v>1053694</v>
      </c>
      <c r="N172" s="257">
        <v>1156</v>
      </c>
      <c r="O172" s="258">
        <v>97827.23</v>
      </c>
      <c r="P172" s="259">
        <f t="shared" ref="P172:P178" si="32">O172/O$196</f>
        <v>1</v>
      </c>
      <c r="Q172" s="256">
        <v>136</v>
      </c>
      <c r="R172" s="257">
        <v>1086675</v>
      </c>
      <c r="S172" s="257">
        <v>12270</v>
      </c>
      <c r="T172" s="258">
        <v>98666.89</v>
      </c>
      <c r="U172" s="259">
        <f t="shared" ref="U172:U178" si="33">T172/T$196</f>
        <v>1</v>
      </c>
      <c r="V172" s="256">
        <v>149</v>
      </c>
      <c r="W172" s="257">
        <v>1014705</v>
      </c>
      <c r="X172" s="257">
        <v>5133</v>
      </c>
      <c r="Y172" s="258">
        <v>102274.91499999999</v>
      </c>
      <c r="Z172" s="259">
        <f t="shared" ref="Z172:Z178" si="34">Y172/Y$196</f>
        <v>1</v>
      </c>
      <c r="AA172" s="256"/>
      <c r="AB172" s="257"/>
      <c r="AC172" s="257"/>
      <c r="AD172" s="258"/>
      <c r="AE172" s="259" t="e">
        <f t="shared" ref="AE172:AE178" si="35">AD172/AD$196</f>
        <v>#DIV/0!</v>
      </c>
    </row>
    <row r="173" spans="1:31" x14ac:dyDescent="0.2">
      <c r="A173" s="114" t="str">
        <f>$A$13</f>
        <v>unter 5%</v>
      </c>
      <c r="B173" s="238">
        <v>0</v>
      </c>
      <c r="C173" s="239">
        <v>0</v>
      </c>
      <c r="D173" s="239">
        <v>0</v>
      </c>
      <c r="E173" s="240">
        <v>0</v>
      </c>
      <c r="F173" s="241">
        <f t="shared" si="30"/>
        <v>0</v>
      </c>
      <c r="G173" s="246">
        <v>0</v>
      </c>
      <c r="H173" s="247">
        <v>0</v>
      </c>
      <c r="I173" s="247">
        <v>0</v>
      </c>
      <c r="J173" s="248">
        <v>0</v>
      </c>
      <c r="K173" s="249">
        <f t="shared" si="31"/>
        <v>0</v>
      </c>
      <c r="L173" s="256">
        <v>0</v>
      </c>
      <c r="M173" s="257">
        <v>0</v>
      </c>
      <c r="N173" s="257">
        <v>0</v>
      </c>
      <c r="O173" s="258">
        <v>0</v>
      </c>
      <c r="P173" s="259">
        <f t="shared" si="32"/>
        <v>0</v>
      </c>
      <c r="Q173" s="256">
        <v>0</v>
      </c>
      <c r="R173" s="257">
        <v>0</v>
      </c>
      <c r="S173" s="257">
        <v>0</v>
      </c>
      <c r="T173" s="258">
        <v>0</v>
      </c>
      <c r="U173" s="259">
        <f t="shared" si="33"/>
        <v>0</v>
      </c>
      <c r="V173" s="256">
        <v>0</v>
      </c>
      <c r="W173" s="257">
        <v>0</v>
      </c>
      <c r="X173" s="257">
        <v>0</v>
      </c>
      <c r="Y173" s="258">
        <v>0</v>
      </c>
      <c r="Z173" s="259">
        <f t="shared" si="34"/>
        <v>0</v>
      </c>
      <c r="AA173" s="256"/>
      <c r="AB173" s="257"/>
      <c r="AC173" s="257"/>
      <c r="AD173" s="258"/>
      <c r="AE173" s="259" t="e">
        <f t="shared" si="35"/>
        <v>#DIV/0!</v>
      </c>
    </row>
    <row r="174" spans="1:31" x14ac:dyDescent="0.2">
      <c r="A174" s="114" t="str">
        <f>$A$14</f>
        <v>5% – 9%</v>
      </c>
      <c r="B174" s="238">
        <v>0</v>
      </c>
      <c r="C174" s="239">
        <v>0</v>
      </c>
      <c r="D174" s="239">
        <v>0</v>
      </c>
      <c r="E174" s="240">
        <v>0</v>
      </c>
      <c r="F174" s="241">
        <f t="shared" si="30"/>
        <v>0</v>
      </c>
      <c r="G174" s="246">
        <v>0</v>
      </c>
      <c r="H174" s="247">
        <v>0</v>
      </c>
      <c r="I174" s="247">
        <v>0</v>
      </c>
      <c r="J174" s="248">
        <v>0</v>
      </c>
      <c r="K174" s="249">
        <f t="shared" si="31"/>
        <v>0</v>
      </c>
      <c r="L174" s="256">
        <v>0</v>
      </c>
      <c r="M174" s="257">
        <v>0</v>
      </c>
      <c r="N174" s="257">
        <v>0</v>
      </c>
      <c r="O174" s="258">
        <v>0</v>
      </c>
      <c r="P174" s="259">
        <f t="shared" si="32"/>
        <v>0</v>
      </c>
      <c r="Q174" s="256">
        <v>0</v>
      </c>
      <c r="R174" s="257">
        <v>0</v>
      </c>
      <c r="S174" s="257">
        <v>0</v>
      </c>
      <c r="T174" s="258">
        <v>0</v>
      </c>
      <c r="U174" s="259">
        <f t="shared" si="33"/>
        <v>0</v>
      </c>
      <c r="V174" s="256">
        <v>0</v>
      </c>
      <c r="W174" s="257">
        <v>0</v>
      </c>
      <c r="X174" s="257">
        <v>0</v>
      </c>
      <c r="Y174" s="258">
        <v>0</v>
      </c>
      <c r="Z174" s="259">
        <f t="shared" si="34"/>
        <v>0</v>
      </c>
      <c r="AA174" s="256"/>
      <c r="AB174" s="257"/>
      <c r="AC174" s="257"/>
      <c r="AD174" s="258"/>
      <c r="AE174" s="259" t="e">
        <f t="shared" si="35"/>
        <v>#DIV/0!</v>
      </c>
    </row>
    <row r="175" spans="1:31" x14ac:dyDescent="0.2">
      <c r="A175" s="114" t="str">
        <f>$A$15</f>
        <v>10% – 14%</v>
      </c>
      <c r="B175" s="238">
        <v>0</v>
      </c>
      <c r="C175" s="239">
        <v>0</v>
      </c>
      <c r="D175" s="239">
        <v>0</v>
      </c>
      <c r="E175" s="240">
        <v>0</v>
      </c>
      <c r="F175" s="241">
        <f t="shared" si="30"/>
        <v>0</v>
      </c>
      <c r="G175" s="246">
        <v>0</v>
      </c>
      <c r="H175" s="247">
        <v>0</v>
      </c>
      <c r="I175" s="247">
        <v>0</v>
      </c>
      <c r="J175" s="248">
        <v>0</v>
      </c>
      <c r="K175" s="249">
        <f t="shared" si="31"/>
        <v>0</v>
      </c>
      <c r="L175" s="256">
        <v>0</v>
      </c>
      <c r="M175" s="257">
        <v>0</v>
      </c>
      <c r="N175" s="257">
        <v>0</v>
      </c>
      <c r="O175" s="258">
        <v>0</v>
      </c>
      <c r="P175" s="259">
        <f t="shared" si="32"/>
        <v>0</v>
      </c>
      <c r="Q175" s="256">
        <v>0</v>
      </c>
      <c r="R175" s="257">
        <v>0</v>
      </c>
      <c r="S175" s="257">
        <v>0</v>
      </c>
      <c r="T175" s="258">
        <v>0</v>
      </c>
      <c r="U175" s="259">
        <f t="shared" si="33"/>
        <v>0</v>
      </c>
      <c r="V175" s="256">
        <v>0</v>
      </c>
      <c r="W175" s="257">
        <v>0</v>
      </c>
      <c r="X175" s="257">
        <v>0</v>
      </c>
      <c r="Y175" s="258">
        <v>0</v>
      </c>
      <c r="Z175" s="259">
        <f t="shared" si="34"/>
        <v>0</v>
      </c>
      <c r="AA175" s="256"/>
      <c r="AB175" s="257"/>
      <c r="AC175" s="257"/>
      <c r="AD175" s="258"/>
      <c r="AE175" s="259" t="e">
        <f t="shared" si="35"/>
        <v>#DIV/0!</v>
      </c>
    </row>
    <row r="176" spans="1:31" x14ac:dyDescent="0.2">
      <c r="A176" s="114" t="str">
        <f>$A$16</f>
        <v>15% – 19%</v>
      </c>
      <c r="B176" s="238">
        <v>0</v>
      </c>
      <c r="C176" s="239">
        <v>0</v>
      </c>
      <c r="D176" s="239">
        <v>0</v>
      </c>
      <c r="E176" s="240">
        <v>0</v>
      </c>
      <c r="F176" s="241">
        <f t="shared" si="30"/>
        <v>0</v>
      </c>
      <c r="G176" s="246">
        <v>0</v>
      </c>
      <c r="H176" s="247">
        <v>0</v>
      </c>
      <c r="I176" s="247">
        <v>0</v>
      </c>
      <c r="J176" s="248">
        <v>0</v>
      </c>
      <c r="K176" s="249">
        <f t="shared" si="31"/>
        <v>0</v>
      </c>
      <c r="L176" s="256">
        <v>0</v>
      </c>
      <c r="M176" s="257">
        <v>0</v>
      </c>
      <c r="N176" s="257">
        <v>0</v>
      </c>
      <c r="O176" s="258">
        <v>0</v>
      </c>
      <c r="P176" s="259">
        <f t="shared" si="32"/>
        <v>0</v>
      </c>
      <c r="Q176" s="256">
        <v>0</v>
      </c>
      <c r="R176" s="257">
        <v>0</v>
      </c>
      <c r="S176" s="257">
        <v>0</v>
      </c>
      <c r="T176" s="258">
        <v>0</v>
      </c>
      <c r="U176" s="259">
        <f t="shared" si="33"/>
        <v>0</v>
      </c>
      <c r="V176" s="256">
        <v>0</v>
      </c>
      <c r="W176" s="257">
        <v>0</v>
      </c>
      <c r="X176" s="257">
        <v>0</v>
      </c>
      <c r="Y176" s="258">
        <v>0</v>
      </c>
      <c r="Z176" s="259">
        <f t="shared" si="34"/>
        <v>0</v>
      </c>
      <c r="AA176" s="256"/>
      <c r="AB176" s="257"/>
      <c r="AC176" s="257"/>
      <c r="AD176" s="258"/>
      <c r="AE176" s="259" t="e">
        <f t="shared" si="35"/>
        <v>#DIV/0!</v>
      </c>
    </row>
    <row r="177" spans="1:31" ht="12.75" customHeight="1" x14ac:dyDescent="0.2">
      <c r="A177" s="114" t="str">
        <f>$A$17</f>
        <v>20% – 24%</v>
      </c>
      <c r="B177" s="238">
        <v>0</v>
      </c>
      <c r="C177" s="239">
        <v>0</v>
      </c>
      <c r="D177" s="239">
        <v>0</v>
      </c>
      <c r="E177" s="240">
        <v>0</v>
      </c>
      <c r="F177" s="241">
        <f t="shared" si="30"/>
        <v>0</v>
      </c>
      <c r="G177" s="246">
        <v>0</v>
      </c>
      <c r="H177" s="247">
        <v>0</v>
      </c>
      <c r="I177" s="247">
        <v>0</v>
      </c>
      <c r="J177" s="248">
        <v>0</v>
      </c>
      <c r="K177" s="249">
        <f t="shared" si="31"/>
        <v>0</v>
      </c>
      <c r="L177" s="256">
        <v>0</v>
      </c>
      <c r="M177" s="257">
        <v>0</v>
      </c>
      <c r="N177" s="257">
        <v>0</v>
      </c>
      <c r="O177" s="258">
        <v>0</v>
      </c>
      <c r="P177" s="259">
        <f t="shared" si="32"/>
        <v>0</v>
      </c>
      <c r="Q177" s="256">
        <v>0</v>
      </c>
      <c r="R177" s="257">
        <v>0</v>
      </c>
      <c r="S177" s="257">
        <v>0</v>
      </c>
      <c r="T177" s="258">
        <v>0</v>
      </c>
      <c r="U177" s="259">
        <f t="shared" si="33"/>
        <v>0</v>
      </c>
      <c r="V177" s="256">
        <v>0</v>
      </c>
      <c r="W177" s="257">
        <v>0</v>
      </c>
      <c r="X177" s="257">
        <v>0</v>
      </c>
      <c r="Y177" s="258">
        <v>0</v>
      </c>
      <c r="Z177" s="259">
        <f t="shared" si="34"/>
        <v>0</v>
      </c>
      <c r="AA177" s="256"/>
      <c r="AB177" s="257"/>
      <c r="AC177" s="257"/>
      <c r="AD177" s="258"/>
      <c r="AE177" s="259" t="e">
        <f t="shared" si="35"/>
        <v>#DIV/0!</v>
      </c>
    </row>
    <row r="178" spans="1:31" ht="12.75" customHeight="1" x14ac:dyDescent="0.2">
      <c r="A178" s="114" t="str">
        <f>$A$18</f>
        <v>25% oder mehr</v>
      </c>
      <c r="B178" s="238">
        <v>0</v>
      </c>
      <c r="C178" s="239">
        <v>0</v>
      </c>
      <c r="D178" s="239">
        <v>0</v>
      </c>
      <c r="E178" s="240">
        <v>0</v>
      </c>
      <c r="F178" s="241">
        <f t="shared" si="30"/>
        <v>0</v>
      </c>
      <c r="G178" s="246">
        <v>0</v>
      </c>
      <c r="H178" s="247">
        <v>0</v>
      </c>
      <c r="I178" s="247">
        <v>0</v>
      </c>
      <c r="J178" s="248">
        <v>0</v>
      </c>
      <c r="K178" s="249">
        <f t="shared" si="31"/>
        <v>0</v>
      </c>
      <c r="L178" s="256">
        <v>0</v>
      </c>
      <c r="M178" s="257">
        <v>0</v>
      </c>
      <c r="N178" s="257">
        <v>0</v>
      </c>
      <c r="O178" s="258">
        <v>0</v>
      </c>
      <c r="P178" s="259">
        <f t="shared" si="32"/>
        <v>0</v>
      </c>
      <c r="Q178" s="256">
        <v>0</v>
      </c>
      <c r="R178" s="257">
        <v>0</v>
      </c>
      <c r="S178" s="257">
        <v>0</v>
      </c>
      <c r="T178" s="258">
        <v>0</v>
      </c>
      <c r="U178" s="259">
        <f t="shared" si="33"/>
        <v>0</v>
      </c>
      <c r="V178" s="256">
        <v>0</v>
      </c>
      <c r="W178" s="257">
        <v>0</v>
      </c>
      <c r="X178" s="257">
        <v>0</v>
      </c>
      <c r="Y178" s="258">
        <v>0</v>
      </c>
      <c r="Z178" s="259">
        <f t="shared" si="34"/>
        <v>0</v>
      </c>
      <c r="AA178" s="256"/>
      <c r="AB178" s="257"/>
      <c r="AC178" s="257"/>
      <c r="AD178" s="258"/>
      <c r="AE178" s="259" t="e">
        <f t="shared" si="35"/>
        <v>#DIV/0!</v>
      </c>
    </row>
    <row r="179" spans="1:31" ht="12.75" hidden="1" customHeight="1" x14ac:dyDescent="0.2">
      <c r="A179" s="114">
        <f>$A$19</f>
        <v>0</v>
      </c>
      <c r="B179" s="238"/>
      <c r="C179" s="239"/>
      <c r="D179" s="239"/>
      <c r="E179" s="240"/>
      <c r="F179" s="241"/>
      <c r="G179" s="246"/>
      <c r="H179" s="247"/>
      <c r="I179" s="247"/>
      <c r="J179" s="248"/>
      <c r="K179" s="249"/>
      <c r="L179" s="256"/>
      <c r="M179" s="257"/>
      <c r="N179" s="257"/>
      <c r="O179" s="258"/>
      <c r="P179" s="259"/>
      <c r="Q179" s="256"/>
      <c r="R179" s="257"/>
      <c r="S179" s="257"/>
      <c r="T179" s="258"/>
      <c r="U179" s="259"/>
      <c r="V179" s="256"/>
      <c r="W179" s="257"/>
      <c r="X179" s="257"/>
      <c r="Y179" s="258"/>
      <c r="Z179" s="259"/>
      <c r="AA179" s="256"/>
      <c r="AB179" s="257"/>
      <c r="AC179" s="257"/>
      <c r="AD179" s="258"/>
      <c r="AE179" s="259"/>
    </row>
    <row r="180" spans="1:31" ht="12.75" hidden="1" customHeight="1" x14ac:dyDescent="0.2">
      <c r="A180" s="114">
        <f>$A$20</f>
        <v>0</v>
      </c>
      <c r="B180" s="238"/>
      <c r="C180" s="239"/>
      <c r="D180" s="239"/>
      <c r="E180" s="240"/>
      <c r="F180" s="241"/>
      <c r="G180" s="246"/>
      <c r="H180" s="247"/>
      <c r="I180" s="247"/>
      <c r="J180" s="248"/>
      <c r="K180" s="249"/>
      <c r="L180" s="256"/>
      <c r="M180" s="257"/>
      <c r="N180" s="257"/>
      <c r="O180" s="258"/>
      <c r="P180" s="259"/>
      <c r="Q180" s="256"/>
      <c r="R180" s="257"/>
      <c r="S180" s="257"/>
      <c r="T180" s="258"/>
      <c r="U180" s="259"/>
      <c r="V180" s="256"/>
      <c r="W180" s="257"/>
      <c r="X180" s="257"/>
      <c r="Y180" s="258"/>
      <c r="Z180" s="259"/>
      <c r="AA180" s="256"/>
      <c r="AB180" s="257"/>
      <c r="AC180" s="257"/>
      <c r="AD180" s="258"/>
      <c r="AE180" s="259"/>
    </row>
    <row r="181" spans="1:31" ht="12.75" hidden="1" customHeight="1" x14ac:dyDescent="0.2">
      <c r="A181" s="114">
        <f>$A$21</f>
        <v>0</v>
      </c>
      <c r="B181" s="238"/>
      <c r="C181" s="239"/>
      <c r="D181" s="239"/>
      <c r="E181" s="240"/>
      <c r="F181" s="241"/>
      <c r="G181" s="246"/>
      <c r="H181" s="247"/>
      <c r="I181" s="247"/>
      <c r="J181" s="248"/>
      <c r="K181" s="249"/>
      <c r="L181" s="256"/>
      <c r="M181" s="257"/>
      <c r="N181" s="257"/>
      <c r="O181" s="258"/>
      <c r="P181" s="259"/>
      <c r="Q181" s="256"/>
      <c r="R181" s="257"/>
      <c r="S181" s="257"/>
      <c r="T181" s="258"/>
      <c r="U181" s="259"/>
      <c r="V181" s="256"/>
      <c r="W181" s="257"/>
      <c r="X181" s="257"/>
      <c r="Y181" s="258"/>
      <c r="Z181" s="259"/>
      <c r="AA181" s="256"/>
      <c r="AB181" s="257"/>
      <c r="AC181" s="257"/>
      <c r="AD181" s="258"/>
      <c r="AE181" s="259"/>
    </row>
    <row r="182" spans="1:31" ht="12.75" hidden="1" customHeight="1" x14ac:dyDescent="0.2">
      <c r="A182" s="114">
        <f>$A$22</f>
        <v>0</v>
      </c>
      <c r="B182" s="238"/>
      <c r="C182" s="239"/>
      <c r="D182" s="239"/>
      <c r="E182" s="240"/>
      <c r="F182" s="241"/>
      <c r="G182" s="246"/>
      <c r="H182" s="247"/>
      <c r="I182" s="247"/>
      <c r="J182" s="248"/>
      <c r="K182" s="249"/>
      <c r="L182" s="256"/>
      <c r="M182" s="257"/>
      <c r="N182" s="257"/>
      <c r="O182" s="258"/>
      <c r="P182" s="259"/>
      <c r="Q182" s="256"/>
      <c r="R182" s="257"/>
      <c r="S182" s="257"/>
      <c r="T182" s="258"/>
      <c r="U182" s="259"/>
      <c r="V182" s="256"/>
      <c r="W182" s="257"/>
      <c r="X182" s="257"/>
      <c r="Y182" s="258"/>
      <c r="Z182" s="259"/>
      <c r="AA182" s="256"/>
      <c r="AB182" s="257"/>
      <c r="AC182" s="257"/>
      <c r="AD182" s="258"/>
      <c r="AE182" s="259"/>
    </row>
    <row r="183" spans="1:31" ht="12.75" hidden="1" customHeight="1" x14ac:dyDescent="0.2">
      <c r="A183" s="114">
        <f>$A$23</f>
        <v>0</v>
      </c>
      <c r="B183" s="238"/>
      <c r="C183" s="239"/>
      <c r="D183" s="239"/>
      <c r="E183" s="240"/>
      <c r="F183" s="241"/>
      <c r="G183" s="246"/>
      <c r="H183" s="247"/>
      <c r="I183" s="247"/>
      <c r="J183" s="248"/>
      <c r="K183" s="249"/>
      <c r="L183" s="256"/>
      <c r="M183" s="257"/>
      <c r="N183" s="257"/>
      <c r="O183" s="258"/>
      <c r="P183" s="259"/>
      <c r="Q183" s="256"/>
      <c r="R183" s="257"/>
      <c r="S183" s="257"/>
      <c r="T183" s="258"/>
      <c r="U183" s="259"/>
      <c r="V183" s="256"/>
      <c r="W183" s="257"/>
      <c r="X183" s="257"/>
      <c r="Y183" s="258"/>
      <c r="Z183" s="259"/>
      <c r="AA183" s="256"/>
      <c r="AB183" s="257"/>
      <c r="AC183" s="257"/>
      <c r="AD183" s="258"/>
      <c r="AE183" s="259"/>
    </row>
    <row r="184" spans="1:31" ht="12.75" hidden="1" customHeight="1" x14ac:dyDescent="0.2">
      <c r="A184" s="114">
        <f>$A$24</f>
        <v>0</v>
      </c>
      <c r="B184" s="238"/>
      <c r="C184" s="239"/>
      <c r="D184" s="239"/>
      <c r="E184" s="240"/>
      <c r="F184" s="241"/>
      <c r="G184" s="246"/>
      <c r="H184" s="247"/>
      <c r="I184" s="247"/>
      <c r="J184" s="248"/>
      <c r="K184" s="249"/>
      <c r="L184" s="256"/>
      <c r="M184" s="257"/>
      <c r="N184" s="257"/>
      <c r="O184" s="258"/>
      <c r="P184" s="259"/>
      <c r="Q184" s="256"/>
      <c r="R184" s="257"/>
      <c r="S184" s="257"/>
      <c r="T184" s="258"/>
      <c r="U184" s="259"/>
      <c r="V184" s="256"/>
      <c r="W184" s="257"/>
      <c r="X184" s="257"/>
      <c r="Y184" s="258"/>
      <c r="Z184" s="259"/>
      <c r="AA184" s="256"/>
      <c r="AB184" s="257"/>
      <c r="AC184" s="257"/>
      <c r="AD184" s="258"/>
      <c r="AE184" s="259"/>
    </row>
    <row r="185" spans="1:31" ht="12.75" hidden="1" customHeight="1" x14ac:dyDescent="0.2">
      <c r="A185" s="114">
        <f>$A$25</f>
        <v>0</v>
      </c>
      <c r="B185" s="238"/>
      <c r="C185" s="239"/>
      <c r="D185" s="239"/>
      <c r="E185" s="240"/>
      <c r="F185" s="241"/>
      <c r="G185" s="246"/>
      <c r="H185" s="247"/>
      <c r="I185" s="247"/>
      <c r="J185" s="248"/>
      <c r="K185" s="249"/>
      <c r="L185" s="256"/>
      <c r="M185" s="257"/>
      <c r="N185" s="257"/>
      <c r="O185" s="258"/>
      <c r="P185" s="259"/>
      <c r="Q185" s="256"/>
      <c r="R185" s="257"/>
      <c r="S185" s="257"/>
      <c r="T185" s="258"/>
      <c r="U185" s="259"/>
      <c r="V185" s="256"/>
      <c r="W185" s="257"/>
      <c r="X185" s="257"/>
      <c r="Y185" s="258"/>
      <c r="Z185" s="259"/>
      <c r="AA185" s="256"/>
      <c r="AB185" s="257"/>
      <c r="AC185" s="257"/>
      <c r="AD185" s="258"/>
      <c r="AE185" s="259"/>
    </row>
    <row r="186" spans="1:31" ht="12.75" hidden="1" customHeight="1" x14ac:dyDescent="0.2">
      <c r="A186" s="114">
        <f>$A$26</f>
        <v>0</v>
      </c>
      <c r="B186" s="238"/>
      <c r="C186" s="239"/>
      <c r="D186" s="239"/>
      <c r="E186" s="240"/>
      <c r="F186" s="241"/>
      <c r="G186" s="246"/>
      <c r="H186" s="247"/>
      <c r="I186" s="247"/>
      <c r="J186" s="248"/>
      <c r="K186" s="249"/>
      <c r="L186" s="256"/>
      <c r="M186" s="257"/>
      <c r="N186" s="257"/>
      <c r="O186" s="258"/>
      <c r="P186" s="259"/>
      <c r="Q186" s="256"/>
      <c r="R186" s="257"/>
      <c r="S186" s="257"/>
      <c r="T186" s="258"/>
      <c r="U186" s="259"/>
      <c r="V186" s="256"/>
      <c r="W186" s="257"/>
      <c r="X186" s="257"/>
      <c r="Y186" s="258"/>
      <c r="Z186" s="259"/>
      <c r="AA186" s="256"/>
      <c r="AB186" s="257"/>
      <c r="AC186" s="257"/>
      <c r="AD186" s="258"/>
      <c r="AE186" s="259"/>
    </row>
    <row r="187" spans="1:31" ht="12.75" hidden="1" customHeight="1" x14ac:dyDescent="0.2">
      <c r="A187" s="114">
        <f>$A$27</f>
        <v>0</v>
      </c>
      <c r="B187" s="238"/>
      <c r="C187" s="239"/>
      <c r="D187" s="239"/>
      <c r="E187" s="240"/>
      <c r="F187" s="241"/>
      <c r="G187" s="246"/>
      <c r="H187" s="247"/>
      <c r="I187" s="247"/>
      <c r="J187" s="248"/>
      <c r="K187" s="249"/>
      <c r="L187" s="256"/>
      <c r="M187" s="257"/>
      <c r="N187" s="257"/>
      <c r="O187" s="258"/>
      <c r="P187" s="259"/>
      <c r="Q187" s="256"/>
      <c r="R187" s="257"/>
      <c r="S187" s="257"/>
      <c r="T187" s="258"/>
      <c r="U187" s="259"/>
      <c r="V187" s="256"/>
      <c r="W187" s="257"/>
      <c r="X187" s="257"/>
      <c r="Y187" s="258"/>
      <c r="Z187" s="259"/>
      <c r="AA187" s="256"/>
      <c r="AB187" s="257"/>
      <c r="AC187" s="257"/>
      <c r="AD187" s="258"/>
      <c r="AE187" s="259"/>
    </row>
    <row r="188" spans="1:31" ht="12.75" hidden="1" customHeight="1" x14ac:dyDescent="0.2">
      <c r="A188" s="114">
        <f>$A$28</f>
        <v>0</v>
      </c>
      <c r="B188" s="238"/>
      <c r="C188" s="239"/>
      <c r="D188" s="239"/>
      <c r="E188" s="240"/>
      <c r="F188" s="241"/>
      <c r="G188" s="246"/>
      <c r="H188" s="247"/>
      <c r="I188" s="247"/>
      <c r="J188" s="248"/>
      <c r="K188" s="249"/>
      <c r="L188" s="256"/>
      <c r="M188" s="257"/>
      <c r="N188" s="257"/>
      <c r="O188" s="258"/>
      <c r="P188" s="259"/>
      <c r="Q188" s="256"/>
      <c r="R188" s="257"/>
      <c r="S188" s="257"/>
      <c r="T188" s="258"/>
      <c r="U188" s="259"/>
      <c r="V188" s="256"/>
      <c r="W188" s="257"/>
      <c r="X188" s="257"/>
      <c r="Y188" s="258"/>
      <c r="Z188" s="259"/>
      <c r="AA188" s="256"/>
      <c r="AB188" s="257"/>
      <c r="AC188" s="257"/>
      <c r="AD188" s="258"/>
      <c r="AE188" s="259"/>
    </row>
    <row r="189" spans="1:31" ht="12.75" hidden="1" customHeight="1" x14ac:dyDescent="0.2">
      <c r="A189" s="114">
        <f>$A$29</f>
        <v>0</v>
      </c>
      <c r="B189" s="238"/>
      <c r="C189" s="239"/>
      <c r="D189" s="239"/>
      <c r="E189" s="240"/>
      <c r="F189" s="241"/>
      <c r="G189" s="246"/>
      <c r="H189" s="247"/>
      <c r="I189" s="247"/>
      <c r="J189" s="248"/>
      <c r="K189" s="249"/>
      <c r="L189" s="256"/>
      <c r="M189" s="257"/>
      <c r="N189" s="257"/>
      <c r="O189" s="258"/>
      <c r="P189" s="259"/>
      <c r="Q189" s="256"/>
      <c r="R189" s="257"/>
      <c r="S189" s="257"/>
      <c r="T189" s="258"/>
      <c r="U189" s="259"/>
      <c r="V189" s="256"/>
      <c r="W189" s="257"/>
      <c r="X189" s="257"/>
      <c r="Y189" s="258"/>
      <c r="Z189" s="259"/>
      <c r="AA189" s="256"/>
      <c r="AB189" s="257"/>
      <c r="AC189" s="257"/>
      <c r="AD189" s="258"/>
      <c r="AE189" s="259"/>
    </row>
    <row r="190" spans="1:31" ht="12.75" hidden="1" customHeight="1" x14ac:dyDescent="0.2">
      <c r="A190" s="114">
        <f>$A$30</f>
        <v>0</v>
      </c>
      <c r="B190" s="238"/>
      <c r="C190" s="239"/>
      <c r="D190" s="239"/>
      <c r="E190" s="240"/>
      <c r="F190" s="241"/>
      <c r="G190" s="246"/>
      <c r="H190" s="247"/>
      <c r="I190" s="247"/>
      <c r="J190" s="248"/>
      <c r="K190" s="249"/>
      <c r="L190" s="256"/>
      <c r="M190" s="257"/>
      <c r="N190" s="257"/>
      <c r="O190" s="258"/>
      <c r="P190" s="259"/>
      <c r="Q190" s="256"/>
      <c r="R190" s="257"/>
      <c r="S190" s="257"/>
      <c r="T190" s="258"/>
      <c r="U190" s="259"/>
      <c r="V190" s="256"/>
      <c r="W190" s="257"/>
      <c r="X190" s="257"/>
      <c r="Y190" s="258"/>
      <c r="Z190" s="259"/>
      <c r="AA190" s="256"/>
      <c r="AB190" s="257"/>
      <c r="AC190" s="257"/>
      <c r="AD190" s="258"/>
      <c r="AE190" s="259"/>
    </row>
    <row r="191" spans="1:31" ht="12.75" hidden="1" customHeight="1" x14ac:dyDescent="0.2">
      <c r="A191" s="114">
        <f>$A$31</f>
        <v>0</v>
      </c>
      <c r="B191" s="238"/>
      <c r="C191" s="239"/>
      <c r="D191" s="239"/>
      <c r="E191" s="240"/>
      <c r="F191" s="241"/>
      <c r="G191" s="246"/>
      <c r="H191" s="247"/>
      <c r="I191" s="247"/>
      <c r="J191" s="248"/>
      <c r="K191" s="249"/>
      <c r="L191" s="256"/>
      <c r="M191" s="257"/>
      <c r="N191" s="257"/>
      <c r="O191" s="258"/>
      <c r="P191" s="259"/>
      <c r="Q191" s="256"/>
      <c r="R191" s="257"/>
      <c r="S191" s="257"/>
      <c r="T191" s="258"/>
      <c r="U191" s="259"/>
      <c r="V191" s="256"/>
      <c r="W191" s="257"/>
      <c r="X191" s="257"/>
      <c r="Y191" s="258"/>
      <c r="Z191" s="259"/>
      <c r="AA191" s="256"/>
      <c r="AB191" s="257"/>
      <c r="AC191" s="257"/>
      <c r="AD191" s="258"/>
      <c r="AE191" s="259"/>
    </row>
    <row r="192" spans="1:31" ht="12.75" hidden="1" customHeight="1" x14ac:dyDescent="0.2">
      <c r="A192" s="114">
        <f>$A$32</f>
        <v>0</v>
      </c>
      <c r="B192" s="238"/>
      <c r="C192" s="239"/>
      <c r="D192" s="239"/>
      <c r="E192" s="240"/>
      <c r="F192" s="241"/>
      <c r="G192" s="246"/>
      <c r="H192" s="247"/>
      <c r="I192" s="247"/>
      <c r="J192" s="248"/>
      <c r="K192" s="249"/>
      <c r="L192" s="256"/>
      <c r="M192" s="257"/>
      <c r="N192" s="257"/>
      <c r="O192" s="258"/>
      <c r="P192" s="259"/>
      <c r="Q192" s="256"/>
      <c r="R192" s="257"/>
      <c r="S192" s="257"/>
      <c r="T192" s="258"/>
      <c r="U192" s="259"/>
      <c r="V192" s="256"/>
      <c r="W192" s="257"/>
      <c r="X192" s="257"/>
      <c r="Y192" s="258"/>
      <c r="Z192" s="259"/>
      <c r="AA192" s="256"/>
      <c r="AB192" s="257"/>
      <c r="AC192" s="257"/>
      <c r="AD192" s="258"/>
      <c r="AE192" s="259"/>
    </row>
    <row r="193" spans="1:31" ht="12.75" hidden="1" customHeight="1" x14ac:dyDescent="0.2">
      <c r="A193" s="114">
        <f>$A$33</f>
        <v>0</v>
      </c>
      <c r="B193" s="238"/>
      <c r="C193" s="239"/>
      <c r="D193" s="239"/>
      <c r="E193" s="240"/>
      <c r="F193" s="241"/>
      <c r="G193" s="246"/>
      <c r="H193" s="247"/>
      <c r="I193" s="247"/>
      <c r="J193" s="248"/>
      <c r="K193" s="249"/>
      <c r="L193" s="256"/>
      <c r="M193" s="257"/>
      <c r="N193" s="257"/>
      <c r="O193" s="258"/>
      <c r="P193" s="259"/>
      <c r="Q193" s="256"/>
      <c r="R193" s="257"/>
      <c r="S193" s="257"/>
      <c r="T193" s="258"/>
      <c r="U193" s="259"/>
      <c r="V193" s="256"/>
      <c r="W193" s="257"/>
      <c r="X193" s="257"/>
      <c r="Y193" s="258"/>
      <c r="Z193" s="259"/>
      <c r="AA193" s="256"/>
      <c r="AB193" s="257"/>
      <c r="AC193" s="257"/>
      <c r="AD193" s="258"/>
      <c r="AE193" s="259"/>
    </row>
    <row r="194" spans="1:31" ht="12.75" hidden="1" customHeight="1" x14ac:dyDescent="0.2">
      <c r="A194" s="114">
        <f>$A$34</f>
        <v>0</v>
      </c>
      <c r="B194" s="238"/>
      <c r="C194" s="239"/>
      <c r="D194" s="239"/>
      <c r="E194" s="240"/>
      <c r="F194" s="241"/>
      <c r="G194" s="246"/>
      <c r="H194" s="247"/>
      <c r="I194" s="247"/>
      <c r="J194" s="248"/>
      <c r="K194" s="249"/>
      <c r="L194" s="256"/>
      <c r="M194" s="257"/>
      <c r="N194" s="257"/>
      <c r="O194" s="258"/>
      <c r="P194" s="259"/>
      <c r="Q194" s="256"/>
      <c r="R194" s="257"/>
      <c r="S194" s="257"/>
      <c r="T194" s="258"/>
      <c r="U194" s="259"/>
      <c r="V194" s="256"/>
      <c r="W194" s="257"/>
      <c r="X194" s="257"/>
      <c r="Y194" s="258"/>
      <c r="Z194" s="259"/>
      <c r="AA194" s="256"/>
      <c r="AB194" s="257"/>
      <c r="AC194" s="257"/>
      <c r="AD194" s="258"/>
      <c r="AE194" s="259"/>
    </row>
    <row r="195" spans="1:31" ht="12.75" hidden="1" customHeight="1" x14ac:dyDescent="0.2">
      <c r="B195" s="238"/>
      <c r="C195" s="239"/>
      <c r="D195" s="239"/>
      <c r="E195" s="240"/>
      <c r="F195" s="241"/>
      <c r="G195" s="246"/>
      <c r="H195" s="247"/>
      <c r="I195" s="247"/>
      <c r="J195" s="248"/>
      <c r="K195" s="249"/>
      <c r="L195" s="256"/>
      <c r="M195" s="257"/>
      <c r="N195" s="257"/>
      <c r="O195" s="258"/>
      <c r="P195" s="259"/>
      <c r="Q195" s="256"/>
      <c r="R195" s="257"/>
      <c r="S195" s="257"/>
      <c r="T195" s="258"/>
      <c r="U195" s="259"/>
      <c r="V195" s="256"/>
      <c r="W195" s="257"/>
      <c r="X195" s="257"/>
      <c r="Y195" s="258"/>
      <c r="Z195" s="259"/>
      <c r="AA195" s="256"/>
      <c r="AB195" s="257"/>
      <c r="AC195" s="257"/>
      <c r="AD195" s="258"/>
      <c r="AE195" s="259"/>
    </row>
    <row r="196" spans="1:31" x14ac:dyDescent="0.2">
      <c r="A196" s="115" t="s">
        <v>2</v>
      </c>
      <c r="B196" s="242">
        <f t="shared" ref="B196:AE196" si="36">SUM(B$172:B$195)</f>
        <v>106</v>
      </c>
      <c r="C196" s="243">
        <f t="shared" si="36"/>
        <v>1050185</v>
      </c>
      <c r="D196" s="243">
        <f t="shared" si="36"/>
        <v>678</v>
      </c>
      <c r="E196" s="244">
        <f t="shared" si="36"/>
        <v>96100.048999999999</v>
      </c>
      <c r="F196" s="245">
        <f t="shared" si="36"/>
        <v>1</v>
      </c>
      <c r="G196" s="250">
        <f t="shared" si="36"/>
        <v>121</v>
      </c>
      <c r="H196" s="251">
        <f t="shared" si="36"/>
        <v>1074744</v>
      </c>
      <c r="I196" s="251">
        <f t="shared" si="36"/>
        <v>896</v>
      </c>
      <c r="J196" s="255">
        <f t="shared" si="36"/>
        <v>99681.796000000002</v>
      </c>
      <c r="K196" s="252">
        <f t="shared" si="36"/>
        <v>1</v>
      </c>
      <c r="L196" s="261">
        <f t="shared" si="36"/>
        <v>126</v>
      </c>
      <c r="M196" s="262">
        <f t="shared" si="36"/>
        <v>1053694</v>
      </c>
      <c r="N196" s="262">
        <f t="shared" si="36"/>
        <v>1156</v>
      </c>
      <c r="O196" s="263">
        <f t="shared" si="36"/>
        <v>97827.23</v>
      </c>
      <c r="P196" s="264">
        <f t="shared" si="36"/>
        <v>1</v>
      </c>
      <c r="Q196" s="261">
        <f t="shared" si="36"/>
        <v>136</v>
      </c>
      <c r="R196" s="262">
        <f t="shared" si="36"/>
        <v>1086675</v>
      </c>
      <c r="S196" s="262">
        <f t="shared" si="36"/>
        <v>12270</v>
      </c>
      <c r="T196" s="263">
        <f t="shared" si="36"/>
        <v>98666.89</v>
      </c>
      <c r="U196" s="264">
        <f t="shared" si="36"/>
        <v>1</v>
      </c>
      <c r="V196" s="261">
        <f t="shared" si="36"/>
        <v>149</v>
      </c>
      <c r="W196" s="262">
        <f t="shared" si="36"/>
        <v>1014705</v>
      </c>
      <c r="X196" s="262">
        <f t="shared" si="36"/>
        <v>5133</v>
      </c>
      <c r="Y196" s="263">
        <f t="shared" si="36"/>
        <v>102274.91499999999</v>
      </c>
      <c r="Z196" s="264">
        <f t="shared" si="36"/>
        <v>1</v>
      </c>
      <c r="AA196" s="261">
        <f t="shared" si="36"/>
        <v>0</v>
      </c>
      <c r="AB196" s="262">
        <f t="shared" si="36"/>
        <v>0</v>
      </c>
      <c r="AC196" s="262">
        <f t="shared" si="36"/>
        <v>0</v>
      </c>
      <c r="AD196" s="263">
        <f t="shared" si="36"/>
        <v>0</v>
      </c>
      <c r="AE196" s="264" t="e">
        <f t="shared" si="36"/>
        <v>#DIV/0!</v>
      </c>
    </row>
    <row r="199" spans="1:31" ht="12.75" customHeight="1" x14ac:dyDescent="0.2"/>
    <row r="200" spans="1:31" ht="12.75" customHeight="1" x14ac:dyDescent="0.2">
      <c r="A200" s="110" t="str">
        <f>Translation!$A$39</f>
        <v>Vorsorgekapital in Mio. CHF</v>
      </c>
    </row>
    <row r="201" spans="1:31" ht="12.75" customHeight="1" x14ac:dyDescent="0.2"/>
    <row r="202" spans="1:31" ht="12.75" customHeight="1" x14ac:dyDescent="0.2"/>
    <row r="203" spans="1:31" ht="12.75" customHeight="1" x14ac:dyDescent="0.2"/>
    <row r="204" spans="1:31" ht="12.75" customHeight="1" x14ac:dyDescent="0.2"/>
    <row r="205" spans="1:31" ht="12.75" customHeight="1" x14ac:dyDescent="0.2"/>
    <row r="206" spans="1:31" ht="12.75" customHeight="1" x14ac:dyDescent="0.2"/>
    <row r="207" spans="1:31" ht="12.75" customHeight="1" x14ac:dyDescent="0.2"/>
    <row r="208" spans="1:31" ht="12.75" customHeight="1" x14ac:dyDescent="0.2"/>
    <row r="209" ht="12.75" customHeight="1" x14ac:dyDescent="0.2"/>
  </sheetData>
  <mergeCells count="6">
    <mergeCell ref="B3:F3"/>
    <mergeCell ref="Q3:U3"/>
    <mergeCell ref="V3:Z3"/>
    <mergeCell ref="AA3:AE3"/>
    <mergeCell ref="L3:P3"/>
    <mergeCell ref="G3:K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5">
    <pageSetUpPr fitToPage="1"/>
  </sheetPr>
  <dimension ref="A1:Z209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Translation!$A$348</f>
        <v>Geschätzte Volatilität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88">
        <f>Translation!$A$45</f>
        <v>2018</v>
      </c>
      <c r="C3" s="289"/>
      <c r="D3" s="289"/>
      <c r="E3" s="289"/>
      <c r="F3" s="290"/>
      <c r="G3" s="288">
        <f>Translation!$A$44</f>
        <v>2017</v>
      </c>
      <c r="H3" s="289"/>
      <c r="I3" s="289"/>
      <c r="J3" s="289"/>
      <c r="K3" s="290"/>
      <c r="L3" s="288">
        <f>Translation!$A$43</f>
        <v>2016</v>
      </c>
      <c r="M3" s="289"/>
      <c r="N3" s="289"/>
      <c r="O3" s="289"/>
      <c r="P3" s="290"/>
      <c r="Q3" s="288">
        <f>Translation!$A$42</f>
        <v>2015</v>
      </c>
      <c r="R3" s="289"/>
      <c r="S3" s="289"/>
      <c r="T3" s="289"/>
      <c r="U3" s="290"/>
      <c r="V3" s="288">
        <f>Translation!$A$41</f>
        <v>2014</v>
      </c>
      <c r="W3" s="289"/>
      <c r="X3" s="289"/>
      <c r="Y3" s="289"/>
      <c r="Z3" s="290"/>
    </row>
    <row r="4" spans="1:26" s="18" customFormat="1" ht="38.25" x14ac:dyDescent="0.2">
      <c r="A4" s="111"/>
      <c r="B4" s="28" t="str">
        <f>Translation!$A$46</f>
        <v>Anzahl VE</v>
      </c>
      <c r="C4" s="19" t="str">
        <f>Translation!$A$47</f>
        <v>Anzahl aktive Versicherte</v>
      </c>
      <c r="D4" s="19" t="str">
        <f>Translation!$A$48</f>
        <v>Anzahl Rentner</v>
      </c>
      <c r="E4" s="148" t="str">
        <f>Translation!$A$49</f>
        <v>Vorsorge-kapital</v>
      </c>
      <c r="F4" s="29" t="str">
        <f>Translation!$A$52</f>
        <v>Anteil Vorsorge-kapital</v>
      </c>
      <c r="G4" s="28" t="str">
        <f>Translation!$A$46</f>
        <v>Anzahl VE</v>
      </c>
      <c r="H4" s="19" t="str">
        <f>Translation!$A$47</f>
        <v>Anzahl aktive Versicherte</v>
      </c>
      <c r="I4" s="19" t="str">
        <f>Translation!$A$48</f>
        <v>Anzahl Rentner</v>
      </c>
      <c r="J4" s="148" t="str">
        <f>Translation!$A$49</f>
        <v>Vorsorge-kapital</v>
      </c>
      <c r="K4" s="29" t="str">
        <f>Translation!$A$52</f>
        <v>Anteil Vorsorge-kapital</v>
      </c>
      <c r="L4" s="28" t="str">
        <f>Translation!$A$46</f>
        <v>Anzahl VE</v>
      </c>
      <c r="M4" s="73" t="str">
        <f>Translation!$A$47</f>
        <v>Anzahl aktive Versicherte</v>
      </c>
      <c r="N4" s="73" t="str">
        <f>Translation!$A$48</f>
        <v>Anzahl Rentner</v>
      </c>
      <c r="O4" s="148" t="str">
        <f>Translation!$A$49</f>
        <v>Vorsorge-kapital</v>
      </c>
      <c r="P4" s="29" t="str">
        <f>Translation!$A$52</f>
        <v>Anteil Vorsorge-kapital</v>
      </c>
      <c r="Q4" s="28" t="str">
        <f>Translation!$A$46</f>
        <v>Anzahl VE</v>
      </c>
      <c r="R4" s="73" t="str">
        <f>Translation!$A$47</f>
        <v>Anzahl aktive Versicherte</v>
      </c>
      <c r="S4" s="73" t="str">
        <f>Translation!$A$48</f>
        <v>Anzahl Rentner</v>
      </c>
      <c r="T4" s="148" t="str">
        <f>Translation!$A$49</f>
        <v>Vorsorge-kapital</v>
      </c>
      <c r="U4" s="29" t="str">
        <f>Translation!$A$52</f>
        <v>Anteil Vorsorge-kapital</v>
      </c>
      <c r="V4" s="28" t="str">
        <f>Translation!$A$46</f>
        <v>Anzahl VE</v>
      </c>
      <c r="W4" s="73" t="str">
        <f>Translation!$A$47</f>
        <v>Anzahl aktive Versicherte</v>
      </c>
      <c r="X4" s="73" t="str">
        <f>Translation!$A$48</f>
        <v>Anzahl Rentner</v>
      </c>
      <c r="Y4" s="148" t="str">
        <f>Translation!$A$49</f>
        <v>Vorsorge-kapital</v>
      </c>
      <c r="Z4" s="29" t="str">
        <f>Translation!$A$52</f>
        <v>Anteil Vorsorge-kapital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alle Vorsorgeeinrichtungen</v>
      </c>
      <c r="E11" s="156"/>
      <c r="O11" s="156"/>
      <c r="T11" s="156"/>
      <c r="Y11" s="156"/>
    </row>
    <row r="12" spans="1:26" x14ac:dyDescent="0.2">
      <c r="A12" s="114" t="str">
        <f>Translation!$A349</f>
        <v>nicht definiert</v>
      </c>
      <c r="B12" s="30">
        <v>106</v>
      </c>
      <c r="C12" s="6">
        <v>1050185</v>
      </c>
      <c r="D12" s="6">
        <v>678</v>
      </c>
      <c r="E12" s="150">
        <v>96100.048999999999</v>
      </c>
      <c r="F12" s="31">
        <f t="shared" ref="F12:F18" si="0">E12/E$36</f>
        <v>0.1042140328105667</v>
      </c>
      <c r="G12" s="41">
        <v>121</v>
      </c>
      <c r="H12" s="42">
        <v>1074744</v>
      </c>
      <c r="I12" s="42">
        <v>896</v>
      </c>
      <c r="J12" s="160">
        <v>99681.796000000002</v>
      </c>
      <c r="K12" s="44">
        <f t="shared" ref="K12:K18" si="1">J12/J$36</f>
        <v>0.11035441625141519</v>
      </c>
      <c r="L12" s="76">
        <v>126</v>
      </c>
      <c r="M12" s="122">
        <v>1053694</v>
      </c>
      <c r="N12" s="122">
        <v>1156</v>
      </c>
      <c r="O12" s="166">
        <v>97827.23</v>
      </c>
      <c r="P12" s="124">
        <f t="shared" ref="P12:P18" si="2">O12/O$36</f>
        <v>0.11374397771050687</v>
      </c>
      <c r="Q12" s="76">
        <v>136</v>
      </c>
      <c r="R12" s="122">
        <v>1086675</v>
      </c>
      <c r="S12" s="122">
        <v>12270</v>
      </c>
      <c r="T12" s="166">
        <v>98666.89</v>
      </c>
      <c r="U12" s="124">
        <f t="shared" ref="U12:U18" si="3">T12/T$36</f>
        <v>0.11985337695814698</v>
      </c>
      <c r="V12" s="76">
        <v>149</v>
      </c>
      <c r="W12" s="122">
        <v>1014705</v>
      </c>
      <c r="X12" s="122">
        <v>5133</v>
      </c>
      <c r="Y12" s="166">
        <v>102274.91499999999</v>
      </c>
      <c r="Z12" s="124">
        <f t="shared" ref="Z12:Z18" si="4">Y12/Y$36</f>
        <v>0.1272026987665395</v>
      </c>
    </row>
    <row r="13" spans="1:26" x14ac:dyDescent="0.2">
      <c r="A13" s="114" t="str">
        <f>Translation!$A350</f>
        <v>unter 1.0%</v>
      </c>
      <c r="B13" s="30">
        <v>17</v>
      </c>
      <c r="C13" s="6">
        <v>1618</v>
      </c>
      <c r="D13" s="6">
        <v>148</v>
      </c>
      <c r="E13" s="150">
        <v>430.61600000000004</v>
      </c>
      <c r="F13" s="31">
        <f t="shared" si="0"/>
        <v>4.6697405901171803E-4</v>
      </c>
      <c r="G13" s="41">
        <v>14</v>
      </c>
      <c r="H13" s="42">
        <v>999</v>
      </c>
      <c r="I13" s="42">
        <v>119</v>
      </c>
      <c r="J13" s="160">
        <v>199.18799999999999</v>
      </c>
      <c r="K13" s="44">
        <f t="shared" si="1"/>
        <v>2.2051444041284015E-4</v>
      </c>
      <c r="L13" s="76">
        <v>18</v>
      </c>
      <c r="M13" s="122">
        <v>7058</v>
      </c>
      <c r="N13" s="122">
        <v>44</v>
      </c>
      <c r="O13" s="166">
        <v>781.15099999999995</v>
      </c>
      <c r="P13" s="124">
        <f t="shared" si="2"/>
        <v>9.0824632295670807E-4</v>
      </c>
      <c r="Q13" s="76">
        <v>23</v>
      </c>
      <c r="R13" s="122">
        <v>7323</v>
      </c>
      <c r="S13" s="122">
        <v>86</v>
      </c>
      <c r="T13" s="166">
        <v>893.28500000000008</v>
      </c>
      <c r="U13" s="124">
        <f t="shared" si="3"/>
        <v>1.0850977854481715E-3</v>
      </c>
      <c r="V13" s="76">
        <v>30</v>
      </c>
      <c r="W13" s="122">
        <v>9447</v>
      </c>
      <c r="X13" s="122">
        <v>167</v>
      </c>
      <c r="Y13" s="166">
        <v>1000.188</v>
      </c>
      <c r="Z13" s="124">
        <f t="shared" si="4"/>
        <v>1.2439669382654352E-3</v>
      </c>
    </row>
    <row r="14" spans="1:26" x14ac:dyDescent="0.2">
      <c r="A14" s="114" t="str">
        <f>Translation!$A351</f>
        <v>1.0% – 2.9%</v>
      </c>
      <c r="B14" s="30">
        <v>27</v>
      </c>
      <c r="C14" s="6">
        <v>1829</v>
      </c>
      <c r="D14" s="6">
        <v>1878</v>
      </c>
      <c r="E14" s="150">
        <v>1276.106</v>
      </c>
      <c r="F14" s="31">
        <f t="shared" si="0"/>
        <v>1.3838510379298665E-3</v>
      </c>
      <c r="G14" s="41">
        <v>26</v>
      </c>
      <c r="H14" s="42">
        <v>1943</v>
      </c>
      <c r="I14" s="42">
        <v>1989</v>
      </c>
      <c r="J14" s="160">
        <v>1370.7919999999999</v>
      </c>
      <c r="K14" s="44">
        <f t="shared" si="1"/>
        <v>1.5175584412836013E-3</v>
      </c>
      <c r="L14" s="76">
        <v>32</v>
      </c>
      <c r="M14" s="122">
        <v>3129</v>
      </c>
      <c r="N14" s="122">
        <v>1854</v>
      </c>
      <c r="O14" s="166">
        <v>1472.28</v>
      </c>
      <c r="P14" s="124">
        <f t="shared" si="2"/>
        <v>1.7118238296599533E-3</v>
      </c>
      <c r="Q14" s="76">
        <v>34</v>
      </c>
      <c r="R14" s="122">
        <v>2403</v>
      </c>
      <c r="S14" s="122">
        <v>2112</v>
      </c>
      <c r="T14" s="166">
        <v>1562.779</v>
      </c>
      <c r="U14" s="124">
        <f t="shared" si="3"/>
        <v>1.8983505063276645E-3</v>
      </c>
      <c r="V14" s="76">
        <v>54</v>
      </c>
      <c r="W14" s="122">
        <v>86668</v>
      </c>
      <c r="X14" s="122">
        <v>14085</v>
      </c>
      <c r="Y14" s="166">
        <v>7503.5039999999999</v>
      </c>
      <c r="Z14" s="124">
        <f t="shared" si="4"/>
        <v>9.3323564141365879E-3</v>
      </c>
    </row>
    <row r="15" spans="1:26" x14ac:dyDescent="0.2">
      <c r="A15" s="114" t="str">
        <f>Translation!$A352</f>
        <v>3.0% – 4.9%</v>
      </c>
      <c r="B15" s="30">
        <v>256</v>
      </c>
      <c r="C15" s="6">
        <v>275317</v>
      </c>
      <c r="D15" s="6">
        <v>92837</v>
      </c>
      <c r="E15" s="150">
        <v>70395.127999999997</v>
      </c>
      <c r="F15" s="31">
        <f t="shared" si="0"/>
        <v>7.6338776675296413E-2</v>
      </c>
      <c r="G15" s="41">
        <v>281</v>
      </c>
      <c r="H15" s="42">
        <v>265135</v>
      </c>
      <c r="I15" s="42">
        <v>92893</v>
      </c>
      <c r="J15" s="160">
        <v>70634.000999999989</v>
      </c>
      <c r="K15" s="44">
        <f t="shared" si="1"/>
        <v>7.8196564073312602E-2</v>
      </c>
      <c r="L15" s="76">
        <v>315</v>
      </c>
      <c r="M15" s="122">
        <v>285240</v>
      </c>
      <c r="N15" s="122">
        <v>103564</v>
      </c>
      <c r="O15" s="166">
        <v>78290.198999999993</v>
      </c>
      <c r="P15" s="124">
        <f t="shared" si="2"/>
        <v>9.1028220363667131E-2</v>
      </c>
      <c r="Q15" s="76">
        <v>359</v>
      </c>
      <c r="R15" s="122">
        <v>335034</v>
      </c>
      <c r="S15" s="122">
        <v>105309</v>
      </c>
      <c r="T15" s="166">
        <v>81800.373999999996</v>
      </c>
      <c r="U15" s="124">
        <f t="shared" si="3"/>
        <v>9.9365157453928113E-2</v>
      </c>
      <c r="V15" s="76">
        <v>519</v>
      </c>
      <c r="W15" s="122">
        <v>504968</v>
      </c>
      <c r="X15" s="122">
        <v>147996</v>
      </c>
      <c r="Y15" s="166">
        <v>118658.56499999999</v>
      </c>
      <c r="Z15" s="124">
        <f t="shared" si="4"/>
        <v>0.14757958683969424</v>
      </c>
    </row>
    <row r="16" spans="1:26" x14ac:dyDescent="0.2">
      <c r="A16" s="114" t="str">
        <f>Translation!$A353</f>
        <v>5.0% – 6.9%</v>
      </c>
      <c r="B16" s="30">
        <v>954</v>
      </c>
      <c r="C16" s="6">
        <v>2293527</v>
      </c>
      <c r="D16" s="6">
        <v>691396</v>
      </c>
      <c r="E16" s="150">
        <v>598755.76</v>
      </c>
      <c r="F16" s="31">
        <f t="shared" si="0"/>
        <v>0.64931030803278567</v>
      </c>
      <c r="G16" s="41">
        <v>958</v>
      </c>
      <c r="H16" s="42">
        <v>2335694</v>
      </c>
      <c r="I16" s="42">
        <v>682670</v>
      </c>
      <c r="J16" s="160">
        <v>591160.38500000001</v>
      </c>
      <c r="K16" s="44">
        <f t="shared" si="1"/>
        <v>0.65445409107232433</v>
      </c>
      <c r="L16" s="76">
        <v>959</v>
      </c>
      <c r="M16" s="122">
        <v>2263713</v>
      </c>
      <c r="N16" s="122">
        <v>647215</v>
      </c>
      <c r="O16" s="166">
        <v>548888.272</v>
      </c>
      <c r="P16" s="124">
        <f t="shared" si="2"/>
        <v>0.63819383801347174</v>
      </c>
      <c r="Q16" s="76">
        <v>1003</v>
      </c>
      <c r="R16" s="122">
        <v>2238937</v>
      </c>
      <c r="S16" s="122">
        <v>631528</v>
      </c>
      <c r="T16" s="166">
        <v>521640.13699999999</v>
      </c>
      <c r="U16" s="124">
        <f t="shared" si="3"/>
        <v>0.63365057899727484</v>
      </c>
      <c r="V16" s="76">
        <v>982</v>
      </c>
      <c r="W16" s="122">
        <v>2175825</v>
      </c>
      <c r="X16" s="122">
        <v>625431</v>
      </c>
      <c r="Y16" s="166">
        <v>510345.88799999998</v>
      </c>
      <c r="Z16" s="124">
        <f t="shared" si="4"/>
        <v>0.63473408174434665</v>
      </c>
    </row>
    <row r="17" spans="1:26" ht="12.75" customHeight="1" x14ac:dyDescent="0.2">
      <c r="A17" s="110" t="str">
        <f>Translation!$A354</f>
        <v>7.0% – 8.9%</v>
      </c>
      <c r="B17" s="30">
        <v>201</v>
      </c>
      <c r="C17" s="6">
        <v>594082</v>
      </c>
      <c r="D17" s="6">
        <v>142756</v>
      </c>
      <c r="E17" s="150">
        <v>144792.446</v>
      </c>
      <c r="F17" s="31">
        <f t="shared" si="0"/>
        <v>0.15701765894173692</v>
      </c>
      <c r="G17" s="41">
        <v>227</v>
      </c>
      <c r="H17" s="42">
        <v>470631</v>
      </c>
      <c r="I17" s="42">
        <v>132384</v>
      </c>
      <c r="J17" s="160">
        <v>130053.27800000001</v>
      </c>
      <c r="K17" s="44">
        <f t="shared" si="1"/>
        <v>0.14397767848477588</v>
      </c>
      <c r="L17" s="76">
        <v>211</v>
      </c>
      <c r="M17" s="122">
        <v>415425</v>
      </c>
      <c r="N17" s="122">
        <v>129552</v>
      </c>
      <c r="O17" s="166">
        <v>124584.321</v>
      </c>
      <c r="P17" s="124">
        <f t="shared" si="2"/>
        <v>0.1448545178157721</v>
      </c>
      <c r="Q17" s="76">
        <v>169</v>
      </c>
      <c r="R17" s="122">
        <v>346735</v>
      </c>
      <c r="S17" s="122">
        <v>121742</v>
      </c>
      <c r="T17" s="166">
        <v>110435.663</v>
      </c>
      <c r="U17" s="124">
        <f t="shared" si="3"/>
        <v>0.13414922824832004</v>
      </c>
      <c r="V17" s="76">
        <v>96</v>
      </c>
      <c r="W17" s="122">
        <v>197173</v>
      </c>
      <c r="X17" s="122">
        <v>71316</v>
      </c>
      <c r="Y17" s="166">
        <v>56997.471999999994</v>
      </c>
      <c r="Z17" s="124">
        <f t="shared" si="4"/>
        <v>7.088964347973567E-2</v>
      </c>
    </row>
    <row r="18" spans="1:26" ht="12.75" customHeight="1" x14ac:dyDescent="0.2">
      <c r="A18" s="110" t="str">
        <f>Translation!$A355</f>
        <v>9.0% oder höher</v>
      </c>
      <c r="B18" s="30">
        <v>26</v>
      </c>
      <c r="C18" s="6">
        <v>25339</v>
      </c>
      <c r="D18" s="6">
        <v>7602</v>
      </c>
      <c r="E18" s="150">
        <v>10391.054</v>
      </c>
      <c r="F18" s="31">
        <f t="shared" si="0"/>
        <v>1.1268398442672701E-2</v>
      </c>
      <c r="G18" s="41">
        <v>27</v>
      </c>
      <c r="H18" s="42">
        <v>26766</v>
      </c>
      <c r="I18" s="42">
        <v>6540</v>
      </c>
      <c r="J18" s="160">
        <v>10188.343000000001</v>
      </c>
      <c r="K18" s="44">
        <f t="shared" si="1"/>
        <v>1.1279177236475476E-2</v>
      </c>
      <c r="L18" s="76">
        <v>21</v>
      </c>
      <c r="M18" s="122">
        <v>21835</v>
      </c>
      <c r="N18" s="122">
        <v>5440</v>
      </c>
      <c r="O18" s="166">
        <v>8221.6859999999997</v>
      </c>
      <c r="P18" s="124">
        <f t="shared" si="2"/>
        <v>9.5593759439655656E-3</v>
      </c>
      <c r="Q18" s="76">
        <v>19</v>
      </c>
      <c r="R18" s="122">
        <v>21048</v>
      </c>
      <c r="S18" s="122">
        <v>5554</v>
      </c>
      <c r="T18" s="166">
        <v>8230.8259999999991</v>
      </c>
      <c r="U18" s="124">
        <f t="shared" si="3"/>
        <v>9.9982100505541117E-3</v>
      </c>
      <c r="V18" s="76">
        <v>15</v>
      </c>
      <c r="W18" s="122">
        <v>15251</v>
      </c>
      <c r="X18" s="122">
        <v>4690</v>
      </c>
      <c r="Y18" s="166">
        <v>7250.4830000000002</v>
      </c>
      <c r="Z18" s="124">
        <f t="shared" si="4"/>
        <v>9.0176658172819377E-3</v>
      </c>
    </row>
    <row r="19" spans="1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6"/>
      <c r="P19" s="124"/>
      <c r="Q19" s="76"/>
      <c r="R19" s="122"/>
      <c r="S19" s="122"/>
      <c r="T19" s="166"/>
      <c r="U19" s="124"/>
      <c r="V19" s="76"/>
      <c r="W19" s="122"/>
      <c r="X19" s="122"/>
      <c r="Y19" s="166"/>
      <c r="Z19" s="124"/>
    </row>
    <row r="20" spans="1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6"/>
      <c r="P20" s="124"/>
      <c r="Q20" s="76"/>
      <c r="R20" s="122"/>
      <c r="S20" s="122"/>
      <c r="T20" s="166"/>
      <c r="U20" s="124"/>
      <c r="V20" s="76"/>
      <c r="W20" s="122"/>
      <c r="X20" s="122"/>
      <c r="Y20" s="166"/>
      <c r="Z20" s="124"/>
    </row>
    <row r="21" spans="1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6"/>
      <c r="P21" s="124"/>
      <c r="Q21" s="76"/>
      <c r="R21" s="122"/>
      <c r="S21" s="122"/>
      <c r="T21" s="166"/>
      <c r="U21" s="124"/>
      <c r="V21" s="76"/>
      <c r="W21" s="122"/>
      <c r="X21" s="122"/>
      <c r="Y21" s="166"/>
      <c r="Z21" s="124"/>
    </row>
    <row r="22" spans="1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6"/>
      <c r="P22" s="124"/>
      <c r="Q22" s="76"/>
      <c r="R22" s="122"/>
      <c r="S22" s="122"/>
      <c r="T22" s="166"/>
      <c r="U22" s="124"/>
      <c r="V22" s="76"/>
      <c r="W22" s="122"/>
      <c r="X22" s="122"/>
      <c r="Y22" s="166"/>
      <c r="Z22" s="124"/>
    </row>
    <row r="23" spans="1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6"/>
      <c r="P23" s="124"/>
      <c r="Q23" s="76"/>
      <c r="R23" s="122"/>
      <c r="S23" s="122"/>
      <c r="T23" s="166"/>
      <c r="U23" s="124"/>
      <c r="V23" s="76"/>
      <c r="W23" s="122"/>
      <c r="X23" s="122"/>
      <c r="Y23" s="166"/>
      <c r="Z23" s="124"/>
    </row>
    <row r="24" spans="1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6"/>
      <c r="P24" s="124"/>
      <c r="Q24" s="76"/>
      <c r="R24" s="122"/>
      <c r="S24" s="122"/>
      <c r="T24" s="166"/>
      <c r="U24" s="124"/>
      <c r="V24" s="76"/>
      <c r="W24" s="122"/>
      <c r="X24" s="122"/>
      <c r="Y24" s="166"/>
      <c r="Z24" s="124"/>
    </row>
    <row r="25" spans="1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6"/>
      <c r="P25" s="124"/>
      <c r="Q25" s="76"/>
      <c r="R25" s="122"/>
      <c r="S25" s="122"/>
      <c r="T25" s="166"/>
      <c r="U25" s="124"/>
      <c r="V25" s="76"/>
      <c r="W25" s="122"/>
      <c r="X25" s="122"/>
      <c r="Y25" s="166"/>
      <c r="Z25" s="124"/>
    </row>
    <row r="26" spans="1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6"/>
      <c r="P26" s="124"/>
      <c r="Q26" s="76"/>
      <c r="R26" s="122"/>
      <c r="S26" s="122"/>
      <c r="T26" s="166"/>
      <c r="U26" s="124"/>
      <c r="V26" s="76"/>
      <c r="W26" s="122"/>
      <c r="X26" s="122"/>
      <c r="Y26" s="166"/>
      <c r="Z26" s="124"/>
    </row>
    <row r="27" spans="1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6"/>
      <c r="P27" s="124"/>
      <c r="Q27" s="76"/>
      <c r="R27" s="122"/>
      <c r="S27" s="122"/>
      <c r="T27" s="166"/>
      <c r="U27" s="124"/>
      <c r="V27" s="76"/>
      <c r="W27" s="122"/>
      <c r="X27" s="122"/>
      <c r="Y27" s="166"/>
      <c r="Z27" s="124"/>
    </row>
    <row r="28" spans="1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6"/>
      <c r="P28" s="124"/>
      <c r="Q28" s="76"/>
      <c r="R28" s="122"/>
      <c r="S28" s="122"/>
      <c r="T28" s="166"/>
      <c r="U28" s="124"/>
      <c r="V28" s="76"/>
      <c r="W28" s="122"/>
      <c r="X28" s="122"/>
      <c r="Y28" s="166"/>
      <c r="Z28" s="124"/>
    </row>
    <row r="29" spans="1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6"/>
      <c r="P29" s="124"/>
      <c r="Q29" s="76"/>
      <c r="R29" s="122"/>
      <c r="S29" s="122"/>
      <c r="T29" s="166"/>
      <c r="U29" s="124"/>
      <c r="V29" s="76"/>
      <c r="W29" s="122"/>
      <c r="X29" s="122"/>
      <c r="Y29" s="166"/>
      <c r="Z29" s="124"/>
    </row>
    <row r="30" spans="1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6"/>
      <c r="P30" s="124"/>
      <c r="Q30" s="76"/>
      <c r="R30" s="122"/>
      <c r="S30" s="122"/>
      <c r="T30" s="166"/>
      <c r="U30" s="124"/>
      <c r="V30" s="76"/>
      <c r="W30" s="122"/>
      <c r="X30" s="122"/>
      <c r="Y30" s="166"/>
      <c r="Z30" s="124"/>
    </row>
    <row r="31" spans="1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6"/>
      <c r="P31" s="124"/>
      <c r="Q31" s="76"/>
      <c r="R31" s="122"/>
      <c r="S31" s="122"/>
      <c r="T31" s="166"/>
      <c r="U31" s="124"/>
      <c r="V31" s="76"/>
      <c r="W31" s="122"/>
      <c r="X31" s="122"/>
      <c r="Y31" s="166"/>
      <c r="Z31" s="124"/>
    </row>
    <row r="32" spans="1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6"/>
      <c r="P32" s="124"/>
      <c r="Q32" s="76"/>
      <c r="R32" s="122"/>
      <c r="S32" s="122"/>
      <c r="T32" s="166"/>
      <c r="U32" s="124"/>
      <c r="V32" s="76"/>
      <c r="W32" s="122"/>
      <c r="X32" s="122"/>
      <c r="Y32" s="166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6"/>
      <c r="P33" s="124"/>
      <c r="Q33" s="76"/>
      <c r="R33" s="122"/>
      <c r="S33" s="122"/>
      <c r="T33" s="166"/>
      <c r="U33" s="124"/>
      <c r="V33" s="76"/>
      <c r="W33" s="122"/>
      <c r="X33" s="122"/>
      <c r="Y33" s="166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6"/>
      <c r="P34" s="124"/>
      <c r="Q34" s="76"/>
      <c r="R34" s="122"/>
      <c r="S34" s="122"/>
      <c r="T34" s="166"/>
      <c r="U34" s="124"/>
      <c r="V34" s="76"/>
      <c r="W34" s="122"/>
      <c r="X34" s="122"/>
      <c r="Y34" s="166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6"/>
      <c r="P35" s="124"/>
      <c r="Q35" s="76"/>
      <c r="R35" s="122"/>
      <c r="S35" s="122"/>
      <c r="T35" s="166"/>
      <c r="U35" s="124"/>
      <c r="V35" s="76"/>
      <c r="W35" s="122"/>
      <c r="X35" s="122"/>
      <c r="Y35" s="166"/>
      <c r="Z35" s="124"/>
    </row>
    <row r="36" spans="1:26" x14ac:dyDescent="0.2">
      <c r="A36" s="115" t="s">
        <v>2</v>
      </c>
      <c r="B36" s="32">
        <f t="shared" ref="B36:Z36" si="5">SUM(B$12:B$35)</f>
        <v>1587</v>
      </c>
      <c r="C36" s="7">
        <f t="shared" si="5"/>
        <v>4241897</v>
      </c>
      <c r="D36" s="7">
        <f t="shared" si="5"/>
        <v>937295</v>
      </c>
      <c r="E36" s="151">
        <f t="shared" si="5"/>
        <v>922141.15899999999</v>
      </c>
      <c r="F36" s="64">
        <f t="shared" si="5"/>
        <v>1</v>
      </c>
      <c r="G36" s="45">
        <f t="shared" si="5"/>
        <v>1654</v>
      </c>
      <c r="H36" s="65">
        <f t="shared" si="5"/>
        <v>4175912</v>
      </c>
      <c r="I36" s="65">
        <f t="shared" si="5"/>
        <v>917491</v>
      </c>
      <c r="J36" s="161">
        <f t="shared" si="5"/>
        <v>903287.78300000005</v>
      </c>
      <c r="K36" s="66">
        <f t="shared" si="5"/>
        <v>0.99999999999999989</v>
      </c>
      <c r="L36" s="77">
        <f t="shared" si="5"/>
        <v>1682</v>
      </c>
      <c r="M36" s="125">
        <f t="shared" si="5"/>
        <v>4050094</v>
      </c>
      <c r="N36" s="125">
        <f t="shared" si="5"/>
        <v>888825</v>
      </c>
      <c r="O36" s="167">
        <f t="shared" si="5"/>
        <v>860065.13899999997</v>
      </c>
      <c r="P36" s="127">
        <f t="shared" si="5"/>
        <v>1</v>
      </c>
      <c r="Q36" s="77">
        <f t="shared" si="5"/>
        <v>1743</v>
      </c>
      <c r="R36" s="125">
        <f t="shared" si="5"/>
        <v>4038155</v>
      </c>
      <c r="S36" s="125">
        <f t="shared" si="5"/>
        <v>878601</v>
      </c>
      <c r="T36" s="167">
        <f t="shared" si="5"/>
        <v>823229.95400000003</v>
      </c>
      <c r="U36" s="127">
        <f t="shared" si="5"/>
        <v>0.99999999999999989</v>
      </c>
      <c r="V36" s="77">
        <f t="shared" si="5"/>
        <v>1845</v>
      </c>
      <c r="W36" s="125">
        <f t="shared" si="5"/>
        <v>4004037</v>
      </c>
      <c r="X36" s="125">
        <f t="shared" si="5"/>
        <v>868818</v>
      </c>
      <c r="Y36" s="167">
        <f t="shared" si="5"/>
        <v>804031.0149999999</v>
      </c>
      <c r="Z36" s="127">
        <f t="shared" si="5"/>
        <v>1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Vorsorgeeinrichtungen ohne Staatsgarantie</v>
      </c>
      <c r="E51" s="156"/>
      <c r="O51" s="156"/>
      <c r="T51" s="156"/>
      <c r="Y51" s="156"/>
    </row>
    <row r="52" spans="1:26" x14ac:dyDescent="0.2">
      <c r="A52" s="114" t="str">
        <f>$A$12</f>
        <v>nicht definiert</v>
      </c>
      <c r="B52" s="33">
        <v>106</v>
      </c>
      <c r="C52" s="8">
        <v>1050185</v>
      </c>
      <c r="D52" s="8">
        <v>678</v>
      </c>
      <c r="E52" s="152">
        <v>96100.048999999999</v>
      </c>
      <c r="F52" s="34">
        <f t="shared" ref="F52:F58" si="6">E52/E$76</f>
        <v>0.12098780608840218</v>
      </c>
      <c r="G52" s="47">
        <v>121</v>
      </c>
      <c r="H52" s="48">
        <v>1074744</v>
      </c>
      <c r="I52" s="48">
        <v>896</v>
      </c>
      <c r="J52" s="162">
        <v>99681.796000000002</v>
      </c>
      <c r="K52" s="50">
        <f t="shared" ref="K52:K58" si="7">J52/J$76</f>
        <v>0.12957843494705071</v>
      </c>
      <c r="L52" s="128">
        <v>126</v>
      </c>
      <c r="M52" s="129">
        <v>1053694</v>
      </c>
      <c r="N52" s="129">
        <v>1156</v>
      </c>
      <c r="O52" s="168">
        <v>97827.23</v>
      </c>
      <c r="P52" s="131">
        <f t="shared" ref="P52:P58" si="8">O52/O$76</f>
        <v>0.13350008739228941</v>
      </c>
      <c r="Q52" s="128">
        <v>136</v>
      </c>
      <c r="R52" s="129">
        <v>1086675</v>
      </c>
      <c r="S52" s="129">
        <v>12270</v>
      </c>
      <c r="T52" s="168">
        <v>98666.89</v>
      </c>
      <c r="U52" s="131">
        <f t="shared" ref="U52:U58" si="9">T52/T$76</f>
        <v>0.14015542685544299</v>
      </c>
      <c r="V52" s="128">
        <v>149</v>
      </c>
      <c r="W52" s="129">
        <v>1014705</v>
      </c>
      <c r="X52" s="129">
        <v>5133</v>
      </c>
      <c r="Y52" s="168">
        <v>102274.91499999999</v>
      </c>
      <c r="Z52" s="131">
        <f t="shared" ref="Z52:Z58" si="10">Y52/Y$76</f>
        <v>0.15068573691933379</v>
      </c>
    </row>
    <row r="53" spans="1:26" x14ac:dyDescent="0.2">
      <c r="A53" s="114" t="str">
        <f>$A$13</f>
        <v>unter 1.0%</v>
      </c>
      <c r="B53" s="33">
        <v>16</v>
      </c>
      <c r="C53" s="8">
        <v>1607</v>
      </c>
      <c r="D53" s="8">
        <v>119</v>
      </c>
      <c r="E53" s="152">
        <v>371.09300000000002</v>
      </c>
      <c r="F53" s="34">
        <f t="shared" si="6"/>
        <v>4.6719776308088492E-4</v>
      </c>
      <c r="G53" s="47">
        <v>13</v>
      </c>
      <c r="H53" s="48">
        <v>988</v>
      </c>
      <c r="I53" s="48">
        <v>94</v>
      </c>
      <c r="J53" s="162">
        <v>139.411</v>
      </c>
      <c r="K53" s="50">
        <f t="shared" si="7"/>
        <v>1.8122325157948887E-4</v>
      </c>
      <c r="L53" s="128">
        <v>17</v>
      </c>
      <c r="M53" s="129">
        <v>7047</v>
      </c>
      <c r="N53" s="129">
        <v>19</v>
      </c>
      <c r="O53" s="168">
        <v>722.28899999999999</v>
      </c>
      <c r="P53" s="131">
        <f t="shared" si="8"/>
        <v>9.8567285021245441E-4</v>
      </c>
      <c r="Q53" s="128">
        <v>22</v>
      </c>
      <c r="R53" s="129">
        <v>7312</v>
      </c>
      <c r="S53" s="129">
        <v>60</v>
      </c>
      <c r="T53" s="168">
        <v>835.56100000000004</v>
      </c>
      <c r="U53" s="131">
        <f t="shared" si="9"/>
        <v>1.1869068602320474E-3</v>
      </c>
      <c r="V53" s="128">
        <v>28</v>
      </c>
      <c r="W53" s="129">
        <v>9434</v>
      </c>
      <c r="X53" s="129">
        <v>129</v>
      </c>
      <c r="Y53" s="168">
        <v>923.65300000000002</v>
      </c>
      <c r="Z53" s="131">
        <f t="shared" si="10"/>
        <v>1.3608550343234549E-3</v>
      </c>
    </row>
    <row r="54" spans="1:26" x14ac:dyDescent="0.2">
      <c r="A54" s="114" t="str">
        <f>$A$14</f>
        <v>1.0% – 2.9%</v>
      </c>
      <c r="B54" s="33">
        <v>26</v>
      </c>
      <c r="C54" s="8">
        <v>1829</v>
      </c>
      <c r="D54" s="8">
        <v>1852</v>
      </c>
      <c r="E54" s="152">
        <v>1271.489</v>
      </c>
      <c r="F54" s="34">
        <f t="shared" si="6"/>
        <v>1.6007761304631218E-3</v>
      </c>
      <c r="G54" s="47">
        <v>26</v>
      </c>
      <c r="H54" s="48">
        <v>1943</v>
      </c>
      <c r="I54" s="48">
        <v>1989</v>
      </c>
      <c r="J54" s="162">
        <v>1370.7919999999999</v>
      </c>
      <c r="K54" s="50">
        <f t="shared" si="7"/>
        <v>1.7819209637629074E-3</v>
      </c>
      <c r="L54" s="128">
        <v>32</v>
      </c>
      <c r="M54" s="129">
        <v>3129</v>
      </c>
      <c r="N54" s="129">
        <v>1854</v>
      </c>
      <c r="O54" s="168">
        <v>1472.28</v>
      </c>
      <c r="P54" s="131">
        <f t="shared" si="8"/>
        <v>2.0091492794584889E-3</v>
      </c>
      <c r="Q54" s="128">
        <v>34</v>
      </c>
      <c r="R54" s="129">
        <v>2403</v>
      </c>
      <c r="S54" s="129">
        <v>2112</v>
      </c>
      <c r="T54" s="168">
        <v>1562.779</v>
      </c>
      <c r="U54" s="131">
        <f t="shared" si="9"/>
        <v>2.2199134666727851E-3</v>
      </c>
      <c r="V54" s="128">
        <v>53</v>
      </c>
      <c r="W54" s="129">
        <v>86663</v>
      </c>
      <c r="X54" s="129">
        <v>14022</v>
      </c>
      <c r="Y54" s="168">
        <v>7451.8789999999999</v>
      </c>
      <c r="Z54" s="131">
        <f t="shared" si="10"/>
        <v>1.0979152400651795E-2</v>
      </c>
    </row>
    <row r="55" spans="1:26" x14ac:dyDescent="0.2">
      <c r="A55" s="114" t="str">
        <f>$A$15</f>
        <v>3.0% – 4.9%</v>
      </c>
      <c r="B55" s="33">
        <v>249</v>
      </c>
      <c r="C55" s="8">
        <v>257092</v>
      </c>
      <c r="D55" s="8">
        <v>82569</v>
      </c>
      <c r="E55" s="152">
        <v>62155.324999999997</v>
      </c>
      <c r="F55" s="34">
        <f t="shared" si="6"/>
        <v>7.8252159980289032E-2</v>
      </c>
      <c r="G55" s="47">
        <v>275</v>
      </c>
      <c r="H55" s="48">
        <v>247157</v>
      </c>
      <c r="I55" s="48">
        <v>83205</v>
      </c>
      <c r="J55" s="162">
        <v>62572.394999999997</v>
      </c>
      <c r="K55" s="50">
        <f t="shared" si="7"/>
        <v>8.1339154593368893E-2</v>
      </c>
      <c r="L55" s="128">
        <v>309</v>
      </c>
      <c r="M55" s="129">
        <v>267263</v>
      </c>
      <c r="N55" s="129">
        <v>94239</v>
      </c>
      <c r="O55" s="168">
        <v>70537.324999999997</v>
      </c>
      <c r="P55" s="131">
        <f t="shared" si="8"/>
        <v>9.6258874465916286E-2</v>
      </c>
      <c r="Q55" s="128">
        <v>352</v>
      </c>
      <c r="R55" s="129">
        <v>299281</v>
      </c>
      <c r="S55" s="129">
        <v>91151</v>
      </c>
      <c r="T55" s="168">
        <v>69527.471999999994</v>
      </c>
      <c r="U55" s="131">
        <f t="shared" si="9"/>
        <v>9.8763146546322275E-2</v>
      </c>
      <c r="V55" s="128">
        <v>507</v>
      </c>
      <c r="W55" s="129">
        <v>443780</v>
      </c>
      <c r="X55" s="129">
        <v>125885</v>
      </c>
      <c r="Y55" s="168">
        <v>99523.68</v>
      </c>
      <c r="Z55" s="131">
        <f t="shared" si="10"/>
        <v>0.1466322319771565</v>
      </c>
    </row>
    <row r="56" spans="1:26" x14ac:dyDescent="0.2">
      <c r="A56" s="114" t="str">
        <f>$A$16</f>
        <v>5.0% – 6.9%</v>
      </c>
      <c r="B56" s="33">
        <v>925</v>
      </c>
      <c r="C56" s="8">
        <v>2006393</v>
      </c>
      <c r="D56" s="8">
        <v>550259</v>
      </c>
      <c r="E56" s="152">
        <v>479213.87099999998</v>
      </c>
      <c r="F56" s="34">
        <f t="shared" si="6"/>
        <v>0.60331951443043041</v>
      </c>
      <c r="G56" s="47">
        <v>928</v>
      </c>
      <c r="H56" s="48">
        <v>2046872</v>
      </c>
      <c r="I56" s="48">
        <v>545205</v>
      </c>
      <c r="J56" s="162">
        <v>471226.929</v>
      </c>
      <c r="K56" s="50">
        <f t="shared" si="7"/>
        <v>0.61255766263205158</v>
      </c>
      <c r="L56" s="128">
        <v>928</v>
      </c>
      <c r="M56" s="129">
        <v>2007001</v>
      </c>
      <c r="N56" s="129">
        <v>529809</v>
      </c>
      <c r="O56" s="168">
        <v>450084.53700000001</v>
      </c>
      <c r="P56" s="131">
        <f t="shared" si="8"/>
        <v>0.61420859021990215</v>
      </c>
      <c r="Q56" s="128">
        <v>974</v>
      </c>
      <c r="R56" s="129">
        <v>2012629</v>
      </c>
      <c r="S56" s="129">
        <v>524907</v>
      </c>
      <c r="T56" s="168">
        <v>433534.67200000002</v>
      </c>
      <c r="U56" s="131">
        <f t="shared" si="9"/>
        <v>0.61583208927325539</v>
      </c>
      <c r="V56" s="128">
        <v>955</v>
      </c>
      <c r="W56" s="129">
        <v>1943179</v>
      </c>
      <c r="X56" s="129">
        <v>516613</v>
      </c>
      <c r="Y56" s="168">
        <v>422776.95199999999</v>
      </c>
      <c r="Z56" s="131">
        <f t="shared" si="10"/>
        <v>0.62289425089847117</v>
      </c>
    </row>
    <row r="57" spans="1:26" ht="12.75" customHeight="1" x14ac:dyDescent="0.2">
      <c r="A57" s="114" t="str">
        <f>$A$17</f>
        <v>7.0% – 8.9%</v>
      </c>
      <c r="B57" s="33">
        <v>201</v>
      </c>
      <c r="C57" s="8">
        <v>594082</v>
      </c>
      <c r="D57" s="8">
        <v>142756</v>
      </c>
      <c r="E57" s="152">
        <v>144792.446</v>
      </c>
      <c r="F57" s="34">
        <f t="shared" si="6"/>
        <v>0.18229044170116335</v>
      </c>
      <c r="G57" s="47">
        <v>226</v>
      </c>
      <c r="H57" s="48">
        <v>451719</v>
      </c>
      <c r="I57" s="48">
        <v>123378</v>
      </c>
      <c r="J57" s="162">
        <v>124098</v>
      </c>
      <c r="K57" s="50">
        <f t="shared" si="7"/>
        <v>0.16131756514558684</v>
      </c>
      <c r="L57" s="128">
        <v>210</v>
      </c>
      <c r="M57" s="129">
        <v>368085</v>
      </c>
      <c r="N57" s="129">
        <v>106210</v>
      </c>
      <c r="O57" s="168">
        <v>103922.413</v>
      </c>
      <c r="P57" s="131">
        <f t="shared" si="8"/>
        <v>0.14181788871582679</v>
      </c>
      <c r="Q57" s="128">
        <v>168</v>
      </c>
      <c r="R57" s="129">
        <v>300464</v>
      </c>
      <c r="S57" s="129">
        <v>98713</v>
      </c>
      <c r="T57" s="168">
        <v>91623.744999999995</v>
      </c>
      <c r="U57" s="131">
        <f t="shared" si="9"/>
        <v>0.13015070294167841</v>
      </c>
      <c r="V57" s="128">
        <v>95</v>
      </c>
      <c r="W57" s="129">
        <v>151645</v>
      </c>
      <c r="X57" s="129">
        <v>48434</v>
      </c>
      <c r="Y57" s="168">
        <v>38528.337</v>
      </c>
      <c r="Z57" s="131">
        <f t="shared" si="10"/>
        <v>5.676534517893693E-2</v>
      </c>
    </row>
    <row r="58" spans="1:26" ht="12.75" customHeight="1" x14ac:dyDescent="0.2">
      <c r="A58" s="114" t="str">
        <f>$A$18</f>
        <v>9.0% oder höher</v>
      </c>
      <c r="B58" s="33">
        <v>26</v>
      </c>
      <c r="C58" s="8">
        <v>25339</v>
      </c>
      <c r="D58" s="8">
        <v>7602</v>
      </c>
      <c r="E58" s="152">
        <v>10391.054</v>
      </c>
      <c r="F58" s="34">
        <f t="shared" si="6"/>
        <v>1.3082103906170909E-2</v>
      </c>
      <c r="G58" s="47">
        <v>27</v>
      </c>
      <c r="H58" s="48">
        <v>26766</v>
      </c>
      <c r="I58" s="48">
        <v>6540</v>
      </c>
      <c r="J58" s="162">
        <v>10188.343000000001</v>
      </c>
      <c r="K58" s="50">
        <f t="shared" si="7"/>
        <v>1.3244038466599654E-2</v>
      </c>
      <c r="L58" s="128">
        <v>21</v>
      </c>
      <c r="M58" s="129">
        <v>21835</v>
      </c>
      <c r="N58" s="129">
        <v>5440</v>
      </c>
      <c r="O58" s="168">
        <v>8221.6859999999997</v>
      </c>
      <c r="P58" s="131">
        <f t="shared" si="8"/>
        <v>1.1219737076394398E-2</v>
      </c>
      <c r="Q58" s="128">
        <v>19</v>
      </c>
      <c r="R58" s="129">
        <v>21048</v>
      </c>
      <c r="S58" s="129">
        <v>5554</v>
      </c>
      <c r="T58" s="168">
        <v>8230.8259999999991</v>
      </c>
      <c r="U58" s="131">
        <f t="shared" si="9"/>
        <v>1.1691814056396004E-2</v>
      </c>
      <c r="V58" s="128">
        <v>15</v>
      </c>
      <c r="W58" s="129">
        <v>15251</v>
      </c>
      <c r="X58" s="129">
        <v>4690</v>
      </c>
      <c r="Y58" s="168">
        <v>7250.4830000000002</v>
      </c>
      <c r="Z58" s="131">
        <f t="shared" si="10"/>
        <v>1.0682427591126349E-2</v>
      </c>
    </row>
    <row r="59" spans="1:2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8"/>
      <c r="P59" s="131"/>
      <c r="Q59" s="128"/>
      <c r="R59" s="129"/>
      <c r="S59" s="129"/>
      <c r="T59" s="168"/>
      <c r="U59" s="131"/>
      <c r="V59" s="128"/>
      <c r="W59" s="129"/>
      <c r="X59" s="129"/>
      <c r="Y59" s="168"/>
      <c r="Z59" s="131"/>
    </row>
    <row r="60" spans="1:2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8"/>
      <c r="P60" s="131"/>
      <c r="Q60" s="128"/>
      <c r="R60" s="129"/>
      <c r="S60" s="129"/>
      <c r="T60" s="168"/>
      <c r="U60" s="131"/>
      <c r="V60" s="128"/>
      <c r="W60" s="129"/>
      <c r="X60" s="129"/>
      <c r="Y60" s="168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8"/>
      <c r="P61" s="131"/>
      <c r="Q61" s="128"/>
      <c r="R61" s="129"/>
      <c r="S61" s="129"/>
      <c r="T61" s="168"/>
      <c r="U61" s="131"/>
      <c r="V61" s="128"/>
      <c r="W61" s="129"/>
      <c r="X61" s="129"/>
      <c r="Y61" s="168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8"/>
      <c r="P62" s="131"/>
      <c r="Q62" s="128"/>
      <c r="R62" s="129"/>
      <c r="S62" s="129"/>
      <c r="T62" s="168"/>
      <c r="U62" s="131"/>
      <c r="V62" s="128"/>
      <c r="W62" s="129"/>
      <c r="X62" s="129"/>
      <c r="Y62" s="168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8"/>
      <c r="P63" s="131"/>
      <c r="Q63" s="128"/>
      <c r="R63" s="129"/>
      <c r="S63" s="129"/>
      <c r="T63" s="168"/>
      <c r="U63" s="131"/>
      <c r="V63" s="128"/>
      <c r="W63" s="129"/>
      <c r="X63" s="129"/>
      <c r="Y63" s="168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8"/>
      <c r="P64" s="131"/>
      <c r="Q64" s="128"/>
      <c r="R64" s="129"/>
      <c r="S64" s="129"/>
      <c r="T64" s="168"/>
      <c r="U64" s="131"/>
      <c r="V64" s="128"/>
      <c r="W64" s="129"/>
      <c r="X64" s="129"/>
      <c r="Y64" s="168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8"/>
      <c r="P65" s="131"/>
      <c r="Q65" s="128"/>
      <c r="R65" s="129"/>
      <c r="S65" s="129"/>
      <c r="T65" s="168"/>
      <c r="U65" s="131"/>
      <c r="V65" s="128"/>
      <c r="W65" s="129"/>
      <c r="X65" s="129"/>
      <c r="Y65" s="168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8"/>
      <c r="P66" s="131"/>
      <c r="Q66" s="128"/>
      <c r="R66" s="129"/>
      <c r="S66" s="129"/>
      <c r="T66" s="168"/>
      <c r="U66" s="131"/>
      <c r="V66" s="128"/>
      <c r="W66" s="129"/>
      <c r="X66" s="129"/>
      <c r="Y66" s="168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8"/>
      <c r="P67" s="131"/>
      <c r="Q67" s="128"/>
      <c r="R67" s="129"/>
      <c r="S67" s="129"/>
      <c r="T67" s="168"/>
      <c r="U67" s="131"/>
      <c r="V67" s="128"/>
      <c r="W67" s="129"/>
      <c r="X67" s="129"/>
      <c r="Y67" s="168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8"/>
      <c r="P68" s="131"/>
      <c r="Q68" s="128"/>
      <c r="R68" s="129"/>
      <c r="S68" s="129"/>
      <c r="T68" s="168"/>
      <c r="U68" s="131"/>
      <c r="V68" s="128"/>
      <c r="W68" s="129"/>
      <c r="X68" s="129"/>
      <c r="Y68" s="168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8"/>
      <c r="P69" s="131"/>
      <c r="Q69" s="128"/>
      <c r="R69" s="129"/>
      <c r="S69" s="129"/>
      <c r="T69" s="168"/>
      <c r="U69" s="131"/>
      <c r="V69" s="128"/>
      <c r="W69" s="129"/>
      <c r="X69" s="129"/>
      <c r="Y69" s="168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8"/>
      <c r="P70" s="131"/>
      <c r="Q70" s="128"/>
      <c r="R70" s="129"/>
      <c r="S70" s="129"/>
      <c r="T70" s="168"/>
      <c r="U70" s="131"/>
      <c r="V70" s="128"/>
      <c r="W70" s="129"/>
      <c r="X70" s="129"/>
      <c r="Y70" s="168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8"/>
      <c r="P71" s="131"/>
      <c r="Q71" s="128"/>
      <c r="R71" s="129"/>
      <c r="S71" s="129"/>
      <c r="T71" s="168"/>
      <c r="U71" s="131"/>
      <c r="V71" s="128"/>
      <c r="W71" s="129"/>
      <c r="X71" s="129"/>
      <c r="Y71" s="168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8"/>
      <c r="P72" s="131"/>
      <c r="Q72" s="128"/>
      <c r="R72" s="129"/>
      <c r="S72" s="129"/>
      <c r="T72" s="168"/>
      <c r="U72" s="131"/>
      <c r="V72" s="128"/>
      <c r="W72" s="129"/>
      <c r="X72" s="129"/>
      <c r="Y72" s="168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8"/>
      <c r="P73" s="131"/>
      <c r="Q73" s="128"/>
      <c r="R73" s="129"/>
      <c r="S73" s="129"/>
      <c r="T73" s="168"/>
      <c r="U73" s="131"/>
      <c r="V73" s="128"/>
      <c r="W73" s="129"/>
      <c r="X73" s="129"/>
      <c r="Y73" s="168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8"/>
      <c r="P74" s="131"/>
      <c r="Q74" s="128"/>
      <c r="R74" s="129"/>
      <c r="S74" s="129"/>
      <c r="T74" s="168"/>
      <c r="U74" s="131"/>
      <c r="V74" s="128"/>
      <c r="W74" s="129"/>
      <c r="X74" s="129"/>
      <c r="Y74" s="168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8"/>
      <c r="P75" s="131"/>
      <c r="Q75" s="128"/>
      <c r="R75" s="129"/>
      <c r="S75" s="129"/>
      <c r="T75" s="168"/>
      <c r="U75" s="131"/>
      <c r="V75" s="128"/>
      <c r="W75" s="129"/>
      <c r="X75" s="129"/>
      <c r="Y75" s="168"/>
      <c r="Z75" s="131"/>
    </row>
    <row r="76" spans="1:26" x14ac:dyDescent="0.2">
      <c r="A76" s="115" t="s">
        <v>2</v>
      </c>
      <c r="B76" s="35">
        <f t="shared" ref="B76:Z76" si="11">SUM(B$52:B$75)</f>
        <v>1549</v>
      </c>
      <c r="C76" s="9">
        <f t="shared" si="11"/>
        <v>3936527</v>
      </c>
      <c r="D76" s="9">
        <f t="shared" si="11"/>
        <v>785835</v>
      </c>
      <c r="E76" s="153">
        <f t="shared" si="11"/>
        <v>794295.32700000005</v>
      </c>
      <c r="F76" s="67">
        <f t="shared" si="11"/>
        <v>1</v>
      </c>
      <c r="G76" s="51">
        <f t="shared" si="11"/>
        <v>1616</v>
      </c>
      <c r="H76" s="68">
        <f t="shared" si="11"/>
        <v>3850189</v>
      </c>
      <c r="I76" s="68">
        <f t="shared" si="11"/>
        <v>761307</v>
      </c>
      <c r="J76" s="163">
        <f t="shared" si="11"/>
        <v>769277.66599999997</v>
      </c>
      <c r="K76" s="69">
        <f t="shared" si="11"/>
        <v>1</v>
      </c>
      <c r="L76" s="132">
        <f t="shared" si="11"/>
        <v>1643</v>
      </c>
      <c r="M76" s="133">
        <f t="shared" si="11"/>
        <v>3728054</v>
      </c>
      <c r="N76" s="133">
        <f t="shared" si="11"/>
        <v>738727</v>
      </c>
      <c r="O76" s="169">
        <f t="shared" si="11"/>
        <v>732787.76</v>
      </c>
      <c r="P76" s="135">
        <f t="shared" si="11"/>
        <v>1</v>
      </c>
      <c r="Q76" s="132">
        <f t="shared" si="11"/>
        <v>1705</v>
      </c>
      <c r="R76" s="133">
        <f t="shared" si="11"/>
        <v>3729812</v>
      </c>
      <c r="S76" s="133">
        <f t="shared" si="11"/>
        <v>734767</v>
      </c>
      <c r="T76" s="169">
        <f t="shared" si="11"/>
        <v>703981.94500000007</v>
      </c>
      <c r="U76" s="135">
        <f t="shared" si="11"/>
        <v>0.99999999999999978</v>
      </c>
      <c r="V76" s="132">
        <f t="shared" si="11"/>
        <v>1802</v>
      </c>
      <c r="W76" s="133">
        <f t="shared" si="11"/>
        <v>3664657</v>
      </c>
      <c r="X76" s="133">
        <f t="shared" si="11"/>
        <v>714906</v>
      </c>
      <c r="Y76" s="169">
        <f t="shared" si="11"/>
        <v>678729.89899999998</v>
      </c>
      <c r="Z76" s="135">
        <f t="shared" si="11"/>
        <v>1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Vorsorgeeinrichtungen mit Staatsgarantie</v>
      </c>
      <c r="E91" s="156"/>
      <c r="O91" s="156"/>
      <c r="T91" s="156"/>
      <c r="Y91" s="156"/>
    </row>
    <row r="92" spans="1:26" x14ac:dyDescent="0.2">
      <c r="A92" s="114" t="str">
        <f>$A$12</f>
        <v>nicht definiert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2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8" si="13">J92/J$116</f>
        <v>0</v>
      </c>
      <c r="L92" s="136">
        <v>0</v>
      </c>
      <c r="M92" s="137">
        <v>0</v>
      </c>
      <c r="N92" s="137">
        <v>0</v>
      </c>
      <c r="O92" s="170">
        <v>0</v>
      </c>
      <c r="P92" s="139">
        <f t="shared" ref="P92:P98" si="14">O92/O$116</f>
        <v>0</v>
      </c>
      <c r="Q92" s="136">
        <v>0</v>
      </c>
      <c r="R92" s="137">
        <v>0</v>
      </c>
      <c r="S92" s="137">
        <v>0</v>
      </c>
      <c r="T92" s="170">
        <v>0</v>
      </c>
      <c r="U92" s="139">
        <f t="shared" ref="U92:U98" si="15">T92/T$116</f>
        <v>0</v>
      </c>
      <c r="V92" s="136">
        <v>0</v>
      </c>
      <c r="W92" s="137">
        <v>0</v>
      </c>
      <c r="X92" s="137">
        <v>0</v>
      </c>
      <c r="Y92" s="170">
        <v>0</v>
      </c>
      <c r="Z92" s="139">
        <f t="shared" ref="Z92:Z98" si="16">Y92/Y$116</f>
        <v>0</v>
      </c>
    </row>
    <row r="93" spans="1:26" x14ac:dyDescent="0.2">
      <c r="A93" s="114" t="str">
        <f>$A$13</f>
        <v>unter 1.0%</v>
      </c>
      <c r="B93" s="36">
        <v>1</v>
      </c>
      <c r="C93" s="10">
        <v>11</v>
      </c>
      <c r="D93" s="10">
        <v>29</v>
      </c>
      <c r="E93" s="154">
        <v>59.523000000000003</v>
      </c>
      <c r="F93" s="37">
        <f t="shared" si="12"/>
        <v>4.6558420457539835E-4</v>
      </c>
      <c r="G93" s="53">
        <v>1</v>
      </c>
      <c r="H93" s="54">
        <v>11</v>
      </c>
      <c r="I93" s="54">
        <v>25</v>
      </c>
      <c r="J93" s="164">
        <v>59.777000000000001</v>
      </c>
      <c r="K93" s="56">
        <f t="shared" si="13"/>
        <v>4.4606333714341883E-4</v>
      </c>
      <c r="L93" s="136">
        <v>1</v>
      </c>
      <c r="M93" s="137">
        <v>11</v>
      </c>
      <c r="N93" s="137">
        <v>25</v>
      </c>
      <c r="O93" s="170">
        <v>58.862000000000002</v>
      </c>
      <c r="P93" s="139">
        <f t="shared" si="14"/>
        <v>4.6247023990021041E-4</v>
      </c>
      <c r="Q93" s="136">
        <v>1</v>
      </c>
      <c r="R93" s="137">
        <v>11</v>
      </c>
      <c r="S93" s="137">
        <v>26</v>
      </c>
      <c r="T93" s="170">
        <v>57.723999999999997</v>
      </c>
      <c r="U93" s="139">
        <f t="shared" si="15"/>
        <v>4.8406678219675762E-4</v>
      </c>
      <c r="V93" s="136">
        <v>2</v>
      </c>
      <c r="W93" s="137">
        <v>13</v>
      </c>
      <c r="X93" s="137">
        <v>38</v>
      </c>
      <c r="Y93" s="170">
        <v>76.534999999999997</v>
      </c>
      <c r="Z93" s="139">
        <f t="shared" si="16"/>
        <v>6.1080860604625421E-4</v>
      </c>
    </row>
    <row r="94" spans="1:26" x14ac:dyDescent="0.2">
      <c r="A94" s="114" t="str">
        <f>$A$14</f>
        <v>1.0% – 2.9%</v>
      </c>
      <c r="B94" s="36">
        <v>1</v>
      </c>
      <c r="C94" s="10">
        <v>0</v>
      </c>
      <c r="D94" s="10">
        <v>26</v>
      </c>
      <c r="E94" s="154">
        <v>4.617</v>
      </c>
      <c r="F94" s="37">
        <f t="shared" si="12"/>
        <v>3.6113809326220351E-5</v>
      </c>
      <c r="G94" s="53">
        <v>0</v>
      </c>
      <c r="H94" s="54">
        <v>0</v>
      </c>
      <c r="I94" s="54">
        <v>0</v>
      </c>
      <c r="J94" s="164">
        <v>0</v>
      </c>
      <c r="K94" s="56">
        <f t="shared" si="13"/>
        <v>0</v>
      </c>
      <c r="L94" s="136">
        <v>0</v>
      </c>
      <c r="M94" s="137">
        <v>0</v>
      </c>
      <c r="N94" s="137">
        <v>0</v>
      </c>
      <c r="O94" s="170">
        <v>0</v>
      </c>
      <c r="P94" s="139">
        <f t="shared" si="14"/>
        <v>0</v>
      </c>
      <c r="Q94" s="136">
        <v>0</v>
      </c>
      <c r="R94" s="137">
        <v>0</v>
      </c>
      <c r="S94" s="137">
        <v>0</v>
      </c>
      <c r="T94" s="170">
        <v>0</v>
      </c>
      <c r="U94" s="139">
        <f t="shared" si="15"/>
        <v>0</v>
      </c>
      <c r="V94" s="136">
        <v>1</v>
      </c>
      <c r="W94" s="137">
        <v>5</v>
      </c>
      <c r="X94" s="137">
        <v>63</v>
      </c>
      <c r="Y94" s="170">
        <v>51.625</v>
      </c>
      <c r="Z94" s="139">
        <f t="shared" si="16"/>
        <v>4.1200750358839585E-4</v>
      </c>
    </row>
    <row r="95" spans="1:26" x14ac:dyDescent="0.2">
      <c r="A95" s="114" t="str">
        <f>$A$15</f>
        <v>3.0% – 4.9%</v>
      </c>
      <c r="B95" s="36">
        <v>7</v>
      </c>
      <c r="C95" s="10">
        <v>18225</v>
      </c>
      <c r="D95" s="10">
        <v>10268</v>
      </c>
      <c r="E95" s="154">
        <v>8239.8029999999999</v>
      </c>
      <c r="F95" s="37">
        <f t="shared" si="12"/>
        <v>6.4451088245098209E-2</v>
      </c>
      <c r="G95" s="53">
        <v>6</v>
      </c>
      <c r="H95" s="54">
        <v>17978</v>
      </c>
      <c r="I95" s="54">
        <v>9688</v>
      </c>
      <c r="J95" s="164">
        <v>8061.6059999999998</v>
      </c>
      <c r="K95" s="56">
        <f t="shared" si="13"/>
        <v>6.0156696975348513E-2</v>
      </c>
      <c r="L95" s="136">
        <v>6</v>
      </c>
      <c r="M95" s="137">
        <v>17977</v>
      </c>
      <c r="N95" s="137">
        <v>9325</v>
      </c>
      <c r="O95" s="170">
        <v>7752.8739999999998</v>
      </c>
      <c r="P95" s="139">
        <f t="shared" si="14"/>
        <v>6.0913212237030744E-2</v>
      </c>
      <c r="Q95" s="136">
        <v>7</v>
      </c>
      <c r="R95" s="137">
        <v>35753</v>
      </c>
      <c r="S95" s="137">
        <v>14158</v>
      </c>
      <c r="T95" s="170">
        <v>12272.902</v>
      </c>
      <c r="U95" s="139">
        <f t="shared" si="15"/>
        <v>0.1029191355303886</v>
      </c>
      <c r="V95" s="136">
        <v>12</v>
      </c>
      <c r="W95" s="137">
        <v>61188</v>
      </c>
      <c r="X95" s="137">
        <v>22111</v>
      </c>
      <c r="Y95" s="170">
        <v>19134.884999999998</v>
      </c>
      <c r="Z95" s="139">
        <f t="shared" si="16"/>
        <v>0.15271120969106133</v>
      </c>
    </row>
    <row r="96" spans="1:26" x14ac:dyDescent="0.2">
      <c r="A96" s="114" t="str">
        <f>$A$16</f>
        <v>5.0% – 6.9%</v>
      </c>
      <c r="B96" s="36">
        <v>29</v>
      </c>
      <c r="C96" s="10">
        <v>287134</v>
      </c>
      <c r="D96" s="10">
        <v>141137</v>
      </c>
      <c r="E96" s="154">
        <v>119541.889</v>
      </c>
      <c r="F96" s="37">
        <f t="shared" si="12"/>
        <v>0.93504721374100019</v>
      </c>
      <c r="G96" s="53">
        <v>30</v>
      </c>
      <c r="H96" s="54">
        <v>288822</v>
      </c>
      <c r="I96" s="54">
        <v>137465</v>
      </c>
      <c r="J96" s="164">
        <v>119933.45600000001</v>
      </c>
      <c r="K96" s="56">
        <f t="shared" si="13"/>
        <v>0.89495822169903794</v>
      </c>
      <c r="L96" s="136">
        <v>31</v>
      </c>
      <c r="M96" s="137">
        <v>256712</v>
      </c>
      <c r="N96" s="137">
        <v>117406</v>
      </c>
      <c r="O96" s="170">
        <v>98803.735000000001</v>
      </c>
      <c r="P96" s="139">
        <f t="shared" si="14"/>
        <v>0.77628668799033018</v>
      </c>
      <c r="Q96" s="136">
        <v>29</v>
      </c>
      <c r="R96" s="137">
        <v>226308</v>
      </c>
      <c r="S96" s="137">
        <v>106621</v>
      </c>
      <c r="T96" s="170">
        <v>88105.464999999997</v>
      </c>
      <c r="U96" s="139">
        <f t="shared" si="15"/>
        <v>0.73884223090047563</v>
      </c>
      <c r="V96" s="136">
        <v>27</v>
      </c>
      <c r="W96" s="137">
        <v>232646</v>
      </c>
      <c r="X96" s="137">
        <v>108818</v>
      </c>
      <c r="Y96" s="170">
        <v>87568.936000000002</v>
      </c>
      <c r="Z96" s="139">
        <f t="shared" si="16"/>
        <v>0.69886796538986939</v>
      </c>
    </row>
    <row r="97" spans="1:26" ht="12.75" customHeight="1" x14ac:dyDescent="0.2">
      <c r="A97" s="114" t="str">
        <f>$A$17</f>
        <v>7.0% – 8.9%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2"/>
        <v>0</v>
      </c>
      <c r="G97" s="53">
        <v>1</v>
      </c>
      <c r="H97" s="54">
        <v>18912</v>
      </c>
      <c r="I97" s="54">
        <v>9006</v>
      </c>
      <c r="J97" s="164">
        <v>5955.2780000000002</v>
      </c>
      <c r="K97" s="56">
        <f t="shared" si="13"/>
        <v>4.4439017988470234E-2</v>
      </c>
      <c r="L97" s="136">
        <v>1</v>
      </c>
      <c r="M97" s="137">
        <v>47340</v>
      </c>
      <c r="N97" s="137">
        <v>23342</v>
      </c>
      <c r="O97" s="170">
        <v>20661.907999999999</v>
      </c>
      <c r="P97" s="139">
        <f t="shared" si="14"/>
        <v>0.16233762953273889</v>
      </c>
      <c r="Q97" s="136">
        <v>1</v>
      </c>
      <c r="R97" s="137">
        <v>46271</v>
      </c>
      <c r="S97" s="137">
        <v>23029</v>
      </c>
      <c r="T97" s="170">
        <v>18811.918000000001</v>
      </c>
      <c r="U97" s="139">
        <f t="shared" si="15"/>
        <v>0.15775456678693897</v>
      </c>
      <c r="V97" s="136">
        <v>1</v>
      </c>
      <c r="W97" s="137">
        <v>45528</v>
      </c>
      <c r="X97" s="137">
        <v>22882</v>
      </c>
      <c r="Y97" s="170">
        <v>18469.134999999998</v>
      </c>
      <c r="Z97" s="139">
        <f t="shared" si="16"/>
        <v>0.14739800880943471</v>
      </c>
    </row>
    <row r="98" spans="1:26" ht="12.75" customHeight="1" x14ac:dyDescent="0.2">
      <c r="A98" s="114" t="str">
        <f>$A$18</f>
        <v>9.0% oder höher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12"/>
        <v>0</v>
      </c>
      <c r="G98" s="53">
        <v>0</v>
      </c>
      <c r="H98" s="54">
        <v>0</v>
      </c>
      <c r="I98" s="54">
        <v>0</v>
      </c>
      <c r="J98" s="164">
        <v>0</v>
      </c>
      <c r="K98" s="56">
        <f t="shared" si="13"/>
        <v>0</v>
      </c>
      <c r="L98" s="136">
        <v>0</v>
      </c>
      <c r="M98" s="137">
        <v>0</v>
      </c>
      <c r="N98" s="137">
        <v>0</v>
      </c>
      <c r="O98" s="170">
        <v>0</v>
      </c>
      <c r="P98" s="139">
        <f t="shared" si="14"/>
        <v>0</v>
      </c>
      <c r="Q98" s="136">
        <v>0</v>
      </c>
      <c r="R98" s="137">
        <v>0</v>
      </c>
      <c r="S98" s="137">
        <v>0</v>
      </c>
      <c r="T98" s="170">
        <v>0</v>
      </c>
      <c r="U98" s="139">
        <f t="shared" si="15"/>
        <v>0</v>
      </c>
      <c r="V98" s="136">
        <v>0</v>
      </c>
      <c r="W98" s="137">
        <v>0</v>
      </c>
      <c r="X98" s="137">
        <v>0</v>
      </c>
      <c r="Y98" s="170">
        <v>0</v>
      </c>
      <c r="Z98" s="139">
        <f t="shared" si="16"/>
        <v>0</v>
      </c>
    </row>
    <row r="99" spans="1:2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0"/>
      <c r="P99" s="139"/>
      <c r="Q99" s="136"/>
      <c r="R99" s="137"/>
      <c r="S99" s="137"/>
      <c r="T99" s="170"/>
      <c r="U99" s="139"/>
      <c r="V99" s="136"/>
      <c r="W99" s="137"/>
      <c r="X99" s="137"/>
      <c r="Y99" s="170"/>
      <c r="Z99" s="139"/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0"/>
      <c r="P100" s="139"/>
      <c r="Q100" s="136"/>
      <c r="R100" s="137"/>
      <c r="S100" s="137"/>
      <c r="T100" s="170"/>
      <c r="U100" s="139"/>
      <c r="V100" s="136"/>
      <c r="W100" s="137"/>
      <c r="X100" s="137"/>
      <c r="Y100" s="170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0"/>
      <c r="P101" s="139"/>
      <c r="Q101" s="136"/>
      <c r="R101" s="137"/>
      <c r="S101" s="137"/>
      <c r="T101" s="170"/>
      <c r="U101" s="139"/>
      <c r="V101" s="136"/>
      <c r="W101" s="137"/>
      <c r="X101" s="137"/>
      <c r="Y101" s="170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0"/>
      <c r="P102" s="139"/>
      <c r="Q102" s="136"/>
      <c r="R102" s="137"/>
      <c r="S102" s="137"/>
      <c r="T102" s="170"/>
      <c r="U102" s="139"/>
      <c r="V102" s="136"/>
      <c r="W102" s="137"/>
      <c r="X102" s="137"/>
      <c r="Y102" s="170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0"/>
      <c r="P103" s="139"/>
      <c r="Q103" s="136"/>
      <c r="R103" s="137"/>
      <c r="S103" s="137"/>
      <c r="T103" s="170"/>
      <c r="U103" s="139"/>
      <c r="V103" s="136"/>
      <c r="W103" s="137"/>
      <c r="X103" s="137"/>
      <c r="Y103" s="170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0"/>
      <c r="P104" s="139"/>
      <c r="Q104" s="136"/>
      <c r="R104" s="137"/>
      <c r="S104" s="137"/>
      <c r="T104" s="170"/>
      <c r="U104" s="139"/>
      <c r="V104" s="136"/>
      <c r="W104" s="137"/>
      <c r="X104" s="137"/>
      <c r="Y104" s="170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0"/>
      <c r="P105" s="139"/>
      <c r="Q105" s="136"/>
      <c r="R105" s="137"/>
      <c r="S105" s="137"/>
      <c r="T105" s="170"/>
      <c r="U105" s="139"/>
      <c r="V105" s="136"/>
      <c r="W105" s="137"/>
      <c r="X105" s="137"/>
      <c r="Y105" s="170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0"/>
      <c r="P106" s="139"/>
      <c r="Q106" s="136"/>
      <c r="R106" s="137"/>
      <c r="S106" s="137"/>
      <c r="T106" s="170"/>
      <c r="U106" s="139"/>
      <c r="V106" s="136"/>
      <c r="W106" s="137"/>
      <c r="X106" s="137"/>
      <c r="Y106" s="170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0"/>
      <c r="P107" s="139"/>
      <c r="Q107" s="136"/>
      <c r="R107" s="137"/>
      <c r="S107" s="137"/>
      <c r="T107" s="170"/>
      <c r="U107" s="139"/>
      <c r="V107" s="136"/>
      <c r="W107" s="137"/>
      <c r="X107" s="137"/>
      <c r="Y107" s="170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0"/>
      <c r="P108" s="139"/>
      <c r="Q108" s="136"/>
      <c r="R108" s="137"/>
      <c r="S108" s="137"/>
      <c r="T108" s="170"/>
      <c r="U108" s="139"/>
      <c r="V108" s="136"/>
      <c r="W108" s="137"/>
      <c r="X108" s="137"/>
      <c r="Y108" s="170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0"/>
      <c r="P109" s="139"/>
      <c r="Q109" s="136"/>
      <c r="R109" s="137"/>
      <c r="S109" s="137"/>
      <c r="T109" s="170"/>
      <c r="U109" s="139"/>
      <c r="V109" s="136"/>
      <c r="W109" s="137"/>
      <c r="X109" s="137"/>
      <c r="Y109" s="170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0"/>
      <c r="P110" s="139"/>
      <c r="Q110" s="136"/>
      <c r="R110" s="137"/>
      <c r="S110" s="137"/>
      <c r="T110" s="170"/>
      <c r="U110" s="139"/>
      <c r="V110" s="136"/>
      <c r="W110" s="137"/>
      <c r="X110" s="137"/>
      <c r="Y110" s="170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0"/>
      <c r="P111" s="139"/>
      <c r="Q111" s="136"/>
      <c r="R111" s="137"/>
      <c r="S111" s="137"/>
      <c r="T111" s="170"/>
      <c r="U111" s="139"/>
      <c r="V111" s="136"/>
      <c r="W111" s="137"/>
      <c r="X111" s="137"/>
      <c r="Y111" s="170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0"/>
      <c r="P112" s="139"/>
      <c r="Q112" s="136"/>
      <c r="R112" s="137"/>
      <c r="S112" s="137"/>
      <c r="T112" s="170"/>
      <c r="U112" s="139"/>
      <c r="V112" s="136"/>
      <c r="W112" s="137"/>
      <c r="X112" s="137"/>
      <c r="Y112" s="170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0"/>
      <c r="P113" s="139"/>
      <c r="Q113" s="136"/>
      <c r="R113" s="137"/>
      <c r="S113" s="137"/>
      <c r="T113" s="170"/>
      <c r="U113" s="139"/>
      <c r="V113" s="136"/>
      <c r="W113" s="137"/>
      <c r="X113" s="137"/>
      <c r="Y113" s="170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0"/>
      <c r="P114" s="139"/>
      <c r="Q114" s="136"/>
      <c r="R114" s="137"/>
      <c r="S114" s="137"/>
      <c r="T114" s="170"/>
      <c r="U114" s="139"/>
      <c r="V114" s="136"/>
      <c r="W114" s="137"/>
      <c r="X114" s="137"/>
      <c r="Y114" s="170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0"/>
      <c r="P115" s="139"/>
      <c r="Q115" s="136"/>
      <c r="R115" s="137"/>
      <c r="S115" s="137"/>
      <c r="T115" s="170"/>
      <c r="U115" s="139"/>
      <c r="V115" s="136"/>
      <c r="W115" s="137"/>
      <c r="X115" s="137"/>
      <c r="Y115" s="170"/>
      <c r="Z115" s="139"/>
    </row>
    <row r="116" spans="1:26" x14ac:dyDescent="0.2">
      <c r="A116" s="115" t="s">
        <v>2</v>
      </c>
      <c r="B116" s="38">
        <f t="shared" ref="B116:Z116" si="17">SUM(B$92:B$115)</f>
        <v>38</v>
      </c>
      <c r="C116" s="11">
        <f t="shared" si="17"/>
        <v>305370</v>
      </c>
      <c r="D116" s="11">
        <f t="shared" si="17"/>
        <v>151460</v>
      </c>
      <c r="E116" s="155">
        <f t="shared" si="17"/>
        <v>127845.83199999999</v>
      </c>
      <c r="F116" s="70">
        <f t="shared" si="17"/>
        <v>1</v>
      </c>
      <c r="G116" s="57">
        <f t="shared" si="17"/>
        <v>38</v>
      </c>
      <c r="H116" s="71">
        <f t="shared" si="17"/>
        <v>325723</v>
      </c>
      <c r="I116" s="71">
        <f t="shared" si="17"/>
        <v>156184</v>
      </c>
      <c r="J116" s="165">
        <f t="shared" si="17"/>
        <v>134010.117</v>
      </c>
      <c r="K116" s="72">
        <f t="shared" si="17"/>
        <v>1</v>
      </c>
      <c r="L116" s="140">
        <f t="shared" si="17"/>
        <v>39</v>
      </c>
      <c r="M116" s="141">
        <f t="shared" si="17"/>
        <v>322040</v>
      </c>
      <c r="N116" s="141">
        <f t="shared" si="17"/>
        <v>150098</v>
      </c>
      <c r="O116" s="171">
        <f t="shared" si="17"/>
        <v>127277.379</v>
      </c>
      <c r="P116" s="143">
        <f t="shared" si="17"/>
        <v>1</v>
      </c>
      <c r="Q116" s="140">
        <f t="shared" si="17"/>
        <v>38</v>
      </c>
      <c r="R116" s="141">
        <f t="shared" si="17"/>
        <v>308343</v>
      </c>
      <c r="S116" s="141">
        <f t="shared" si="17"/>
        <v>143834</v>
      </c>
      <c r="T116" s="171">
        <f t="shared" si="17"/>
        <v>119248.00900000001</v>
      </c>
      <c r="U116" s="143">
        <f t="shared" si="17"/>
        <v>1</v>
      </c>
      <c r="V116" s="140">
        <f t="shared" si="17"/>
        <v>43</v>
      </c>
      <c r="W116" s="141">
        <f t="shared" si="17"/>
        <v>339380</v>
      </c>
      <c r="X116" s="141">
        <f t="shared" si="17"/>
        <v>153912</v>
      </c>
      <c r="Y116" s="171">
        <f t="shared" si="17"/>
        <v>125301.11599999999</v>
      </c>
      <c r="Z116" s="143">
        <f t="shared" si="17"/>
        <v>1</v>
      </c>
    </row>
    <row r="119" spans="1:26" ht="12.75" hidden="1" customHeight="1" x14ac:dyDescent="0.2"/>
    <row r="120" spans="1:26" ht="12.75" hidden="1" customHeight="1" x14ac:dyDescent="0.2"/>
    <row r="121" spans="1:26" ht="12.75" hidden="1" customHeight="1" x14ac:dyDescent="0.2"/>
    <row r="122" spans="1:26" ht="12.75" hidden="1" customHeight="1" x14ac:dyDescent="0.2"/>
    <row r="123" spans="1:26" ht="12.75" hidden="1" customHeight="1" x14ac:dyDescent="0.2"/>
    <row r="124" spans="1:26" ht="12.75" hidden="1" customHeight="1" x14ac:dyDescent="0.2"/>
    <row r="125" spans="1:26" ht="12.75" hidden="1" customHeight="1" x14ac:dyDescent="0.2"/>
    <row r="126" spans="1:26" ht="12.75" hidden="1" customHeight="1" x14ac:dyDescent="0.2"/>
    <row r="127" spans="1:26" ht="12.75" hidden="1" customHeight="1" x14ac:dyDescent="0.2"/>
    <row r="128" spans="1:26" ht="12.75" hidden="1" customHeight="1" x14ac:dyDescent="0.2"/>
    <row r="129" spans="1:26" ht="12.75" hidden="1" customHeight="1" x14ac:dyDescent="0.2"/>
    <row r="131" spans="1:26" x14ac:dyDescent="0.2">
      <c r="A131" s="237" t="str">
        <f>Translation!$A$32</f>
        <v>Vorsorgeeinrichtungen ohne Staatsgarantie und ohne Vollversicherungslösung</v>
      </c>
      <c r="E131" s="156"/>
      <c r="O131" s="156"/>
      <c r="T131" s="156"/>
      <c r="Y131" s="156"/>
    </row>
    <row r="132" spans="1:26" x14ac:dyDescent="0.2">
      <c r="A132" s="114" t="str">
        <f>$A$12</f>
        <v>nicht definiert</v>
      </c>
      <c r="B132" s="210">
        <v>0</v>
      </c>
      <c r="C132" s="211">
        <v>0</v>
      </c>
      <c r="D132" s="211">
        <v>0</v>
      </c>
      <c r="E132" s="212">
        <v>0</v>
      </c>
      <c r="F132" s="213">
        <f t="shared" ref="F132:F138" si="18">E132/E$156</f>
        <v>0</v>
      </c>
      <c r="G132" s="218">
        <v>0</v>
      </c>
      <c r="H132" s="219">
        <v>0</v>
      </c>
      <c r="I132" s="219">
        <v>0</v>
      </c>
      <c r="J132" s="220">
        <v>0</v>
      </c>
      <c r="K132" s="221">
        <f t="shared" ref="K132:K138" si="19">J132/J$156</f>
        <v>0</v>
      </c>
      <c r="L132" s="228">
        <v>0</v>
      </c>
      <c r="M132" s="229">
        <v>0</v>
      </c>
      <c r="N132" s="229">
        <v>0</v>
      </c>
      <c r="O132" s="230">
        <v>0</v>
      </c>
      <c r="P132" s="231">
        <f t="shared" ref="P132:P138" si="20">O132/O$156</f>
        <v>0</v>
      </c>
      <c r="Q132" s="228">
        <v>0</v>
      </c>
      <c r="R132" s="229">
        <v>0</v>
      </c>
      <c r="S132" s="229">
        <v>0</v>
      </c>
      <c r="T132" s="230">
        <v>0</v>
      </c>
      <c r="U132" s="231">
        <f t="shared" ref="U132:U138" si="21">T132/T$156</f>
        <v>0</v>
      </c>
      <c r="V132" s="228">
        <v>0</v>
      </c>
      <c r="W132" s="229">
        <v>0</v>
      </c>
      <c r="X132" s="229">
        <v>0</v>
      </c>
      <c r="Y132" s="230">
        <v>0</v>
      </c>
      <c r="Z132" s="231">
        <f t="shared" ref="Z132:Z138" si="22">Y132/Y$156</f>
        <v>0</v>
      </c>
    </row>
    <row r="133" spans="1:26" x14ac:dyDescent="0.2">
      <c r="A133" s="114" t="str">
        <f>$A$13</f>
        <v>unter 1.0%</v>
      </c>
      <c r="B133" s="210">
        <v>16</v>
      </c>
      <c r="C133" s="211">
        <v>1607</v>
      </c>
      <c r="D133" s="211">
        <v>119</v>
      </c>
      <c r="E133" s="212">
        <v>371.09300000000002</v>
      </c>
      <c r="F133" s="213">
        <f t="shared" si="18"/>
        <v>5.3150316493546959E-4</v>
      </c>
      <c r="G133" s="218">
        <v>13</v>
      </c>
      <c r="H133" s="219">
        <v>988</v>
      </c>
      <c r="I133" s="219">
        <v>94</v>
      </c>
      <c r="J133" s="220">
        <v>139.411</v>
      </c>
      <c r="K133" s="221">
        <f t="shared" si="19"/>
        <v>2.0820170231934077E-4</v>
      </c>
      <c r="L133" s="228">
        <v>17</v>
      </c>
      <c r="M133" s="229">
        <v>7047</v>
      </c>
      <c r="N133" s="229">
        <v>19</v>
      </c>
      <c r="O133" s="230">
        <v>722.28899999999999</v>
      </c>
      <c r="P133" s="231">
        <f t="shared" si="20"/>
        <v>1.1375336983544472E-3</v>
      </c>
      <c r="Q133" s="228">
        <v>22</v>
      </c>
      <c r="R133" s="229">
        <v>7312</v>
      </c>
      <c r="S133" s="229">
        <v>60</v>
      </c>
      <c r="T133" s="230">
        <v>835.56100000000004</v>
      </c>
      <c r="U133" s="231">
        <f t="shared" si="21"/>
        <v>1.3803737295118158E-3</v>
      </c>
      <c r="V133" s="228">
        <v>28</v>
      </c>
      <c r="W133" s="229">
        <v>9434</v>
      </c>
      <c r="X133" s="229">
        <v>129</v>
      </c>
      <c r="Y133" s="230">
        <v>923.65300000000002</v>
      </c>
      <c r="Z133" s="231">
        <f t="shared" si="22"/>
        <v>1.6022985760150877E-3</v>
      </c>
    </row>
    <row r="134" spans="1:26" x14ac:dyDescent="0.2">
      <c r="A134" s="114" t="str">
        <f>$A$14</f>
        <v>1.0% – 2.9%</v>
      </c>
      <c r="B134" s="210">
        <v>26</v>
      </c>
      <c r="C134" s="211">
        <v>1829</v>
      </c>
      <c r="D134" s="211">
        <v>1852</v>
      </c>
      <c r="E134" s="212">
        <v>1271.489</v>
      </c>
      <c r="F134" s="213">
        <f t="shared" si="18"/>
        <v>1.8211079909365988E-3</v>
      </c>
      <c r="G134" s="218">
        <v>26</v>
      </c>
      <c r="H134" s="219">
        <v>1943</v>
      </c>
      <c r="I134" s="219">
        <v>1989</v>
      </c>
      <c r="J134" s="220">
        <v>1370.7920000000001</v>
      </c>
      <c r="K134" s="221">
        <f t="shared" si="19"/>
        <v>2.0471930330155713E-3</v>
      </c>
      <c r="L134" s="228">
        <v>32</v>
      </c>
      <c r="M134" s="229">
        <v>3129</v>
      </c>
      <c r="N134" s="229">
        <v>1854</v>
      </c>
      <c r="O134" s="230">
        <v>1472.28</v>
      </c>
      <c r="P134" s="231">
        <f t="shared" si="20"/>
        <v>2.3186953053601612E-3</v>
      </c>
      <c r="Q134" s="228">
        <v>34</v>
      </c>
      <c r="R134" s="229">
        <v>2403</v>
      </c>
      <c r="S134" s="229">
        <v>2112</v>
      </c>
      <c r="T134" s="230">
        <v>1562.779</v>
      </c>
      <c r="U134" s="231">
        <f t="shared" si="21"/>
        <v>2.5817613275784124E-3</v>
      </c>
      <c r="V134" s="228">
        <v>53</v>
      </c>
      <c r="W134" s="229">
        <v>86663</v>
      </c>
      <c r="X134" s="229">
        <v>14022</v>
      </c>
      <c r="Y134" s="230">
        <v>7451.8789999999999</v>
      </c>
      <c r="Z134" s="231">
        <f t="shared" si="22"/>
        <v>1.2927078795106749E-2</v>
      </c>
    </row>
    <row r="135" spans="1:26" x14ac:dyDescent="0.2">
      <c r="A135" s="114" t="str">
        <f>$A$15</f>
        <v>3.0% – 4.9%</v>
      </c>
      <c r="B135" s="210">
        <v>249</v>
      </c>
      <c r="C135" s="211">
        <v>257092</v>
      </c>
      <c r="D135" s="211">
        <v>82569</v>
      </c>
      <c r="E135" s="212">
        <v>62155.324999999997</v>
      </c>
      <c r="F135" s="213">
        <f t="shared" si="18"/>
        <v>8.9022837819879963E-2</v>
      </c>
      <c r="G135" s="218">
        <v>275</v>
      </c>
      <c r="H135" s="219">
        <v>247157</v>
      </c>
      <c r="I135" s="219">
        <v>83205</v>
      </c>
      <c r="J135" s="220">
        <v>62572.395000000004</v>
      </c>
      <c r="K135" s="221">
        <f t="shared" si="19"/>
        <v>9.3448000209439774E-2</v>
      </c>
      <c r="L135" s="228">
        <v>309</v>
      </c>
      <c r="M135" s="229">
        <v>267263</v>
      </c>
      <c r="N135" s="229">
        <v>94239</v>
      </c>
      <c r="O135" s="230">
        <v>70537.324999999997</v>
      </c>
      <c r="P135" s="231">
        <f t="shared" si="20"/>
        <v>0.11108930660619172</v>
      </c>
      <c r="Q135" s="228">
        <v>352</v>
      </c>
      <c r="R135" s="229">
        <v>299281</v>
      </c>
      <c r="S135" s="229">
        <v>91151</v>
      </c>
      <c r="T135" s="230">
        <v>69527.471999999994</v>
      </c>
      <c r="U135" s="231">
        <f t="shared" si="21"/>
        <v>0.1148616268927922</v>
      </c>
      <c r="V135" s="228">
        <v>507</v>
      </c>
      <c r="W135" s="229">
        <v>443780</v>
      </c>
      <c r="X135" s="229">
        <v>125885</v>
      </c>
      <c r="Y135" s="230">
        <v>99523.680000000008</v>
      </c>
      <c r="Z135" s="231">
        <f t="shared" si="22"/>
        <v>0.17264779169642849</v>
      </c>
    </row>
    <row r="136" spans="1:26" x14ac:dyDescent="0.2">
      <c r="A136" s="114" t="str">
        <f>$A$16</f>
        <v>5.0% – 6.9%</v>
      </c>
      <c r="B136" s="210">
        <v>925</v>
      </c>
      <c r="C136" s="211">
        <v>2006393</v>
      </c>
      <c r="D136" s="211">
        <v>550259</v>
      </c>
      <c r="E136" s="212">
        <v>479213.87099999998</v>
      </c>
      <c r="F136" s="213">
        <f t="shared" si="18"/>
        <v>0.68636080205629812</v>
      </c>
      <c r="G136" s="218">
        <v>928</v>
      </c>
      <c r="H136" s="219">
        <v>2046872</v>
      </c>
      <c r="I136" s="219">
        <v>545205</v>
      </c>
      <c r="J136" s="220">
        <v>471226.929</v>
      </c>
      <c r="K136" s="221">
        <f t="shared" si="19"/>
        <v>0.70374826087263653</v>
      </c>
      <c r="L136" s="228">
        <v>928</v>
      </c>
      <c r="M136" s="229">
        <v>2007001</v>
      </c>
      <c r="N136" s="229">
        <v>529809</v>
      </c>
      <c r="O136" s="230">
        <v>450084.53700000001</v>
      </c>
      <c r="P136" s="231">
        <f t="shared" si="20"/>
        <v>0.70883860607839666</v>
      </c>
      <c r="Q136" s="228">
        <v>974</v>
      </c>
      <c r="R136" s="229">
        <v>2012629</v>
      </c>
      <c r="S136" s="229">
        <v>524907</v>
      </c>
      <c r="T136" s="230">
        <v>433534.67200000002</v>
      </c>
      <c r="U136" s="231">
        <f t="shared" si="21"/>
        <v>0.71621326517312545</v>
      </c>
      <c r="V136" s="228">
        <v>955</v>
      </c>
      <c r="W136" s="229">
        <v>1943179</v>
      </c>
      <c r="X136" s="229">
        <v>516613</v>
      </c>
      <c r="Y136" s="230">
        <v>422776.95199999999</v>
      </c>
      <c r="Z136" s="231">
        <f t="shared" si="22"/>
        <v>0.73340844252289439</v>
      </c>
    </row>
    <row r="137" spans="1:26" ht="12.75" customHeight="1" x14ac:dyDescent="0.2">
      <c r="A137" s="114" t="str">
        <f>$A$17</f>
        <v>7.0% – 8.9%</v>
      </c>
      <c r="B137" s="210">
        <v>201</v>
      </c>
      <c r="C137" s="211">
        <v>594082</v>
      </c>
      <c r="D137" s="211">
        <v>142756</v>
      </c>
      <c r="E137" s="212">
        <v>144792.446</v>
      </c>
      <c r="F137" s="213">
        <f t="shared" si="18"/>
        <v>0.20738101583093205</v>
      </c>
      <c r="G137" s="218">
        <v>226</v>
      </c>
      <c r="H137" s="219">
        <v>451719</v>
      </c>
      <c r="I137" s="219">
        <v>123378</v>
      </c>
      <c r="J137" s="220">
        <v>124098</v>
      </c>
      <c r="K137" s="221">
        <f t="shared" si="19"/>
        <v>0.18533268432494962</v>
      </c>
      <c r="L137" s="228">
        <v>210</v>
      </c>
      <c r="M137" s="229">
        <v>368085</v>
      </c>
      <c r="N137" s="229">
        <v>106210</v>
      </c>
      <c r="O137" s="230">
        <v>103922.413</v>
      </c>
      <c r="P137" s="231">
        <f t="shared" si="20"/>
        <v>0.16366751646751965</v>
      </c>
      <c r="Q137" s="228">
        <v>168</v>
      </c>
      <c r="R137" s="229">
        <v>300464</v>
      </c>
      <c r="S137" s="229">
        <v>98713</v>
      </c>
      <c r="T137" s="230">
        <v>91623.744999999995</v>
      </c>
      <c r="U137" s="231">
        <f t="shared" si="21"/>
        <v>0.15136538277575137</v>
      </c>
      <c r="V137" s="228">
        <v>95</v>
      </c>
      <c r="W137" s="229">
        <v>151645</v>
      </c>
      <c r="X137" s="229">
        <v>48434</v>
      </c>
      <c r="Y137" s="230">
        <v>38528.337</v>
      </c>
      <c r="Z137" s="231">
        <f t="shared" si="22"/>
        <v>6.6836679479555003E-2</v>
      </c>
    </row>
    <row r="138" spans="1:26" ht="12.75" customHeight="1" x14ac:dyDescent="0.2">
      <c r="A138" s="114" t="str">
        <f>$A$18</f>
        <v>9.0% oder höher</v>
      </c>
      <c r="B138" s="210">
        <v>26</v>
      </c>
      <c r="C138" s="211">
        <v>25339</v>
      </c>
      <c r="D138" s="211">
        <v>7602</v>
      </c>
      <c r="E138" s="212">
        <v>10391.054</v>
      </c>
      <c r="F138" s="213">
        <f t="shared" si="18"/>
        <v>1.4882733137017866E-2</v>
      </c>
      <c r="G138" s="218">
        <v>27</v>
      </c>
      <c r="H138" s="219">
        <v>26766</v>
      </c>
      <c r="I138" s="219">
        <v>6540</v>
      </c>
      <c r="J138" s="220">
        <v>10188.343000000001</v>
      </c>
      <c r="K138" s="221">
        <f t="shared" si="19"/>
        <v>1.5215659857639207E-2</v>
      </c>
      <c r="L138" s="228">
        <v>21</v>
      </c>
      <c r="M138" s="229">
        <v>21835</v>
      </c>
      <c r="N138" s="229">
        <v>5440</v>
      </c>
      <c r="O138" s="230">
        <v>8221.6859999999997</v>
      </c>
      <c r="P138" s="231">
        <f t="shared" si="20"/>
        <v>1.2948341844177305E-2</v>
      </c>
      <c r="Q138" s="228">
        <v>19</v>
      </c>
      <c r="R138" s="229">
        <v>21048</v>
      </c>
      <c r="S138" s="229">
        <v>5554</v>
      </c>
      <c r="T138" s="230">
        <v>8230.8260000000009</v>
      </c>
      <c r="U138" s="231">
        <f t="shared" si="21"/>
        <v>1.359759010124075E-2</v>
      </c>
      <c r="V138" s="228">
        <v>15</v>
      </c>
      <c r="W138" s="229">
        <v>15251</v>
      </c>
      <c r="X138" s="229">
        <v>4690</v>
      </c>
      <c r="Y138" s="230">
        <v>7250.4830000000002</v>
      </c>
      <c r="Z138" s="231">
        <f t="shared" si="22"/>
        <v>1.2577708930000337E-2</v>
      </c>
    </row>
    <row r="139" spans="1:26" ht="12.75" hidden="1" customHeight="1" x14ac:dyDescent="0.2">
      <c r="A139" s="114">
        <f>$A$19</f>
        <v>0</v>
      </c>
      <c r="B139" s="210"/>
      <c r="C139" s="211"/>
      <c r="D139" s="211"/>
      <c r="E139" s="212"/>
      <c r="F139" s="213"/>
      <c r="G139" s="218"/>
      <c r="H139" s="219"/>
      <c r="I139" s="219"/>
      <c r="J139" s="220"/>
      <c r="K139" s="221"/>
      <c r="L139" s="228"/>
      <c r="M139" s="229"/>
      <c r="N139" s="229"/>
      <c r="O139" s="230"/>
      <c r="P139" s="231"/>
      <c r="Q139" s="228"/>
      <c r="R139" s="229"/>
      <c r="S139" s="229"/>
      <c r="T139" s="230"/>
      <c r="U139" s="231"/>
      <c r="V139" s="228"/>
      <c r="W139" s="229"/>
      <c r="X139" s="229"/>
      <c r="Y139" s="230"/>
      <c r="Z139" s="231"/>
    </row>
    <row r="140" spans="1:26" ht="12.75" hidden="1" customHeight="1" x14ac:dyDescent="0.2">
      <c r="A140" s="114">
        <f>$A$20</f>
        <v>0</v>
      </c>
      <c r="B140" s="210"/>
      <c r="C140" s="211"/>
      <c r="D140" s="211"/>
      <c r="E140" s="212"/>
      <c r="F140" s="213"/>
      <c r="G140" s="218"/>
      <c r="H140" s="219"/>
      <c r="I140" s="219"/>
      <c r="J140" s="220"/>
      <c r="K140" s="221"/>
      <c r="L140" s="228"/>
      <c r="M140" s="229"/>
      <c r="N140" s="229"/>
      <c r="O140" s="230"/>
      <c r="P140" s="231"/>
      <c r="Q140" s="228"/>
      <c r="R140" s="229"/>
      <c r="S140" s="229"/>
      <c r="T140" s="230"/>
      <c r="U140" s="231"/>
      <c r="V140" s="228"/>
      <c r="W140" s="229"/>
      <c r="X140" s="229"/>
      <c r="Y140" s="230"/>
      <c r="Z140" s="231"/>
    </row>
    <row r="141" spans="1:26" ht="12.75" hidden="1" customHeight="1" x14ac:dyDescent="0.2">
      <c r="A141" s="114">
        <f>$A$21</f>
        <v>0</v>
      </c>
      <c r="B141" s="210"/>
      <c r="C141" s="211"/>
      <c r="D141" s="211"/>
      <c r="E141" s="212"/>
      <c r="F141" s="213"/>
      <c r="G141" s="218"/>
      <c r="H141" s="219"/>
      <c r="I141" s="219"/>
      <c r="J141" s="220"/>
      <c r="K141" s="221"/>
      <c r="L141" s="228"/>
      <c r="M141" s="229"/>
      <c r="N141" s="229"/>
      <c r="O141" s="230"/>
      <c r="P141" s="231"/>
      <c r="Q141" s="228"/>
      <c r="R141" s="229"/>
      <c r="S141" s="229"/>
      <c r="T141" s="230"/>
      <c r="U141" s="231"/>
      <c r="V141" s="228"/>
      <c r="W141" s="229"/>
      <c r="X141" s="229"/>
      <c r="Y141" s="230"/>
      <c r="Z141" s="231"/>
    </row>
    <row r="142" spans="1:26" ht="12.75" hidden="1" customHeight="1" x14ac:dyDescent="0.2">
      <c r="A142" s="114">
        <f>$A$22</f>
        <v>0</v>
      </c>
      <c r="B142" s="210"/>
      <c r="C142" s="211"/>
      <c r="D142" s="211"/>
      <c r="E142" s="212"/>
      <c r="F142" s="213"/>
      <c r="G142" s="218"/>
      <c r="H142" s="219"/>
      <c r="I142" s="219"/>
      <c r="J142" s="220"/>
      <c r="K142" s="221"/>
      <c r="L142" s="228"/>
      <c r="M142" s="229"/>
      <c r="N142" s="229"/>
      <c r="O142" s="230"/>
      <c r="P142" s="231"/>
      <c r="Q142" s="228"/>
      <c r="R142" s="229"/>
      <c r="S142" s="229"/>
      <c r="T142" s="230"/>
      <c r="U142" s="231"/>
      <c r="V142" s="228"/>
      <c r="W142" s="229"/>
      <c r="X142" s="229"/>
      <c r="Y142" s="230"/>
      <c r="Z142" s="231"/>
    </row>
    <row r="143" spans="1:26" ht="12.75" hidden="1" customHeight="1" x14ac:dyDescent="0.2">
      <c r="A143" s="114">
        <f>$A$23</f>
        <v>0</v>
      </c>
      <c r="B143" s="210"/>
      <c r="C143" s="211"/>
      <c r="D143" s="211"/>
      <c r="E143" s="212"/>
      <c r="F143" s="213"/>
      <c r="G143" s="218"/>
      <c r="H143" s="219"/>
      <c r="I143" s="219"/>
      <c r="J143" s="220"/>
      <c r="K143" s="221"/>
      <c r="L143" s="228"/>
      <c r="M143" s="229"/>
      <c r="N143" s="229"/>
      <c r="O143" s="230"/>
      <c r="P143" s="231"/>
      <c r="Q143" s="228"/>
      <c r="R143" s="229"/>
      <c r="S143" s="229"/>
      <c r="T143" s="230"/>
      <c r="U143" s="231"/>
      <c r="V143" s="228"/>
      <c r="W143" s="229"/>
      <c r="X143" s="229"/>
      <c r="Y143" s="230"/>
      <c r="Z143" s="231"/>
    </row>
    <row r="144" spans="1:26" ht="12.75" hidden="1" customHeight="1" x14ac:dyDescent="0.2">
      <c r="A144" s="114">
        <f>$A$24</f>
        <v>0</v>
      </c>
      <c r="B144" s="210"/>
      <c r="C144" s="211"/>
      <c r="D144" s="211"/>
      <c r="E144" s="212"/>
      <c r="F144" s="213"/>
      <c r="G144" s="218"/>
      <c r="H144" s="219"/>
      <c r="I144" s="219"/>
      <c r="J144" s="220"/>
      <c r="K144" s="221"/>
      <c r="L144" s="228"/>
      <c r="M144" s="229"/>
      <c r="N144" s="229"/>
      <c r="O144" s="230"/>
      <c r="P144" s="231"/>
      <c r="Q144" s="228"/>
      <c r="R144" s="229"/>
      <c r="S144" s="229"/>
      <c r="T144" s="230"/>
      <c r="U144" s="231"/>
      <c r="V144" s="228"/>
      <c r="W144" s="229"/>
      <c r="X144" s="229"/>
      <c r="Y144" s="230"/>
      <c r="Z144" s="231"/>
    </row>
    <row r="145" spans="1:26" ht="12.75" hidden="1" customHeight="1" x14ac:dyDescent="0.2">
      <c r="A145" s="114">
        <f>$A$25</f>
        <v>0</v>
      </c>
      <c r="B145" s="210"/>
      <c r="C145" s="211"/>
      <c r="D145" s="211"/>
      <c r="E145" s="212"/>
      <c r="F145" s="213"/>
      <c r="G145" s="218"/>
      <c r="H145" s="219"/>
      <c r="I145" s="219"/>
      <c r="J145" s="220"/>
      <c r="K145" s="221"/>
      <c r="L145" s="228"/>
      <c r="M145" s="229"/>
      <c r="N145" s="229"/>
      <c r="O145" s="230"/>
      <c r="P145" s="231"/>
      <c r="Q145" s="228"/>
      <c r="R145" s="229"/>
      <c r="S145" s="229"/>
      <c r="T145" s="230"/>
      <c r="U145" s="231"/>
      <c r="V145" s="228"/>
      <c r="W145" s="229"/>
      <c r="X145" s="229"/>
      <c r="Y145" s="230"/>
      <c r="Z145" s="231"/>
    </row>
    <row r="146" spans="1:26" ht="12.75" hidden="1" customHeight="1" x14ac:dyDescent="0.2">
      <c r="A146" s="114">
        <f>$A$26</f>
        <v>0</v>
      </c>
      <c r="B146" s="210"/>
      <c r="C146" s="211"/>
      <c r="D146" s="211"/>
      <c r="E146" s="212"/>
      <c r="F146" s="213"/>
      <c r="G146" s="218"/>
      <c r="H146" s="219"/>
      <c r="I146" s="219"/>
      <c r="J146" s="220"/>
      <c r="K146" s="221"/>
      <c r="L146" s="228"/>
      <c r="M146" s="229"/>
      <c r="N146" s="229"/>
      <c r="O146" s="230"/>
      <c r="P146" s="231"/>
      <c r="Q146" s="228"/>
      <c r="R146" s="229"/>
      <c r="S146" s="229"/>
      <c r="T146" s="230"/>
      <c r="U146" s="231"/>
      <c r="V146" s="228"/>
      <c r="W146" s="229"/>
      <c r="X146" s="229"/>
      <c r="Y146" s="230"/>
      <c r="Z146" s="231"/>
    </row>
    <row r="147" spans="1:26" ht="12.75" hidden="1" customHeight="1" x14ac:dyDescent="0.2">
      <c r="A147" s="114">
        <f>$A$27</f>
        <v>0</v>
      </c>
      <c r="B147" s="210"/>
      <c r="C147" s="211"/>
      <c r="D147" s="211"/>
      <c r="E147" s="212"/>
      <c r="F147" s="213"/>
      <c r="G147" s="218"/>
      <c r="H147" s="219"/>
      <c r="I147" s="219"/>
      <c r="J147" s="220"/>
      <c r="K147" s="221"/>
      <c r="L147" s="228"/>
      <c r="M147" s="229"/>
      <c r="N147" s="229"/>
      <c r="O147" s="230"/>
      <c r="P147" s="231"/>
      <c r="Q147" s="228"/>
      <c r="R147" s="229"/>
      <c r="S147" s="229"/>
      <c r="T147" s="230"/>
      <c r="U147" s="231"/>
      <c r="V147" s="228"/>
      <c r="W147" s="229"/>
      <c r="X147" s="229"/>
      <c r="Y147" s="230"/>
      <c r="Z147" s="231"/>
    </row>
    <row r="148" spans="1:26" ht="12.75" hidden="1" customHeight="1" x14ac:dyDescent="0.2">
      <c r="A148" s="114">
        <f>$A$28</f>
        <v>0</v>
      </c>
      <c r="B148" s="210"/>
      <c r="C148" s="211"/>
      <c r="D148" s="211"/>
      <c r="E148" s="212"/>
      <c r="F148" s="213"/>
      <c r="G148" s="218"/>
      <c r="H148" s="219"/>
      <c r="I148" s="219"/>
      <c r="J148" s="220"/>
      <c r="K148" s="221"/>
      <c r="L148" s="228"/>
      <c r="M148" s="229"/>
      <c r="N148" s="229"/>
      <c r="O148" s="230"/>
      <c r="P148" s="231"/>
      <c r="Q148" s="228"/>
      <c r="R148" s="229"/>
      <c r="S148" s="229"/>
      <c r="T148" s="230"/>
      <c r="U148" s="231"/>
      <c r="V148" s="228"/>
      <c r="W148" s="229"/>
      <c r="X148" s="229"/>
      <c r="Y148" s="230"/>
      <c r="Z148" s="231"/>
    </row>
    <row r="149" spans="1:26" ht="12.75" hidden="1" customHeight="1" x14ac:dyDescent="0.2">
      <c r="A149" s="114">
        <f>$A$29</f>
        <v>0</v>
      </c>
      <c r="B149" s="210"/>
      <c r="C149" s="211"/>
      <c r="D149" s="211"/>
      <c r="E149" s="212"/>
      <c r="F149" s="213"/>
      <c r="G149" s="218"/>
      <c r="H149" s="219"/>
      <c r="I149" s="219"/>
      <c r="J149" s="220"/>
      <c r="K149" s="221"/>
      <c r="L149" s="228"/>
      <c r="M149" s="229"/>
      <c r="N149" s="229"/>
      <c r="O149" s="230"/>
      <c r="P149" s="231"/>
      <c r="Q149" s="228"/>
      <c r="R149" s="229"/>
      <c r="S149" s="229"/>
      <c r="T149" s="230"/>
      <c r="U149" s="231"/>
      <c r="V149" s="228"/>
      <c r="W149" s="229"/>
      <c r="X149" s="229"/>
      <c r="Y149" s="230"/>
      <c r="Z149" s="231"/>
    </row>
    <row r="150" spans="1:26" ht="12.75" hidden="1" customHeight="1" x14ac:dyDescent="0.2">
      <c r="A150" s="114">
        <f>$A$30</f>
        <v>0</v>
      </c>
      <c r="B150" s="210"/>
      <c r="C150" s="211"/>
      <c r="D150" s="211"/>
      <c r="E150" s="212"/>
      <c r="F150" s="213"/>
      <c r="G150" s="218"/>
      <c r="H150" s="219"/>
      <c r="I150" s="219"/>
      <c r="J150" s="220"/>
      <c r="K150" s="221"/>
      <c r="L150" s="228"/>
      <c r="M150" s="229"/>
      <c r="N150" s="229"/>
      <c r="O150" s="230"/>
      <c r="P150" s="231"/>
      <c r="Q150" s="228"/>
      <c r="R150" s="229"/>
      <c r="S150" s="229"/>
      <c r="T150" s="230"/>
      <c r="U150" s="231"/>
      <c r="V150" s="228"/>
      <c r="W150" s="229"/>
      <c r="X150" s="229"/>
      <c r="Y150" s="230"/>
      <c r="Z150" s="231"/>
    </row>
    <row r="151" spans="1:26" ht="12.75" hidden="1" customHeight="1" x14ac:dyDescent="0.2">
      <c r="A151" s="114">
        <f>$A$31</f>
        <v>0</v>
      </c>
      <c r="B151" s="210"/>
      <c r="C151" s="211"/>
      <c r="D151" s="211"/>
      <c r="E151" s="212"/>
      <c r="F151" s="213"/>
      <c r="G151" s="218"/>
      <c r="H151" s="219"/>
      <c r="I151" s="219"/>
      <c r="J151" s="220"/>
      <c r="K151" s="221"/>
      <c r="L151" s="228"/>
      <c r="M151" s="229"/>
      <c r="N151" s="229"/>
      <c r="O151" s="230"/>
      <c r="P151" s="231"/>
      <c r="Q151" s="228"/>
      <c r="R151" s="229"/>
      <c r="S151" s="229"/>
      <c r="T151" s="230"/>
      <c r="U151" s="231"/>
      <c r="V151" s="228"/>
      <c r="W151" s="229"/>
      <c r="X151" s="229"/>
      <c r="Y151" s="230"/>
      <c r="Z151" s="231"/>
    </row>
    <row r="152" spans="1:26" ht="12.75" hidden="1" customHeight="1" x14ac:dyDescent="0.2">
      <c r="A152" s="114">
        <f>$A$32</f>
        <v>0</v>
      </c>
      <c r="B152" s="210"/>
      <c r="C152" s="211"/>
      <c r="D152" s="211"/>
      <c r="E152" s="212"/>
      <c r="F152" s="213"/>
      <c r="G152" s="218"/>
      <c r="H152" s="219"/>
      <c r="I152" s="219"/>
      <c r="J152" s="220"/>
      <c r="K152" s="221"/>
      <c r="L152" s="228"/>
      <c r="M152" s="229"/>
      <c r="N152" s="229"/>
      <c r="O152" s="230"/>
      <c r="P152" s="231"/>
      <c r="Q152" s="228"/>
      <c r="R152" s="229"/>
      <c r="S152" s="229"/>
      <c r="T152" s="230"/>
      <c r="U152" s="231"/>
      <c r="V152" s="228"/>
      <c r="W152" s="229"/>
      <c r="X152" s="229"/>
      <c r="Y152" s="230"/>
      <c r="Z152" s="231"/>
    </row>
    <row r="153" spans="1:26" ht="12.75" hidden="1" customHeight="1" x14ac:dyDescent="0.2">
      <c r="A153" s="114">
        <f>$A$33</f>
        <v>0</v>
      </c>
      <c r="B153" s="210"/>
      <c r="C153" s="211"/>
      <c r="D153" s="211"/>
      <c r="E153" s="212"/>
      <c r="F153" s="213"/>
      <c r="G153" s="218"/>
      <c r="H153" s="219"/>
      <c r="I153" s="219"/>
      <c r="J153" s="220"/>
      <c r="K153" s="221"/>
      <c r="L153" s="228"/>
      <c r="M153" s="229"/>
      <c r="N153" s="229"/>
      <c r="O153" s="230"/>
      <c r="P153" s="231"/>
      <c r="Q153" s="228"/>
      <c r="R153" s="229"/>
      <c r="S153" s="229"/>
      <c r="T153" s="230"/>
      <c r="U153" s="231"/>
      <c r="V153" s="228"/>
      <c r="W153" s="229"/>
      <c r="X153" s="229"/>
      <c r="Y153" s="230"/>
      <c r="Z153" s="231"/>
    </row>
    <row r="154" spans="1:26" ht="12.75" hidden="1" customHeight="1" x14ac:dyDescent="0.2">
      <c r="A154" s="114">
        <f>$A$34</f>
        <v>0</v>
      </c>
      <c r="B154" s="210"/>
      <c r="C154" s="211"/>
      <c r="D154" s="211"/>
      <c r="E154" s="212"/>
      <c r="F154" s="213"/>
      <c r="G154" s="218"/>
      <c r="H154" s="219"/>
      <c r="I154" s="219"/>
      <c r="J154" s="220"/>
      <c r="K154" s="221"/>
      <c r="L154" s="228"/>
      <c r="M154" s="229"/>
      <c r="N154" s="229"/>
      <c r="O154" s="230"/>
      <c r="P154" s="231"/>
      <c r="Q154" s="228"/>
      <c r="R154" s="229"/>
      <c r="S154" s="229"/>
      <c r="T154" s="230"/>
      <c r="U154" s="231"/>
      <c r="V154" s="228"/>
      <c r="W154" s="229"/>
      <c r="X154" s="229"/>
      <c r="Y154" s="230"/>
      <c r="Z154" s="231"/>
    </row>
    <row r="155" spans="1:26" ht="12.75" hidden="1" customHeight="1" x14ac:dyDescent="0.2">
      <c r="B155" s="210"/>
      <c r="C155" s="211"/>
      <c r="D155" s="211"/>
      <c r="E155" s="212"/>
      <c r="F155" s="213"/>
      <c r="G155" s="218"/>
      <c r="H155" s="219"/>
      <c r="I155" s="219"/>
      <c r="J155" s="220"/>
      <c r="K155" s="221"/>
      <c r="L155" s="228"/>
      <c r="M155" s="229"/>
      <c r="N155" s="229"/>
      <c r="O155" s="230"/>
      <c r="P155" s="231"/>
      <c r="Q155" s="228"/>
      <c r="R155" s="229"/>
      <c r="S155" s="229"/>
      <c r="T155" s="230"/>
      <c r="U155" s="231"/>
      <c r="V155" s="228"/>
      <c r="W155" s="229"/>
      <c r="X155" s="229"/>
      <c r="Y155" s="230"/>
      <c r="Z155" s="231"/>
    </row>
    <row r="156" spans="1:26" x14ac:dyDescent="0.2">
      <c r="A156" s="115" t="s">
        <v>2</v>
      </c>
      <c r="B156" s="214">
        <f t="shared" ref="B156:Z156" si="23">SUM(B$132:B$155)</f>
        <v>1443</v>
      </c>
      <c r="C156" s="215">
        <f t="shared" si="23"/>
        <v>2886342</v>
      </c>
      <c r="D156" s="215">
        <f t="shared" si="23"/>
        <v>785157</v>
      </c>
      <c r="E156" s="216">
        <f t="shared" si="23"/>
        <v>698195.27799999993</v>
      </c>
      <c r="F156" s="217">
        <f t="shared" si="23"/>
        <v>1</v>
      </c>
      <c r="G156" s="224">
        <f t="shared" si="23"/>
        <v>1495</v>
      </c>
      <c r="H156" s="225">
        <f t="shared" si="23"/>
        <v>2775445</v>
      </c>
      <c r="I156" s="225">
        <f t="shared" si="23"/>
        <v>760411</v>
      </c>
      <c r="J156" s="226">
        <f t="shared" si="23"/>
        <v>669595.87</v>
      </c>
      <c r="K156" s="227">
        <f t="shared" si="23"/>
        <v>1</v>
      </c>
      <c r="L156" s="233">
        <f t="shared" si="23"/>
        <v>1517</v>
      </c>
      <c r="M156" s="234">
        <f t="shared" si="23"/>
        <v>2674360</v>
      </c>
      <c r="N156" s="234">
        <f t="shared" si="23"/>
        <v>737571</v>
      </c>
      <c r="O156" s="235">
        <f t="shared" si="23"/>
        <v>634960.53</v>
      </c>
      <c r="P156" s="236">
        <f t="shared" si="23"/>
        <v>0.99999999999999989</v>
      </c>
      <c r="Q156" s="233">
        <f t="shared" si="23"/>
        <v>1569</v>
      </c>
      <c r="R156" s="234">
        <f t="shared" si="23"/>
        <v>2643137</v>
      </c>
      <c r="S156" s="234">
        <f t="shared" si="23"/>
        <v>722497</v>
      </c>
      <c r="T156" s="235">
        <f t="shared" si="23"/>
        <v>605315.05500000005</v>
      </c>
      <c r="U156" s="236">
        <f t="shared" si="23"/>
        <v>1</v>
      </c>
      <c r="V156" s="233">
        <f t="shared" si="23"/>
        <v>1653</v>
      </c>
      <c r="W156" s="234">
        <f t="shared" si="23"/>
        <v>2649952</v>
      </c>
      <c r="X156" s="234">
        <f t="shared" si="23"/>
        <v>709773</v>
      </c>
      <c r="Y156" s="235">
        <f t="shared" si="23"/>
        <v>576454.98399999994</v>
      </c>
      <c r="Z156" s="236">
        <f t="shared" si="23"/>
        <v>1</v>
      </c>
    </row>
    <row r="159" spans="1:26" ht="12.75" hidden="1" customHeight="1" x14ac:dyDescent="0.2"/>
    <row r="160" spans="1:26" ht="12.75" hidden="1" customHeight="1" x14ac:dyDescent="0.2"/>
    <row r="161" spans="1:26" ht="12.75" hidden="1" customHeight="1" x14ac:dyDescent="0.2"/>
    <row r="162" spans="1:26" ht="12.75" hidden="1" customHeight="1" x14ac:dyDescent="0.2"/>
    <row r="163" spans="1:26" ht="12.75" hidden="1" customHeight="1" x14ac:dyDescent="0.2"/>
    <row r="164" spans="1:26" ht="12.75" hidden="1" customHeight="1" x14ac:dyDescent="0.2"/>
    <row r="165" spans="1:26" ht="12.75" hidden="1" customHeight="1" x14ac:dyDescent="0.2"/>
    <row r="166" spans="1:26" ht="12.75" hidden="1" customHeight="1" x14ac:dyDescent="0.2"/>
    <row r="167" spans="1:26" ht="12.75" hidden="1" customHeight="1" x14ac:dyDescent="0.2"/>
    <row r="168" spans="1:26" ht="12.75" hidden="1" customHeight="1" x14ac:dyDescent="0.2"/>
    <row r="169" spans="1:26" ht="12.75" hidden="1" customHeight="1" x14ac:dyDescent="0.2"/>
    <row r="171" spans="1:26" x14ac:dyDescent="0.2">
      <c r="A171" s="273" t="str">
        <f>Translation!$A$33</f>
        <v>Vorsorgeeinrichtungen ohne Staatsgarantie und mit Vollversicherungslösung</v>
      </c>
      <c r="E171" s="156"/>
      <c r="O171" s="156"/>
      <c r="T171" s="156"/>
      <c r="Y171" s="156"/>
    </row>
    <row r="172" spans="1:26" x14ac:dyDescent="0.2">
      <c r="A172" s="114" t="str">
        <f>$A$12</f>
        <v>nicht definiert</v>
      </c>
      <c r="B172" s="238">
        <v>106</v>
      </c>
      <c r="C172" s="239">
        <v>1050185</v>
      </c>
      <c r="D172" s="239">
        <v>678</v>
      </c>
      <c r="E172" s="240">
        <v>96100.048999999999</v>
      </c>
      <c r="F172" s="241">
        <f t="shared" ref="F172:F178" si="24">E172/E$196</f>
        <v>1</v>
      </c>
      <c r="G172" s="246">
        <v>121</v>
      </c>
      <c r="H172" s="247">
        <v>1074744</v>
      </c>
      <c r="I172" s="247">
        <v>896</v>
      </c>
      <c r="J172" s="248">
        <v>99681.796000000002</v>
      </c>
      <c r="K172" s="249">
        <f t="shared" ref="K172:K178" si="25">J172/J$196</f>
        <v>1</v>
      </c>
      <c r="L172" s="256">
        <v>126</v>
      </c>
      <c r="M172" s="257">
        <v>1053694</v>
      </c>
      <c r="N172" s="257">
        <v>1156</v>
      </c>
      <c r="O172" s="258">
        <v>97827.23</v>
      </c>
      <c r="P172" s="259">
        <f t="shared" ref="P172:P178" si="26">O172/O$196</f>
        <v>1</v>
      </c>
      <c r="Q172" s="256">
        <v>136</v>
      </c>
      <c r="R172" s="257">
        <v>1086675</v>
      </c>
      <c r="S172" s="257">
        <v>12270</v>
      </c>
      <c r="T172" s="258">
        <v>98666.89</v>
      </c>
      <c r="U172" s="259">
        <f t="shared" ref="U172:U178" si="27">T172/T$196</f>
        <v>1</v>
      </c>
      <c r="V172" s="256">
        <v>149</v>
      </c>
      <c r="W172" s="257">
        <v>1014705</v>
      </c>
      <c r="X172" s="257">
        <v>5133</v>
      </c>
      <c r="Y172" s="258">
        <v>102274.91499999999</v>
      </c>
      <c r="Z172" s="259">
        <f t="shared" ref="Z172:Z178" si="28">Y172/Y$196</f>
        <v>1</v>
      </c>
    </row>
    <row r="173" spans="1:26" x14ac:dyDescent="0.2">
      <c r="A173" s="114" t="str">
        <f>$A$13</f>
        <v>unter 1.0%</v>
      </c>
      <c r="B173" s="238">
        <v>0</v>
      </c>
      <c r="C173" s="239">
        <v>0</v>
      </c>
      <c r="D173" s="239">
        <v>0</v>
      </c>
      <c r="E173" s="240">
        <v>0</v>
      </c>
      <c r="F173" s="241">
        <f t="shared" si="24"/>
        <v>0</v>
      </c>
      <c r="G173" s="246">
        <v>0</v>
      </c>
      <c r="H173" s="247">
        <v>0</v>
      </c>
      <c r="I173" s="247">
        <v>0</v>
      </c>
      <c r="J173" s="248">
        <v>0</v>
      </c>
      <c r="K173" s="249">
        <f t="shared" si="25"/>
        <v>0</v>
      </c>
      <c r="L173" s="256">
        <v>0</v>
      </c>
      <c r="M173" s="257">
        <v>0</v>
      </c>
      <c r="N173" s="257">
        <v>0</v>
      </c>
      <c r="O173" s="258">
        <v>0</v>
      </c>
      <c r="P173" s="259">
        <f t="shared" si="26"/>
        <v>0</v>
      </c>
      <c r="Q173" s="256">
        <v>0</v>
      </c>
      <c r="R173" s="257">
        <v>0</v>
      </c>
      <c r="S173" s="257">
        <v>0</v>
      </c>
      <c r="T173" s="258">
        <v>0</v>
      </c>
      <c r="U173" s="259">
        <f t="shared" si="27"/>
        <v>0</v>
      </c>
      <c r="V173" s="256">
        <v>0</v>
      </c>
      <c r="W173" s="257">
        <v>0</v>
      </c>
      <c r="X173" s="257">
        <v>0</v>
      </c>
      <c r="Y173" s="258">
        <v>0</v>
      </c>
      <c r="Z173" s="259">
        <f t="shared" si="28"/>
        <v>0</v>
      </c>
    </row>
    <row r="174" spans="1:26" x14ac:dyDescent="0.2">
      <c r="A174" s="114" t="str">
        <f>$A$14</f>
        <v>1.0% – 2.9%</v>
      </c>
      <c r="B174" s="238">
        <v>0</v>
      </c>
      <c r="C174" s="239">
        <v>0</v>
      </c>
      <c r="D174" s="239">
        <v>0</v>
      </c>
      <c r="E174" s="240">
        <v>0</v>
      </c>
      <c r="F174" s="241">
        <f t="shared" si="24"/>
        <v>0</v>
      </c>
      <c r="G174" s="246">
        <v>0</v>
      </c>
      <c r="H174" s="247">
        <v>0</v>
      </c>
      <c r="I174" s="247">
        <v>0</v>
      </c>
      <c r="J174" s="248">
        <v>0</v>
      </c>
      <c r="K174" s="249">
        <f t="shared" si="25"/>
        <v>0</v>
      </c>
      <c r="L174" s="256">
        <v>0</v>
      </c>
      <c r="M174" s="257">
        <v>0</v>
      </c>
      <c r="N174" s="257">
        <v>0</v>
      </c>
      <c r="O174" s="258">
        <v>0</v>
      </c>
      <c r="P174" s="259">
        <f t="shared" si="26"/>
        <v>0</v>
      </c>
      <c r="Q174" s="256">
        <v>0</v>
      </c>
      <c r="R174" s="257">
        <v>0</v>
      </c>
      <c r="S174" s="257">
        <v>0</v>
      </c>
      <c r="T174" s="258">
        <v>0</v>
      </c>
      <c r="U174" s="259">
        <f t="shared" si="27"/>
        <v>0</v>
      </c>
      <c r="V174" s="256">
        <v>0</v>
      </c>
      <c r="W174" s="257">
        <v>0</v>
      </c>
      <c r="X174" s="257">
        <v>0</v>
      </c>
      <c r="Y174" s="258">
        <v>0</v>
      </c>
      <c r="Z174" s="259">
        <f t="shared" si="28"/>
        <v>0</v>
      </c>
    </row>
    <row r="175" spans="1:26" x14ac:dyDescent="0.2">
      <c r="A175" s="114" t="str">
        <f>$A$15</f>
        <v>3.0% – 4.9%</v>
      </c>
      <c r="B175" s="238">
        <v>0</v>
      </c>
      <c r="C175" s="239">
        <v>0</v>
      </c>
      <c r="D175" s="239">
        <v>0</v>
      </c>
      <c r="E175" s="240">
        <v>0</v>
      </c>
      <c r="F175" s="241">
        <f t="shared" si="24"/>
        <v>0</v>
      </c>
      <c r="G175" s="246">
        <v>0</v>
      </c>
      <c r="H175" s="247">
        <v>0</v>
      </c>
      <c r="I175" s="247">
        <v>0</v>
      </c>
      <c r="J175" s="248">
        <v>0</v>
      </c>
      <c r="K175" s="249">
        <f t="shared" si="25"/>
        <v>0</v>
      </c>
      <c r="L175" s="256">
        <v>0</v>
      </c>
      <c r="M175" s="257">
        <v>0</v>
      </c>
      <c r="N175" s="257">
        <v>0</v>
      </c>
      <c r="O175" s="258">
        <v>0</v>
      </c>
      <c r="P175" s="259">
        <f t="shared" si="26"/>
        <v>0</v>
      </c>
      <c r="Q175" s="256">
        <v>0</v>
      </c>
      <c r="R175" s="257">
        <v>0</v>
      </c>
      <c r="S175" s="257">
        <v>0</v>
      </c>
      <c r="T175" s="258">
        <v>0</v>
      </c>
      <c r="U175" s="259">
        <f t="shared" si="27"/>
        <v>0</v>
      </c>
      <c r="V175" s="256">
        <v>0</v>
      </c>
      <c r="W175" s="257">
        <v>0</v>
      </c>
      <c r="X175" s="257">
        <v>0</v>
      </c>
      <c r="Y175" s="258">
        <v>0</v>
      </c>
      <c r="Z175" s="259">
        <f t="shared" si="28"/>
        <v>0</v>
      </c>
    </row>
    <row r="176" spans="1:26" x14ac:dyDescent="0.2">
      <c r="A176" s="114" t="str">
        <f>$A$16</f>
        <v>5.0% – 6.9%</v>
      </c>
      <c r="B176" s="238">
        <v>0</v>
      </c>
      <c r="C176" s="239">
        <v>0</v>
      </c>
      <c r="D176" s="239">
        <v>0</v>
      </c>
      <c r="E176" s="240">
        <v>0</v>
      </c>
      <c r="F176" s="241">
        <f t="shared" si="24"/>
        <v>0</v>
      </c>
      <c r="G176" s="246">
        <v>0</v>
      </c>
      <c r="H176" s="247">
        <v>0</v>
      </c>
      <c r="I176" s="247">
        <v>0</v>
      </c>
      <c r="J176" s="248">
        <v>0</v>
      </c>
      <c r="K176" s="249">
        <f t="shared" si="25"/>
        <v>0</v>
      </c>
      <c r="L176" s="256">
        <v>0</v>
      </c>
      <c r="M176" s="257">
        <v>0</v>
      </c>
      <c r="N176" s="257">
        <v>0</v>
      </c>
      <c r="O176" s="258">
        <v>0</v>
      </c>
      <c r="P176" s="259">
        <f t="shared" si="26"/>
        <v>0</v>
      </c>
      <c r="Q176" s="256">
        <v>0</v>
      </c>
      <c r="R176" s="257">
        <v>0</v>
      </c>
      <c r="S176" s="257">
        <v>0</v>
      </c>
      <c r="T176" s="258">
        <v>0</v>
      </c>
      <c r="U176" s="259">
        <f t="shared" si="27"/>
        <v>0</v>
      </c>
      <c r="V176" s="256">
        <v>0</v>
      </c>
      <c r="W176" s="257">
        <v>0</v>
      </c>
      <c r="X176" s="257">
        <v>0</v>
      </c>
      <c r="Y176" s="258">
        <v>0</v>
      </c>
      <c r="Z176" s="259">
        <f t="shared" si="28"/>
        <v>0</v>
      </c>
    </row>
    <row r="177" spans="1:26" ht="12.75" customHeight="1" x14ac:dyDescent="0.2">
      <c r="A177" s="114" t="str">
        <f>$A$17</f>
        <v>7.0% – 8.9%</v>
      </c>
      <c r="B177" s="238">
        <v>0</v>
      </c>
      <c r="C177" s="239">
        <v>0</v>
      </c>
      <c r="D177" s="239">
        <v>0</v>
      </c>
      <c r="E177" s="240">
        <v>0</v>
      </c>
      <c r="F177" s="241">
        <f t="shared" si="24"/>
        <v>0</v>
      </c>
      <c r="G177" s="246">
        <v>0</v>
      </c>
      <c r="H177" s="247">
        <v>0</v>
      </c>
      <c r="I177" s="247">
        <v>0</v>
      </c>
      <c r="J177" s="248">
        <v>0</v>
      </c>
      <c r="K177" s="249">
        <f t="shared" si="25"/>
        <v>0</v>
      </c>
      <c r="L177" s="256">
        <v>0</v>
      </c>
      <c r="M177" s="257">
        <v>0</v>
      </c>
      <c r="N177" s="257">
        <v>0</v>
      </c>
      <c r="O177" s="258">
        <v>0</v>
      </c>
      <c r="P177" s="259">
        <f t="shared" si="26"/>
        <v>0</v>
      </c>
      <c r="Q177" s="256">
        <v>0</v>
      </c>
      <c r="R177" s="257">
        <v>0</v>
      </c>
      <c r="S177" s="257">
        <v>0</v>
      </c>
      <c r="T177" s="258">
        <v>0</v>
      </c>
      <c r="U177" s="259">
        <f t="shared" si="27"/>
        <v>0</v>
      </c>
      <c r="V177" s="256">
        <v>0</v>
      </c>
      <c r="W177" s="257">
        <v>0</v>
      </c>
      <c r="X177" s="257">
        <v>0</v>
      </c>
      <c r="Y177" s="258">
        <v>0</v>
      </c>
      <c r="Z177" s="259">
        <f t="shared" si="28"/>
        <v>0</v>
      </c>
    </row>
    <row r="178" spans="1:26" ht="12.75" customHeight="1" x14ac:dyDescent="0.2">
      <c r="A178" s="114" t="str">
        <f>$A$18</f>
        <v>9.0% oder höher</v>
      </c>
      <c r="B178" s="238">
        <v>0</v>
      </c>
      <c r="C178" s="239">
        <v>0</v>
      </c>
      <c r="D178" s="239">
        <v>0</v>
      </c>
      <c r="E178" s="240">
        <v>0</v>
      </c>
      <c r="F178" s="241">
        <f t="shared" si="24"/>
        <v>0</v>
      </c>
      <c r="G178" s="246">
        <v>0</v>
      </c>
      <c r="H178" s="247">
        <v>0</v>
      </c>
      <c r="I178" s="247">
        <v>0</v>
      </c>
      <c r="J178" s="248">
        <v>0</v>
      </c>
      <c r="K178" s="249">
        <f t="shared" si="25"/>
        <v>0</v>
      </c>
      <c r="L178" s="256">
        <v>0</v>
      </c>
      <c r="M178" s="257">
        <v>0</v>
      </c>
      <c r="N178" s="257">
        <v>0</v>
      </c>
      <c r="O178" s="258">
        <v>0</v>
      </c>
      <c r="P178" s="259">
        <f t="shared" si="26"/>
        <v>0</v>
      </c>
      <c r="Q178" s="256">
        <v>0</v>
      </c>
      <c r="R178" s="257">
        <v>0</v>
      </c>
      <c r="S178" s="257">
        <v>0</v>
      </c>
      <c r="T178" s="258">
        <v>0</v>
      </c>
      <c r="U178" s="259">
        <f t="shared" si="27"/>
        <v>0</v>
      </c>
      <c r="V178" s="256">
        <v>0</v>
      </c>
      <c r="W178" s="257">
        <v>0</v>
      </c>
      <c r="X178" s="257">
        <v>0</v>
      </c>
      <c r="Y178" s="258">
        <v>0</v>
      </c>
      <c r="Z178" s="259">
        <f t="shared" si="28"/>
        <v>0</v>
      </c>
    </row>
    <row r="179" spans="1:26" ht="12.75" hidden="1" customHeight="1" x14ac:dyDescent="0.2">
      <c r="A179" s="114">
        <f>$A$19</f>
        <v>0</v>
      </c>
      <c r="B179" s="238"/>
      <c r="C179" s="239"/>
      <c r="D179" s="239"/>
      <c r="E179" s="240"/>
      <c r="F179" s="241"/>
      <c r="G179" s="246"/>
      <c r="H179" s="247"/>
      <c r="I179" s="247"/>
      <c r="J179" s="248"/>
      <c r="K179" s="249"/>
      <c r="L179" s="256"/>
      <c r="M179" s="257"/>
      <c r="N179" s="257"/>
      <c r="O179" s="258"/>
      <c r="P179" s="259"/>
      <c r="Q179" s="256"/>
      <c r="R179" s="257"/>
      <c r="S179" s="257"/>
      <c r="T179" s="258"/>
      <c r="U179" s="259"/>
      <c r="V179" s="256"/>
      <c r="W179" s="257"/>
      <c r="X179" s="257"/>
      <c r="Y179" s="258"/>
      <c r="Z179" s="259"/>
    </row>
    <row r="180" spans="1:26" ht="12.75" hidden="1" customHeight="1" x14ac:dyDescent="0.2">
      <c r="A180" s="114">
        <f>$A$20</f>
        <v>0</v>
      </c>
      <c r="B180" s="238"/>
      <c r="C180" s="239"/>
      <c r="D180" s="239"/>
      <c r="E180" s="240"/>
      <c r="F180" s="241"/>
      <c r="G180" s="246"/>
      <c r="H180" s="247"/>
      <c r="I180" s="247"/>
      <c r="J180" s="248"/>
      <c r="K180" s="249"/>
      <c r="L180" s="256"/>
      <c r="M180" s="257"/>
      <c r="N180" s="257"/>
      <c r="O180" s="258"/>
      <c r="P180" s="259"/>
      <c r="Q180" s="256"/>
      <c r="R180" s="257"/>
      <c r="S180" s="257"/>
      <c r="T180" s="258"/>
      <c r="U180" s="259"/>
      <c r="V180" s="256"/>
      <c r="W180" s="257"/>
      <c r="X180" s="257"/>
      <c r="Y180" s="258"/>
      <c r="Z180" s="259"/>
    </row>
    <row r="181" spans="1:26" ht="12.75" hidden="1" customHeight="1" x14ac:dyDescent="0.2">
      <c r="A181" s="114">
        <f>$A$21</f>
        <v>0</v>
      </c>
      <c r="B181" s="238"/>
      <c r="C181" s="239"/>
      <c r="D181" s="239"/>
      <c r="E181" s="240"/>
      <c r="F181" s="241"/>
      <c r="G181" s="246"/>
      <c r="H181" s="247"/>
      <c r="I181" s="247"/>
      <c r="J181" s="248"/>
      <c r="K181" s="249"/>
      <c r="L181" s="256"/>
      <c r="M181" s="257"/>
      <c r="N181" s="257"/>
      <c r="O181" s="258"/>
      <c r="P181" s="259"/>
      <c r="Q181" s="256"/>
      <c r="R181" s="257"/>
      <c r="S181" s="257"/>
      <c r="T181" s="258"/>
      <c r="U181" s="259"/>
      <c r="V181" s="256"/>
      <c r="W181" s="257"/>
      <c r="X181" s="257"/>
      <c r="Y181" s="258"/>
      <c r="Z181" s="259"/>
    </row>
    <row r="182" spans="1:26" ht="12.75" hidden="1" customHeight="1" x14ac:dyDescent="0.2">
      <c r="A182" s="114">
        <f>$A$22</f>
        <v>0</v>
      </c>
      <c r="B182" s="238"/>
      <c r="C182" s="239"/>
      <c r="D182" s="239"/>
      <c r="E182" s="240"/>
      <c r="F182" s="241"/>
      <c r="G182" s="246"/>
      <c r="H182" s="247"/>
      <c r="I182" s="247"/>
      <c r="J182" s="248"/>
      <c r="K182" s="249"/>
      <c r="L182" s="256"/>
      <c r="M182" s="257"/>
      <c r="N182" s="257"/>
      <c r="O182" s="258"/>
      <c r="P182" s="259"/>
      <c r="Q182" s="256"/>
      <c r="R182" s="257"/>
      <c r="S182" s="257"/>
      <c r="T182" s="258"/>
      <c r="U182" s="259"/>
      <c r="V182" s="256"/>
      <c r="W182" s="257"/>
      <c r="X182" s="257"/>
      <c r="Y182" s="258"/>
      <c r="Z182" s="259"/>
    </row>
    <row r="183" spans="1:26" ht="12.75" hidden="1" customHeight="1" x14ac:dyDescent="0.2">
      <c r="A183" s="114">
        <f>$A$23</f>
        <v>0</v>
      </c>
      <c r="B183" s="238"/>
      <c r="C183" s="239"/>
      <c r="D183" s="239"/>
      <c r="E183" s="240"/>
      <c r="F183" s="241"/>
      <c r="G183" s="246"/>
      <c r="H183" s="247"/>
      <c r="I183" s="247"/>
      <c r="J183" s="248"/>
      <c r="K183" s="249"/>
      <c r="L183" s="256"/>
      <c r="M183" s="257"/>
      <c r="N183" s="257"/>
      <c r="O183" s="258"/>
      <c r="P183" s="259"/>
      <c r="Q183" s="256"/>
      <c r="R183" s="257"/>
      <c r="S183" s="257"/>
      <c r="T183" s="258"/>
      <c r="U183" s="259"/>
      <c r="V183" s="256"/>
      <c r="W183" s="257"/>
      <c r="X183" s="257"/>
      <c r="Y183" s="258"/>
      <c r="Z183" s="259"/>
    </row>
    <row r="184" spans="1:26" ht="12.75" hidden="1" customHeight="1" x14ac:dyDescent="0.2">
      <c r="A184" s="114">
        <f>$A$24</f>
        <v>0</v>
      </c>
      <c r="B184" s="238"/>
      <c r="C184" s="239"/>
      <c r="D184" s="239"/>
      <c r="E184" s="240"/>
      <c r="F184" s="241"/>
      <c r="G184" s="246"/>
      <c r="H184" s="247"/>
      <c r="I184" s="247"/>
      <c r="J184" s="248"/>
      <c r="K184" s="249"/>
      <c r="L184" s="256"/>
      <c r="M184" s="257"/>
      <c r="N184" s="257"/>
      <c r="O184" s="258"/>
      <c r="P184" s="259"/>
      <c r="Q184" s="256"/>
      <c r="R184" s="257"/>
      <c r="S184" s="257"/>
      <c r="T184" s="258"/>
      <c r="U184" s="259"/>
      <c r="V184" s="256"/>
      <c r="W184" s="257"/>
      <c r="X184" s="257"/>
      <c r="Y184" s="258"/>
      <c r="Z184" s="259"/>
    </row>
    <row r="185" spans="1:26" ht="12.75" hidden="1" customHeight="1" x14ac:dyDescent="0.2">
      <c r="A185" s="114">
        <f>$A$25</f>
        <v>0</v>
      </c>
      <c r="B185" s="238"/>
      <c r="C185" s="239"/>
      <c r="D185" s="239"/>
      <c r="E185" s="240"/>
      <c r="F185" s="241"/>
      <c r="G185" s="246"/>
      <c r="H185" s="247"/>
      <c r="I185" s="247"/>
      <c r="J185" s="248"/>
      <c r="K185" s="249"/>
      <c r="L185" s="256"/>
      <c r="M185" s="257"/>
      <c r="N185" s="257"/>
      <c r="O185" s="258"/>
      <c r="P185" s="259"/>
      <c r="Q185" s="256"/>
      <c r="R185" s="257"/>
      <c r="S185" s="257"/>
      <c r="T185" s="258"/>
      <c r="U185" s="259"/>
      <c r="V185" s="256"/>
      <c r="W185" s="257"/>
      <c r="X185" s="257"/>
      <c r="Y185" s="258"/>
      <c r="Z185" s="259"/>
    </row>
    <row r="186" spans="1:26" ht="12.75" hidden="1" customHeight="1" x14ac:dyDescent="0.2">
      <c r="A186" s="114">
        <f>$A$26</f>
        <v>0</v>
      </c>
      <c r="B186" s="238"/>
      <c r="C186" s="239"/>
      <c r="D186" s="239"/>
      <c r="E186" s="240"/>
      <c r="F186" s="241"/>
      <c r="G186" s="246"/>
      <c r="H186" s="247"/>
      <c r="I186" s="247"/>
      <c r="J186" s="248"/>
      <c r="K186" s="249"/>
      <c r="L186" s="256"/>
      <c r="M186" s="257"/>
      <c r="N186" s="257"/>
      <c r="O186" s="258"/>
      <c r="P186" s="259"/>
      <c r="Q186" s="256"/>
      <c r="R186" s="257"/>
      <c r="S186" s="257"/>
      <c r="T186" s="258"/>
      <c r="U186" s="259"/>
      <c r="V186" s="256"/>
      <c r="W186" s="257"/>
      <c r="X186" s="257"/>
      <c r="Y186" s="258"/>
      <c r="Z186" s="259"/>
    </row>
    <row r="187" spans="1:26" ht="12.75" hidden="1" customHeight="1" x14ac:dyDescent="0.2">
      <c r="A187" s="114">
        <f>$A$27</f>
        <v>0</v>
      </c>
      <c r="B187" s="238"/>
      <c r="C187" s="239"/>
      <c r="D187" s="239"/>
      <c r="E187" s="240"/>
      <c r="F187" s="241"/>
      <c r="G187" s="246"/>
      <c r="H187" s="247"/>
      <c r="I187" s="247"/>
      <c r="J187" s="248"/>
      <c r="K187" s="249"/>
      <c r="L187" s="256"/>
      <c r="M187" s="257"/>
      <c r="N187" s="257"/>
      <c r="O187" s="258"/>
      <c r="P187" s="259"/>
      <c r="Q187" s="256"/>
      <c r="R187" s="257"/>
      <c r="S187" s="257"/>
      <c r="T187" s="258"/>
      <c r="U187" s="259"/>
      <c r="V187" s="256"/>
      <c r="W187" s="257"/>
      <c r="X187" s="257"/>
      <c r="Y187" s="258"/>
      <c r="Z187" s="259"/>
    </row>
    <row r="188" spans="1:26" ht="12.75" hidden="1" customHeight="1" x14ac:dyDescent="0.2">
      <c r="A188" s="114">
        <f>$A$28</f>
        <v>0</v>
      </c>
      <c r="B188" s="238"/>
      <c r="C188" s="239"/>
      <c r="D188" s="239"/>
      <c r="E188" s="240"/>
      <c r="F188" s="241"/>
      <c r="G188" s="246"/>
      <c r="H188" s="247"/>
      <c r="I188" s="247"/>
      <c r="J188" s="248"/>
      <c r="K188" s="249"/>
      <c r="L188" s="256"/>
      <c r="M188" s="257"/>
      <c r="N188" s="257"/>
      <c r="O188" s="258"/>
      <c r="P188" s="259"/>
      <c r="Q188" s="256"/>
      <c r="R188" s="257"/>
      <c r="S188" s="257"/>
      <c r="T188" s="258"/>
      <c r="U188" s="259"/>
      <c r="V188" s="256"/>
      <c r="W188" s="257"/>
      <c r="X188" s="257"/>
      <c r="Y188" s="258"/>
      <c r="Z188" s="259"/>
    </row>
    <row r="189" spans="1:26" ht="12.75" hidden="1" customHeight="1" x14ac:dyDescent="0.2">
      <c r="A189" s="114">
        <f>$A$29</f>
        <v>0</v>
      </c>
      <c r="B189" s="238"/>
      <c r="C189" s="239"/>
      <c r="D189" s="239"/>
      <c r="E189" s="240"/>
      <c r="F189" s="241"/>
      <c r="G189" s="246"/>
      <c r="H189" s="247"/>
      <c r="I189" s="247"/>
      <c r="J189" s="248"/>
      <c r="K189" s="249"/>
      <c r="L189" s="256"/>
      <c r="M189" s="257"/>
      <c r="N189" s="257"/>
      <c r="O189" s="258"/>
      <c r="P189" s="259"/>
      <c r="Q189" s="256"/>
      <c r="R189" s="257"/>
      <c r="S189" s="257"/>
      <c r="T189" s="258"/>
      <c r="U189" s="259"/>
      <c r="V189" s="256"/>
      <c r="W189" s="257"/>
      <c r="X189" s="257"/>
      <c r="Y189" s="258"/>
      <c r="Z189" s="259"/>
    </row>
    <row r="190" spans="1:26" ht="12.75" hidden="1" customHeight="1" x14ac:dyDescent="0.2">
      <c r="A190" s="114">
        <f>$A$30</f>
        <v>0</v>
      </c>
      <c r="B190" s="238"/>
      <c r="C190" s="239"/>
      <c r="D190" s="239"/>
      <c r="E190" s="240"/>
      <c r="F190" s="241"/>
      <c r="G190" s="246"/>
      <c r="H190" s="247"/>
      <c r="I190" s="247"/>
      <c r="J190" s="248"/>
      <c r="K190" s="249"/>
      <c r="L190" s="256"/>
      <c r="M190" s="257"/>
      <c r="N190" s="257"/>
      <c r="O190" s="258"/>
      <c r="P190" s="259"/>
      <c r="Q190" s="256"/>
      <c r="R190" s="257"/>
      <c r="S190" s="257"/>
      <c r="T190" s="258"/>
      <c r="U190" s="259"/>
      <c r="V190" s="256"/>
      <c r="W190" s="257"/>
      <c r="X190" s="257"/>
      <c r="Y190" s="258"/>
      <c r="Z190" s="259"/>
    </row>
    <row r="191" spans="1:26" ht="12.75" hidden="1" customHeight="1" x14ac:dyDescent="0.2">
      <c r="A191" s="114">
        <f>$A$31</f>
        <v>0</v>
      </c>
      <c r="B191" s="238"/>
      <c r="C191" s="239"/>
      <c r="D191" s="239"/>
      <c r="E191" s="240"/>
      <c r="F191" s="241"/>
      <c r="G191" s="246"/>
      <c r="H191" s="247"/>
      <c r="I191" s="247"/>
      <c r="J191" s="248"/>
      <c r="K191" s="249"/>
      <c r="L191" s="256"/>
      <c r="M191" s="257"/>
      <c r="N191" s="257"/>
      <c r="O191" s="258"/>
      <c r="P191" s="259"/>
      <c r="Q191" s="256"/>
      <c r="R191" s="257"/>
      <c r="S191" s="257"/>
      <c r="T191" s="258"/>
      <c r="U191" s="259"/>
      <c r="V191" s="256"/>
      <c r="W191" s="257"/>
      <c r="X191" s="257"/>
      <c r="Y191" s="258"/>
      <c r="Z191" s="259"/>
    </row>
    <row r="192" spans="1:26" ht="12.75" hidden="1" customHeight="1" x14ac:dyDescent="0.2">
      <c r="A192" s="114">
        <f>$A$32</f>
        <v>0</v>
      </c>
      <c r="B192" s="238"/>
      <c r="C192" s="239"/>
      <c r="D192" s="239"/>
      <c r="E192" s="240"/>
      <c r="F192" s="241"/>
      <c r="G192" s="246"/>
      <c r="H192" s="247"/>
      <c r="I192" s="247"/>
      <c r="J192" s="248"/>
      <c r="K192" s="249"/>
      <c r="L192" s="256"/>
      <c r="M192" s="257"/>
      <c r="N192" s="257"/>
      <c r="O192" s="258"/>
      <c r="P192" s="259"/>
      <c r="Q192" s="256"/>
      <c r="R192" s="257"/>
      <c r="S192" s="257"/>
      <c r="T192" s="258"/>
      <c r="U192" s="259"/>
      <c r="V192" s="256"/>
      <c r="W192" s="257"/>
      <c r="X192" s="257"/>
      <c r="Y192" s="258"/>
      <c r="Z192" s="259"/>
    </row>
    <row r="193" spans="1:26" ht="12.75" hidden="1" customHeight="1" x14ac:dyDescent="0.2">
      <c r="A193" s="114">
        <f>$A$33</f>
        <v>0</v>
      </c>
      <c r="B193" s="238"/>
      <c r="C193" s="239"/>
      <c r="D193" s="239"/>
      <c r="E193" s="240"/>
      <c r="F193" s="241"/>
      <c r="G193" s="246"/>
      <c r="H193" s="247"/>
      <c r="I193" s="247"/>
      <c r="J193" s="248"/>
      <c r="K193" s="249"/>
      <c r="L193" s="256"/>
      <c r="M193" s="257"/>
      <c r="N193" s="257"/>
      <c r="O193" s="258"/>
      <c r="P193" s="259"/>
      <c r="Q193" s="256"/>
      <c r="R193" s="257"/>
      <c r="S193" s="257"/>
      <c r="T193" s="258"/>
      <c r="U193" s="259"/>
      <c r="V193" s="256"/>
      <c r="W193" s="257"/>
      <c r="X193" s="257"/>
      <c r="Y193" s="258"/>
      <c r="Z193" s="259"/>
    </row>
    <row r="194" spans="1:26" ht="12.75" hidden="1" customHeight="1" x14ac:dyDescent="0.2">
      <c r="A194" s="114">
        <f>$A$34</f>
        <v>0</v>
      </c>
      <c r="B194" s="238"/>
      <c r="C194" s="239"/>
      <c r="D194" s="239"/>
      <c r="E194" s="240"/>
      <c r="F194" s="241"/>
      <c r="G194" s="246"/>
      <c r="H194" s="247"/>
      <c r="I194" s="247"/>
      <c r="J194" s="248"/>
      <c r="K194" s="249"/>
      <c r="L194" s="256"/>
      <c r="M194" s="257"/>
      <c r="N194" s="257"/>
      <c r="O194" s="258"/>
      <c r="P194" s="259"/>
      <c r="Q194" s="256"/>
      <c r="R194" s="257"/>
      <c r="S194" s="257"/>
      <c r="T194" s="258"/>
      <c r="U194" s="259"/>
      <c r="V194" s="256"/>
      <c r="W194" s="257"/>
      <c r="X194" s="257"/>
      <c r="Y194" s="258"/>
      <c r="Z194" s="259"/>
    </row>
    <row r="195" spans="1:26" ht="12.75" hidden="1" customHeight="1" x14ac:dyDescent="0.2">
      <c r="B195" s="238"/>
      <c r="C195" s="239"/>
      <c r="D195" s="239"/>
      <c r="E195" s="240"/>
      <c r="F195" s="241"/>
      <c r="G195" s="246"/>
      <c r="H195" s="247"/>
      <c r="I195" s="247"/>
      <c r="J195" s="248"/>
      <c r="K195" s="249"/>
      <c r="L195" s="256"/>
      <c r="M195" s="257"/>
      <c r="N195" s="257"/>
      <c r="O195" s="258"/>
      <c r="P195" s="259"/>
      <c r="Q195" s="256"/>
      <c r="R195" s="257"/>
      <c r="S195" s="257"/>
      <c r="T195" s="258"/>
      <c r="U195" s="259"/>
      <c r="V195" s="256"/>
      <c r="W195" s="257"/>
      <c r="X195" s="257"/>
      <c r="Y195" s="258"/>
      <c r="Z195" s="259"/>
    </row>
    <row r="196" spans="1:26" x14ac:dyDescent="0.2">
      <c r="A196" s="115" t="s">
        <v>2</v>
      </c>
      <c r="B196" s="242">
        <f t="shared" ref="B196:Z196" si="29">SUM(B$172:B$195)</f>
        <v>106</v>
      </c>
      <c r="C196" s="243">
        <f t="shared" si="29"/>
        <v>1050185</v>
      </c>
      <c r="D196" s="243">
        <f t="shared" si="29"/>
        <v>678</v>
      </c>
      <c r="E196" s="244">
        <f t="shared" si="29"/>
        <v>96100.048999999999</v>
      </c>
      <c r="F196" s="245">
        <f t="shared" si="29"/>
        <v>1</v>
      </c>
      <c r="G196" s="250">
        <f t="shared" si="29"/>
        <v>121</v>
      </c>
      <c r="H196" s="251">
        <f t="shared" si="29"/>
        <v>1074744</v>
      </c>
      <c r="I196" s="251">
        <f t="shared" si="29"/>
        <v>896</v>
      </c>
      <c r="J196" s="255">
        <f t="shared" si="29"/>
        <v>99681.796000000002</v>
      </c>
      <c r="K196" s="252">
        <f t="shared" si="29"/>
        <v>1</v>
      </c>
      <c r="L196" s="261">
        <f t="shared" si="29"/>
        <v>126</v>
      </c>
      <c r="M196" s="262">
        <f t="shared" si="29"/>
        <v>1053694</v>
      </c>
      <c r="N196" s="262">
        <f t="shared" si="29"/>
        <v>1156</v>
      </c>
      <c r="O196" s="263">
        <f t="shared" si="29"/>
        <v>97827.23</v>
      </c>
      <c r="P196" s="264">
        <f t="shared" si="29"/>
        <v>1</v>
      </c>
      <c r="Q196" s="261">
        <f t="shared" si="29"/>
        <v>136</v>
      </c>
      <c r="R196" s="262">
        <f t="shared" si="29"/>
        <v>1086675</v>
      </c>
      <c r="S196" s="262">
        <f t="shared" si="29"/>
        <v>12270</v>
      </c>
      <c r="T196" s="263">
        <f t="shared" si="29"/>
        <v>98666.89</v>
      </c>
      <c r="U196" s="264">
        <f t="shared" si="29"/>
        <v>1</v>
      </c>
      <c r="V196" s="261">
        <f t="shared" si="29"/>
        <v>149</v>
      </c>
      <c r="W196" s="262">
        <f t="shared" si="29"/>
        <v>1014705</v>
      </c>
      <c r="X196" s="262">
        <f t="shared" si="29"/>
        <v>5133</v>
      </c>
      <c r="Y196" s="263">
        <f t="shared" si="29"/>
        <v>102274.91499999999</v>
      </c>
      <c r="Z196" s="264">
        <f t="shared" si="29"/>
        <v>1</v>
      </c>
    </row>
    <row r="199" spans="1:26" ht="12.75" customHeight="1" x14ac:dyDescent="0.2"/>
    <row r="200" spans="1:26" ht="12.75" customHeight="1" x14ac:dyDescent="0.2">
      <c r="A200" s="110" t="str">
        <f>Translation!$A$39</f>
        <v>Vorsorgekapital in Mio. CHF</v>
      </c>
    </row>
    <row r="201" spans="1:26" ht="12.75" customHeight="1" x14ac:dyDescent="0.2"/>
    <row r="202" spans="1:26" ht="12.75" customHeight="1" x14ac:dyDescent="0.2"/>
    <row r="203" spans="1:26" ht="12.75" customHeight="1" x14ac:dyDescent="0.2"/>
    <row r="204" spans="1:26" ht="12.75" customHeight="1" x14ac:dyDescent="0.2"/>
    <row r="205" spans="1:26" ht="12.75" customHeight="1" x14ac:dyDescent="0.2"/>
    <row r="206" spans="1:26" ht="12.75" customHeight="1" x14ac:dyDescent="0.2"/>
    <row r="207" spans="1:26" ht="12.75" customHeight="1" x14ac:dyDescent="0.2"/>
    <row r="208" spans="1:26" ht="12.75" customHeight="1" x14ac:dyDescent="0.2"/>
    <row r="209" ht="12.75" customHeight="1" x14ac:dyDescent="0.2"/>
  </sheetData>
  <mergeCells count="5">
    <mergeCell ref="Q3:U3"/>
    <mergeCell ref="V3:Z3"/>
    <mergeCell ref="L3:P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51" orientation="landscape" cellComments="atEnd" r:id="rId1"/>
  <headerFooter>
    <oddFooter>&amp;L&amp;10&amp;F / &amp;A&amp;C&amp;10&amp;H&amp;P / &amp;N&amp;R&amp;10OAK BV - RM / 10.05.2016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6">
    <pageSetUpPr fitToPage="1"/>
  </sheetPr>
  <dimension ref="A1:AE209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27" width="11" style="25"/>
    <col min="28" max="29" width="11" style="18"/>
    <col min="30" max="30" width="11" style="158"/>
    <col min="31" max="31" width="11" style="27"/>
    <col min="32" max="16384" width="11" style="1"/>
  </cols>
  <sheetData>
    <row r="1" spans="1:31" s="22" customFormat="1" ht="18" x14ac:dyDescent="0.25">
      <c r="A1" s="109" t="str">
        <f>Translation!$A$356</f>
        <v>Ziel-Wertschwankungsreserven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  <c r="AA1" s="21"/>
      <c r="AD1" s="157"/>
      <c r="AE1" s="24"/>
    </row>
    <row r="2" spans="1:3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  <c r="AA2" s="25"/>
      <c r="AD2" s="158"/>
      <c r="AE2" s="27"/>
    </row>
    <row r="3" spans="1:31" s="18" customFormat="1" ht="15.75" x14ac:dyDescent="0.25">
      <c r="A3" s="110"/>
      <c r="B3" s="288">
        <f>Translation!$A$45</f>
        <v>2018</v>
      </c>
      <c r="C3" s="289"/>
      <c r="D3" s="289"/>
      <c r="E3" s="289"/>
      <c r="F3" s="290"/>
      <c r="G3" s="288">
        <f>Translation!$A$44</f>
        <v>2017</v>
      </c>
      <c r="H3" s="289"/>
      <c r="I3" s="289"/>
      <c r="J3" s="289"/>
      <c r="K3" s="290"/>
      <c r="L3" s="288">
        <f>Translation!$A$43</f>
        <v>2016</v>
      </c>
      <c r="M3" s="289"/>
      <c r="N3" s="289"/>
      <c r="O3" s="289"/>
      <c r="P3" s="290"/>
      <c r="Q3" s="288">
        <f>Translation!$A$42</f>
        <v>2015</v>
      </c>
      <c r="R3" s="289"/>
      <c r="S3" s="289"/>
      <c r="T3" s="289"/>
      <c r="U3" s="290"/>
      <c r="V3" s="288">
        <f>Translation!$A$41</f>
        <v>2014</v>
      </c>
      <c r="W3" s="289"/>
      <c r="X3" s="289"/>
      <c r="Y3" s="289"/>
      <c r="Z3" s="290"/>
      <c r="AA3" s="288">
        <f>Translation!$A$40</f>
        <v>2013</v>
      </c>
      <c r="AB3" s="289"/>
      <c r="AC3" s="289"/>
      <c r="AD3" s="289"/>
      <c r="AE3" s="290"/>
    </row>
    <row r="4" spans="1:31" s="18" customFormat="1" ht="38.25" x14ac:dyDescent="0.2">
      <c r="A4" s="111"/>
      <c r="B4" s="28" t="str">
        <f>Translation!$A$46</f>
        <v>Anzahl VE</v>
      </c>
      <c r="C4" s="19" t="str">
        <f>Translation!$A$47</f>
        <v>Anzahl aktive Versicherte</v>
      </c>
      <c r="D4" s="19" t="str">
        <f>Translation!$A$48</f>
        <v>Anzahl Rentner</v>
      </c>
      <c r="E4" s="148" t="str">
        <f>Translation!$A$49</f>
        <v>Vorsorge-kapital</v>
      </c>
      <c r="F4" s="29" t="str">
        <f>Translation!$A$52</f>
        <v>Anteil Vorsorge-kapital</v>
      </c>
      <c r="G4" s="28" t="str">
        <f>Translation!$A$46</f>
        <v>Anzahl VE</v>
      </c>
      <c r="H4" s="19" t="str">
        <f>Translation!$A$47</f>
        <v>Anzahl aktive Versicherte</v>
      </c>
      <c r="I4" s="19" t="str">
        <f>Translation!$A$48</f>
        <v>Anzahl Rentner</v>
      </c>
      <c r="J4" s="148" t="str">
        <f>Translation!$A$49</f>
        <v>Vorsorge-kapital</v>
      </c>
      <c r="K4" s="29" t="str">
        <f>Translation!$A$52</f>
        <v>Anteil Vorsorge-kapital</v>
      </c>
      <c r="L4" s="28" t="str">
        <f>Translation!$A$46</f>
        <v>Anzahl VE</v>
      </c>
      <c r="M4" s="73" t="str">
        <f>Translation!$A$47</f>
        <v>Anzahl aktive Versicherte</v>
      </c>
      <c r="N4" s="73" t="str">
        <f>Translation!$A$48</f>
        <v>Anzahl Rentner</v>
      </c>
      <c r="O4" s="148" t="str">
        <f>Translation!$A$49</f>
        <v>Vorsorge-kapital</v>
      </c>
      <c r="P4" s="29" t="str">
        <f>Translation!$A$52</f>
        <v>Anteil Vorsorge-kapital</v>
      </c>
      <c r="Q4" s="28" t="str">
        <f>Translation!$A$46</f>
        <v>Anzahl VE</v>
      </c>
      <c r="R4" s="73" t="str">
        <f>Translation!$A$47</f>
        <v>Anzahl aktive Versicherte</v>
      </c>
      <c r="S4" s="73" t="str">
        <f>Translation!$A$48</f>
        <v>Anzahl Rentner</v>
      </c>
      <c r="T4" s="148" t="str">
        <f>Translation!$A$49</f>
        <v>Vorsorge-kapital</v>
      </c>
      <c r="U4" s="29" t="str">
        <f>Translation!$A$52</f>
        <v>Anteil Vorsorge-kapital</v>
      </c>
      <c r="V4" s="28" t="str">
        <f>Translation!$A$46</f>
        <v>Anzahl VE</v>
      </c>
      <c r="W4" s="73" t="str">
        <f>Translation!$A$47</f>
        <v>Anzahl aktive Versicherte</v>
      </c>
      <c r="X4" s="73" t="str">
        <f>Translation!$A$48</f>
        <v>Anzahl Rentner</v>
      </c>
      <c r="Y4" s="148" t="str">
        <f>Translation!$A$49</f>
        <v>Vorsorge-kapital</v>
      </c>
      <c r="Z4" s="29" t="str">
        <f>Translation!$A$52</f>
        <v>Anteil Vorsorge-kapital</v>
      </c>
      <c r="AA4" s="28" t="str">
        <f>Translation!$A$46</f>
        <v>Anzahl VE</v>
      </c>
      <c r="AB4" s="73" t="str">
        <f>Translation!$A$47</f>
        <v>Anzahl aktive Versicherte</v>
      </c>
      <c r="AC4" s="73" t="str">
        <f>Translation!$A$48</f>
        <v>Anzahl Rentner</v>
      </c>
      <c r="AD4" s="148" t="str">
        <f>Translation!$A$49</f>
        <v>Vorsorge-kapital</v>
      </c>
      <c r="AE4" s="29" t="str">
        <f>Translation!$A$52</f>
        <v>Anteil Vorsorge-kapital</v>
      </c>
    </row>
    <row r="5" spans="1:31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  <c r="AA5" s="59"/>
      <c r="AB5" s="74"/>
      <c r="AC5" s="74"/>
      <c r="AD5" s="159"/>
      <c r="AE5" s="62"/>
    </row>
    <row r="6" spans="1:31" x14ac:dyDescent="0.2">
      <c r="M6" s="75"/>
      <c r="N6" s="75"/>
      <c r="R6" s="75"/>
      <c r="S6" s="75"/>
      <c r="W6" s="75"/>
      <c r="X6" s="75"/>
      <c r="AB6" s="75"/>
      <c r="AC6" s="75"/>
    </row>
    <row r="7" spans="1:31" ht="12.75" hidden="1" customHeight="1" x14ac:dyDescent="0.2">
      <c r="M7" s="75"/>
      <c r="N7" s="75"/>
      <c r="R7" s="75"/>
      <c r="S7" s="75"/>
      <c r="W7" s="75"/>
      <c r="X7" s="75"/>
      <c r="AB7" s="75"/>
      <c r="AC7" s="75"/>
    </row>
    <row r="8" spans="1:31" ht="12.75" hidden="1" customHeight="1" x14ac:dyDescent="0.2">
      <c r="M8" s="75"/>
      <c r="N8" s="75"/>
      <c r="R8" s="75"/>
      <c r="S8" s="75"/>
      <c r="W8" s="75"/>
      <c r="X8" s="75"/>
      <c r="AB8" s="75"/>
      <c r="AC8" s="75"/>
    </row>
    <row r="9" spans="1:31" ht="12.75" hidden="1" customHeight="1" x14ac:dyDescent="0.2">
      <c r="M9" s="75"/>
      <c r="N9" s="75"/>
      <c r="R9" s="75"/>
      <c r="S9" s="75"/>
      <c r="W9" s="75"/>
      <c r="X9" s="75"/>
      <c r="AB9" s="75"/>
      <c r="AC9" s="75"/>
    </row>
    <row r="10" spans="1:31" x14ac:dyDescent="0.2">
      <c r="M10" s="75"/>
      <c r="N10" s="75"/>
      <c r="R10" s="75"/>
      <c r="S10" s="75"/>
      <c r="W10" s="75"/>
      <c r="X10" s="75"/>
      <c r="AB10" s="75"/>
      <c r="AC10" s="75"/>
    </row>
    <row r="11" spans="1:31" x14ac:dyDescent="0.2">
      <c r="A11" s="113" t="str">
        <f>Translation!$A$29</f>
        <v>alle Vorsorgeeinrichtungen</v>
      </c>
      <c r="E11" s="156"/>
      <c r="J11" s="156"/>
      <c r="O11" s="156"/>
      <c r="T11" s="156"/>
      <c r="Y11" s="156"/>
      <c r="AD11" s="156"/>
    </row>
    <row r="12" spans="1:31" x14ac:dyDescent="0.2">
      <c r="A12" s="114" t="str">
        <f>Translation!$A357</f>
        <v>nicht definiert</v>
      </c>
      <c r="B12" s="30">
        <v>106</v>
      </c>
      <c r="C12" s="6">
        <v>1050185</v>
      </c>
      <c r="D12" s="6">
        <v>678</v>
      </c>
      <c r="E12" s="150">
        <v>96100.048999999999</v>
      </c>
      <c r="F12" s="31">
        <f t="shared" ref="F12:F18" si="0">E12/E$36</f>
        <v>0.1042140328105667</v>
      </c>
      <c r="G12" s="41">
        <v>121</v>
      </c>
      <c r="H12" s="42">
        <v>1074744</v>
      </c>
      <c r="I12" s="42">
        <v>896</v>
      </c>
      <c r="J12" s="160">
        <v>99681.796000000002</v>
      </c>
      <c r="K12" s="44">
        <f t="shared" ref="K12:K18" si="1">J12/J$36</f>
        <v>0.11035441625141519</v>
      </c>
      <c r="L12" s="76">
        <v>126</v>
      </c>
      <c r="M12" s="122">
        <v>1053694</v>
      </c>
      <c r="N12" s="122">
        <v>1156</v>
      </c>
      <c r="O12" s="166">
        <v>97827.23</v>
      </c>
      <c r="P12" s="124">
        <f t="shared" ref="P12:P18" si="2">O12/O$36</f>
        <v>0.11374397771050686</v>
      </c>
      <c r="Q12" s="76">
        <v>136</v>
      </c>
      <c r="R12" s="122">
        <v>1086675</v>
      </c>
      <c r="S12" s="122">
        <v>12270</v>
      </c>
      <c r="T12" s="166">
        <v>98666.89</v>
      </c>
      <c r="U12" s="124">
        <f t="shared" ref="U12:U18" si="3">T12/T$36</f>
        <v>0.11985337695814696</v>
      </c>
      <c r="V12" s="76">
        <v>149</v>
      </c>
      <c r="W12" s="122">
        <v>1014705</v>
      </c>
      <c r="X12" s="122">
        <v>5133</v>
      </c>
      <c r="Y12" s="166">
        <v>102274.91499999999</v>
      </c>
      <c r="Z12" s="124">
        <f t="shared" ref="Z12:Z18" si="4">Y12/Y$36</f>
        <v>0.12720269876653947</v>
      </c>
      <c r="AA12" s="76">
        <v>165</v>
      </c>
      <c r="AB12" s="122">
        <v>1041650</v>
      </c>
      <c r="AC12" s="122">
        <v>90221</v>
      </c>
      <c r="AD12" s="166">
        <v>44874.271999999997</v>
      </c>
      <c r="AE12" s="124">
        <f t="shared" ref="AE12:AE18" si="5">AD12/AD$36</f>
        <v>6.0197170764879404E-2</v>
      </c>
    </row>
    <row r="13" spans="1:31" x14ac:dyDescent="0.2">
      <c r="A13" s="114" t="str">
        <f>Translation!$A380</f>
        <v>unter 5%</v>
      </c>
      <c r="B13" s="30">
        <v>60</v>
      </c>
      <c r="C13" s="6">
        <v>22897</v>
      </c>
      <c r="D13" s="6">
        <v>1682</v>
      </c>
      <c r="E13" s="150">
        <v>5987.4220000000005</v>
      </c>
      <c r="F13" s="31">
        <f t="shared" si="0"/>
        <v>6.4929560312576833E-3</v>
      </c>
      <c r="G13" s="41">
        <v>75</v>
      </c>
      <c r="H13" s="42">
        <v>23571</v>
      </c>
      <c r="I13" s="42">
        <v>2388</v>
      </c>
      <c r="J13" s="160">
        <v>6264.9129999999996</v>
      </c>
      <c r="K13" s="44">
        <f t="shared" si="1"/>
        <v>6.9356777739127233E-3</v>
      </c>
      <c r="L13" s="76">
        <v>77</v>
      </c>
      <c r="M13" s="122">
        <v>27364</v>
      </c>
      <c r="N13" s="122">
        <v>1856</v>
      </c>
      <c r="O13" s="166">
        <v>5722.1259999999993</v>
      </c>
      <c r="P13" s="124">
        <f t="shared" si="2"/>
        <v>6.6531309554682446E-3</v>
      </c>
      <c r="Q13" s="76">
        <v>87</v>
      </c>
      <c r="R13" s="122">
        <v>43228</v>
      </c>
      <c r="S13" s="122">
        <v>2268</v>
      </c>
      <c r="T13" s="166">
        <v>7589.4330000000009</v>
      </c>
      <c r="U13" s="124">
        <f t="shared" si="3"/>
        <v>9.2190923849692664E-3</v>
      </c>
      <c r="V13" s="76">
        <v>107</v>
      </c>
      <c r="W13" s="122">
        <v>126037</v>
      </c>
      <c r="X13" s="122">
        <v>14089</v>
      </c>
      <c r="Y13" s="166">
        <v>13240.711000000001</v>
      </c>
      <c r="Z13" s="124">
        <f t="shared" si="4"/>
        <v>1.6467910755905358E-2</v>
      </c>
      <c r="AA13" s="76">
        <v>108</v>
      </c>
      <c r="AB13" s="122">
        <v>198735</v>
      </c>
      <c r="AC13" s="122">
        <v>20048</v>
      </c>
      <c r="AD13" s="166">
        <v>14569.535</v>
      </c>
      <c r="AE13" s="124">
        <f t="shared" si="5"/>
        <v>1.954449057936555E-2</v>
      </c>
    </row>
    <row r="14" spans="1:31" x14ac:dyDescent="0.2">
      <c r="A14" s="114" t="str">
        <f>Translation!$A381</f>
        <v>5% – 9%</v>
      </c>
      <c r="B14" s="30">
        <v>69</v>
      </c>
      <c r="C14" s="6">
        <v>325883</v>
      </c>
      <c r="D14" s="6">
        <v>32523</v>
      </c>
      <c r="E14" s="150">
        <v>40475.574000000001</v>
      </c>
      <c r="F14" s="31">
        <f t="shared" si="0"/>
        <v>4.3893034818978299E-2</v>
      </c>
      <c r="G14" s="41">
        <v>73</v>
      </c>
      <c r="H14" s="42">
        <v>325544</v>
      </c>
      <c r="I14" s="42">
        <v>33575</v>
      </c>
      <c r="J14" s="160">
        <v>44938.332999999999</v>
      </c>
      <c r="K14" s="44">
        <f t="shared" si="1"/>
        <v>4.9749740720228468E-2</v>
      </c>
      <c r="L14" s="76">
        <v>82</v>
      </c>
      <c r="M14" s="122">
        <v>327982</v>
      </c>
      <c r="N14" s="122">
        <v>36805</v>
      </c>
      <c r="O14" s="166">
        <v>48523.960999999996</v>
      </c>
      <c r="P14" s="124">
        <f t="shared" si="2"/>
        <v>5.6418937124249599E-2</v>
      </c>
      <c r="Q14" s="76">
        <v>96</v>
      </c>
      <c r="R14" s="122">
        <v>327268</v>
      </c>
      <c r="S14" s="122">
        <v>39607</v>
      </c>
      <c r="T14" s="166">
        <v>46633.289000000004</v>
      </c>
      <c r="U14" s="124">
        <f t="shared" si="3"/>
        <v>5.6646734941328429E-2</v>
      </c>
      <c r="V14" s="76">
        <v>111</v>
      </c>
      <c r="W14" s="122">
        <v>358813</v>
      </c>
      <c r="X14" s="122">
        <v>49462</v>
      </c>
      <c r="Y14" s="166">
        <v>54308.580999999998</v>
      </c>
      <c r="Z14" s="124">
        <f t="shared" si="4"/>
        <v>6.7545380696539425E-2</v>
      </c>
      <c r="AA14" s="76">
        <v>120</v>
      </c>
      <c r="AB14" s="122">
        <v>311431</v>
      </c>
      <c r="AC14" s="122">
        <v>37539</v>
      </c>
      <c r="AD14" s="166">
        <v>37805.968999999997</v>
      </c>
      <c r="AE14" s="124">
        <f t="shared" si="5"/>
        <v>5.0715304569726213E-2</v>
      </c>
    </row>
    <row r="15" spans="1:31" x14ac:dyDescent="0.2">
      <c r="A15" s="114" t="str">
        <f>Translation!$A382</f>
        <v>10% – 14%</v>
      </c>
      <c r="B15" s="30">
        <v>344</v>
      </c>
      <c r="C15" s="6">
        <v>683379</v>
      </c>
      <c r="D15" s="6">
        <v>185798</v>
      </c>
      <c r="E15" s="150">
        <v>166837.30900000001</v>
      </c>
      <c r="F15" s="31">
        <f t="shared" si="0"/>
        <v>0.18092382860442305</v>
      </c>
      <c r="G15" s="41">
        <v>379</v>
      </c>
      <c r="H15" s="42">
        <v>655328</v>
      </c>
      <c r="I15" s="42">
        <v>171117</v>
      </c>
      <c r="J15" s="160">
        <v>150874.36800000002</v>
      </c>
      <c r="K15" s="44">
        <f t="shared" si="1"/>
        <v>0.16702801791353356</v>
      </c>
      <c r="L15" s="76">
        <v>422</v>
      </c>
      <c r="M15" s="122">
        <v>724278</v>
      </c>
      <c r="N15" s="122">
        <v>169505</v>
      </c>
      <c r="O15" s="166">
        <v>143205.742</v>
      </c>
      <c r="P15" s="124">
        <f t="shared" si="2"/>
        <v>0.16650569300658516</v>
      </c>
      <c r="Q15" s="76">
        <v>450</v>
      </c>
      <c r="R15" s="122">
        <v>697396</v>
      </c>
      <c r="S15" s="122">
        <v>170865</v>
      </c>
      <c r="T15" s="166">
        <v>143665.144</v>
      </c>
      <c r="U15" s="124">
        <f t="shared" si="3"/>
        <v>0.17451399004852047</v>
      </c>
      <c r="V15" s="76">
        <v>483</v>
      </c>
      <c r="W15" s="122">
        <v>575808</v>
      </c>
      <c r="X15" s="122">
        <v>145780</v>
      </c>
      <c r="Y15" s="166">
        <v>116972.431</v>
      </c>
      <c r="Z15" s="124">
        <f t="shared" si="4"/>
        <v>0.14548248614513956</v>
      </c>
      <c r="AA15" s="76">
        <v>511</v>
      </c>
      <c r="AB15" s="122">
        <v>835398</v>
      </c>
      <c r="AC15" s="122">
        <v>196433</v>
      </c>
      <c r="AD15" s="166">
        <v>154221.992</v>
      </c>
      <c r="AE15" s="124">
        <f t="shared" si="5"/>
        <v>0.20688307964358432</v>
      </c>
    </row>
    <row r="16" spans="1:31" x14ac:dyDescent="0.2">
      <c r="A16" s="114" t="str">
        <f>Translation!$A383</f>
        <v>15% – 19%</v>
      </c>
      <c r="B16" s="30">
        <v>629</v>
      </c>
      <c r="C16" s="6">
        <v>1356120</v>
      </c>
      <c r="D16" s="6">
        <v>474436</v>
      </c>
      <c r="E16" s="150">
        <v>399640.00599999999</v>
      </c>
      <c r="F16" s="31">
        <f t="shared" si="0"/>
        <v>0.43338267910455563</v>
      </c>
      <c r="G16" s="41">
        <v>618</v>
      </c>
      <c r="H16" s="42">
        <v>1282986</v>
      </c>
      <c r="I16" s="42">
        <v>458574</v>
      </c>
      <c r="J16" s="160">
        <v>384403.16399999999</v>
      </c>
      <c r="K16" s="44">
        <f t="shared" si="1"/>
        <v>0.42556001667964544</v>
      </c>
      <c r="L16" s="76">
        <v>608</v>
      </c>
      <c r="M16" s="122">
        <v>1308094</v>
      </c>
      <c r="N16" s="122">
        <v>461435</v>
      </c>
      <c r="O16" s="166">
        <v>374315.576</v>
      </c>
      <c r="P16" s="124">
        <f t="shared" si="2"/>
        <v>0.43521770506268592</v>
      </c>
      <c r="Q16" s="76">
        <v>608</v>
      </c>
      <c r="R16" s="122">
        <v>1307653</v>
      </c>
      <c r="S16" s="122">
        <v>452892</v>
      </c>
      <c r="T16" s="166">
        <v>352935.39500000002</v>
      </c>
      <c r="U16" s="124">
        <f t="shared" si="3"/>
        <v>0.42872030261425587</v>
      </c>
      <c r="V16" s="76">
        <v>625</v>
      </c>
      <c r="W16" s="122">
        <v>1405592</v>
      </c>
      <c r="X16" s="122">
        <v>484972</v>
      </c>
      <c r="Y16" s="166">
        <v>365125.533</v>
      </c>
      <c r="Z16" s="124">
        <f t="shared" si="4"/>
        <v>0.45411871704973966</v>
      </c>
      <c r="AA16" s="76">
        <v>628</v>
      </c>
      <c r="AB16" s="122">
        <v>1054703</v>
      </c>
      <c r="AC16" s="122">
        <v>416344</v>
      </c>
      <c r="AD16" s="166">
        <v>336041.93200000003</v>
      </c>
      <c r="AE16" s="124">
        <f t="shared" si="5"/>
        <v>0.45078778246840406</v>
      </c>
    </row>
    <row r="17" spans="1:31" ht="12.75" customHeight="1" x14ac:dyDescent="0.2">
      <c r="A17" s="110" t="str">
        <f>Translation!$A384</f>
        <v>20% – 24%</v>
      </c>
      <c r="B17" s="30">
        <v>276</v>
      </c>
      <c r="C17" s="6">
        <v>543292</v>
      </c>
      <c r="D17" s="6">
        <v>149806</v>
      </c>
      <c r="E17" s="150">
        <v>125960.386</v>
      </c>
      <c r="F17" s="31">
        <f t="shared" si="0"/>
        <v>0.1365955578174122</v>
      </c>
      <c r="G17" s="41">
        <v>273</v>
      </c>
      <c r="H17" s="42">
        <v>554870</v>
      </c>
      <c r="I17" s="42">
        <v>154806</v>
      </c>
      <c r="J17" s="160">
        <v>122947.01300000001</v>
      </c>
      <c r="K17" s="44">
        <f t="shared" si="1"/>
        <v>0.13611056776575489</v>
      </c>
      <c r="L17" s="76">
        <v>259</v>
      </c>
      <c r="M17" s="122">
        <v>339584</v>
      </c>
      <c r="N17" s="122">
        <v>128351</v>
      </c>
      <c r="O17" s="166">
        <v>102497.447</v>
      </c>
      <c r="P17" s="124">
        <f t="shared" si="2"/>
        <v>0.11917405130403733</v>
      </c>
      <c r="Q17" s="76">
        <v>266</v>
      </c>
      <c r="R17" s="122">
        <v>290991</v>
      </c>
      <c r="S17" s="122">
        <v>84884</v>
      </c>
      <c r="T17" s="166">
        <v>74836.731</v>
      </c>
      <c r="U17" s="124">
        <f t="shared" si="3"/>
        <v>9.0906229342573197E-2</v>
      </c>
      <c r="V17" s="76">
        <v>264</v>
      </c>
      <c r="W17" s="122">
        <v>295924</v>
      </c>
      <c r="X17" s="122">
        <v>83128</v>
      </c>
      <c r="Y17" s="166">
        <v>72410.305000000008</v>
      </c>
      <c r="Z17" s="124">
        <f t="shared" si="4"/>
        <v>9.005909429998793E-2</v>
      </c>
      <c r="AA17" s="76">
        <v>256</v>
      </c>
      <c r="AB17" s="122">
        <v>300565</v>
      </c>
      <c r="AC17" s="122">
        <v>85719</v>
      </c>
      <c r="AD17" s="166">
        <v>74906.078999999998</v>
      </c>
      <c r="AE17" s="124">
        <f t="shared" si="5"/>
        <v>0.10048372548284565</v>
      </c>
    </row>
    <row r="18" spans="1:31" ht="12.75" customHeight="1" x14ac:dyDescent="0.2">
      <c r="A18" s="110" t="str">
        <f>Translation!$A385</f>
        <v>25% oder höher</v>
      </c>
      <c r="B18" s="30">
        <v>103</v>
      </c>
      <c r="C18" s="6">
        <v>260141</v>
      </c>
      <c r="D18" s="6">
        <v>92372</v>
      </c>
      <c r="E18" s="150">
        <v>87140.413</v>
      </c>
      <c r="F18" s="31">
        <f t="shared" si="0"/>
        <v>9.4497910812806479E-2</v>
      </c>
      <c r="G18" s="41">
        <v>115</v>
      </c>
      <c r="H18" s="42">
        <v>258869</v>
      </c>
      <c r="I18" s="42">
        <v>96135</v>
      </c>
      <c r="J18" s="160">
        <v>94178.195999999996</v>
      </c>
      <c r="K18" s="44">
        <f t="shared" si="1"/>
        <v>0.10426156289550967</v>
      </c>
      <c r="L18" s="76">
        <v>108</v>
      </c>
      <c r="M18" s="122">
        <v>269098</v>
      </c>
      <c r="N18" s="122">
        <v>89717</v>
      </c>
      <c r="O18" s="166">
        <v>87973.057000000001</v>
      </c>
      <c r="P18" s="124">
        <f t="shared" si="2"/>
        <v>0.1022865048364668</v>
      </c>
      <c r="Q18" s="76">
        <v>100</v>
      </c>
      <c r="R18" s="122">
        <v>284944</v>
      </c>
      <c r="S18" s="122">
        <v>115815</v>
      </c>
      <c r="T18" s="166">
        <v>98903.071999999986</v>
      </c>
      <c r="U18" s="124">
        <f t="shared" si="3"/>
        <v>0.12014027371020561</v>
      </c>
      <c r="V18" s="76">
        <v>106</v>
      </c>
      <c r="W18" s="122">
        <v>227158</v>
      </c>
      <c r="X18" s="122">
        <v>86254</v>
      </c>
      <c r="Y18" s="166">
        <v>79698.53899999999</v>
      </c>
      <c r="Z18" s="124">
        <f t="shared" si="4"/>
        <v>9.9123712286148552E-2</v>
      </c>
      <c r="AA18" s="76">
        <v>117</v>
      </c>
      <c r="AB18" s="122">
        <v>190266</v>
      </c>
      <c r="AC18" s="122">
        <v>97028</v>
      </c>
      <c r="AD18" s="166">
        <v>83035.055999999997</v>
      </c>
      <c r="AE18" s="124">
        <f t="shared" si="5"/>
        <v>0.11138844649119486</v>
      </c>
    </row>
    <row r="19" spans="1:31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6"/>
      <c r="P19" s="124"/>
      <c r="Q19" s="76"/>
      <c r="R19" s="122"/>
      <c r="S19" s="122"/>
      <c r="T19" s="166"/>
      <c r="U19" s="124"/>
      <c r="V19" s="76"/>
      <c r="W19" s="122"/>
      <c r="X19" s="122"/>
      <c r="Y19" s="166"/>
      <c r="Z19" s="124"/>
      <c r="AA19" s="76"/>
      <c r="AB19" s="122"/>
      <c r="AC19" s="122"/>
      <c r="AD19" s="166"/>
      <c r="AE19" s="124"/>
    </row>
    <row r="20" spans="1:31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6"/>
      <c r="P20" s="124"/>
      <c r="Q20" s="76"/>
      <c r="R20" s="122"/>
      <c r="S20" s="122"/>
      <c r="T20" s="166"/>
      <c r="U20" s="124"/>
      <c r="V20" s="76"/>
      <c r="W20" s="122"/>
      <c r="X20" s="122"/>
      <c r="Y20" s="166"/>
      <c r="Z20" s="124"/>
      <c r="AA20" s="76"/>
      <c r="AB20" s="122"/>
      <c r="AC20" s="122"/>
      <c r="AD20" s="166"/>
      <c r="AE20" s="124"/>
    </row>
    <row r="21" spans="1:31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6"/>
      <c r="P21" s="124"/>
      <c r="Q21" s="76"/>
      <c r="R21" s="122"/>
      <c r="S21" s="122"/>
      <c r="T21" s="166"/>
      <c r="U21" s="124"/>
      <c r="V21" s="76"/>
      <c r="W21" s="122"/>
      <c r="X21" s="122"/>
      <c r="Y21" s="166"/>
      <c r="Z21" s="124"/>
      <c r="AA21" s="76"/>
      <c r="AB21" s="122"/>
      <c r="AC21" s="122"/>
      <c r="AD21" s="166"/>
      <c r="AE21" s="124"/>
    </row>
    <row r="22" spans="1:31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6"/>
      <c r="P22" s="124"/>
      <c r="Q22" s="76"/>
      <c r="R22" s="122"/>
      <c r="S22" s="122"/>
      <c r="T22" s="166"/>
      <c r="U22" s="124"/>
      <c r="V22" s="76"/>
      <c r="W22" s="122"/>
      <c r="X22" s="122"/>
      <c r="Y22" s="166"/>
      <c r="Z22" s="124"/>
      <c r="AA22" s="76"/>
      <c r="AB22" s="122"/>
      <c r="AC22" s="122"/>
      <c r="AD22" s="166"/>
      <c r="AE22" s="124"/>
    </row>
    <row r="23" spans="1:31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6"/>
      <c r="P23" s="124"/>
      <c r="Q23" s="76"/>
      <c r="R23" s="122"/>
      <c r="S23" s="122"/>
      <c r="T23" s="166"/>
      <c r="U23" s="124"/>
      <c r="V23" s="76"/>
      <c r="W23" s="122"/>
      <c r="X23" s="122"/>
      <c r="Y23" s="166"/>
      <c r="Z23" s="124"/>
      <c r="AA23" s="76"/>
      <c r="AB23" s="122"/>
      <c r="AC23" s="122"/>
      <c r="AD23" s="166"/>
      <c r="AE23" s="124"/>
    </row>
    <row r="24" spans="1:31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6"/>
      <c r="P24" s="124"/>
      <c r="Q24" s="76"/>
      <c r="R24" s="122"/>
      <c r="S24" s="122"/>
      <c r="T24" s="166"/>
      <c r="U24" s="124"/>
      <c r="V24" s="76"/>
      <c r="W24" s="122"/>
      <c r="X24" s="122"/>
      <c r="Y24" s="166"/>
      <c r="Z24" s="124"/>
      <c r="AA24" s="76"/>
      <c r="AB24" s="122"/>
      <c r="AC24" s="122"/>
      <c r="AD24" s="166"/>
      <c r="AE24" s="124"/>
    </row>
    <row r="25" spans="1:31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6"/>
      <c r="P25" s="124"/>
      <c r="Q25" s="76"/>
      <c r="R25" s="122"/>
      <c r="S25" s="122"/>
      <c r="T25" s="166"/>
      <c r="U25" s="124"/>
      <c r="V25" s="76"/>
      <c r="W25" s="122"/>
      <c r="X25" s="122"/>
      <c r="Y25" s="166"/>
      <c r="Z25" s="124"/>
      <c r="AA25" s="76"/>
      <c r="AB25" s="122"/>
      <c r="AC25" s="122"/>
      <c r="AD25" s="166"/>
      <c r="AE25" s="124"/>
    </row>
    <row r="26" spans="1:31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6"/>
      <c r="P26" s="124"/>
      <c r="Q26" s="76"/>
      <c r="R26" s="122"/>
      <c r="S26" s="122"/>
      <c r="T26" s="166"/>
      <c r="U26" s="124"/>
      <c r="V26" s="76"/>
      <c r="W26" s="122"/>
      <c r="X26" s="122"/>
      <c r="Y26" s="166"/>
      <c r="Z26" s="124"/>
      <c r="AA26" s="76"/>
      <c r="AB26" s="122"/>
      <c r="AC26" s="122"/>
      <c r="AD26" s="166"/>
      <c r="AE26" s="124"/>
    </row>
    <row r="27" spans="1:31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6"/>
      <c r="P27" s="124"/>
      <c r="Q27" s="76"/>
      <c r="R27" s="122"/>
      <c r="S27" s="122"/>
      <c r="T27" s="166"/>
      <c r="U27" s="124"/>
      <c r="V27" s="76"/>
      <c r="W27" s="122"/>
      <c r="X27" s="122"/>
      <c r="Y27" s="166"/>
      <c r="Z27" s="124"/>
      <c r="AA27" s="76"/>
      <c r="AB27" s="122"/>
      <c r="AC27" s="122"/>
      <c r="AD27" s="166"/>
      <c r="AE27" s="124"/>
    </row>
    <row r="28" spans="1:31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6"/>
      <c r="P28" s="124"/>
      <c r="Q28" s="76"/>
      <c r="R28" s="122"/>
      <c r="S28" s="122"/>
      <c r="T28" s="166"/>
      <c r="U28" s="124"/>
      <c r="V28" s="76"/>
      <c r="W28" s="122"/>
      <c r="X28" s="122"/>
      <c r="Y28" s="166"/>
      <c r="Z28" s="124"/>
      <c r="AA28" s="76"/>
      <c r="AB28" s="122"/>
      <c r="AC28" s="122"/>
      <c r="AD28" s="166"/>
      <c r="AE28" s="124"/>
    </row>
    <row r="29" spans="1:31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6"/>
      <c r="P29" s="124"/>
      <c r="Q29" s="76"/>
      <c r="R29" s="122"/>
      <c r="S29" s="122"/>
      <c r="T29" s="166"/>
      <c r="U29" s="124"/>
      <c r="V29" s="76"/>
      <c r="W29" s="122"/>
      <c r="X29" s="122"/>
      <c r="Y29" s="166"/>
      <c r="Z29" s="124"/>
      <c r="AA29" s="76"/>
      <c r="AB29" s="122"/>
      <c r="AC29" s="122"/>
      <c r="AD29" s="166"/>
      <c r="AE29" s="124"/>
    </row>
    <row r="30" spans="1:31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6"/>
      <c r="P30" s="124"/>
      <c r="Q30" s="76"/>
      <c r="R30" s="122"/>
      <c r="S30" s="122"/>
      <c r="T30" s="166"/>
      <c r="U30" s="124"/>
      <c r="V30" s="76"/>
      <c r="W30" s="122"/>
      <c r="X30" s="122"/>
      <c r="Y30" s="166"/>
      <c r="Z30" s="124"/>
      <c r="AA30" s="76"/>
      <c r="AB30" s="122"/>
      <c r="AC30" s="122"/>
      <c r="AD30" s="166"/>
      <c r="AE30" s="124"/>
    </row>
    <row r="31" spans="1:31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6"/>
      <c r="P31" s="124"/>
      <c r="Q31" s="76"/>
      <c r="R31" s="122"/>
      <c r="S31" s="122"/>
      <c r="T31" s="166"/>
      <c r="U31" s="124"/>
      <c r="V31" s="76"/>
      <c r="W31" s="122"/>
      <c r="X31" s="122"/>
      <c r="Y31" s="166"/>
      <c r="Z31" s="124"/>
      <c r="AA31" s="76"/>
      <c r="AB31" s="122"/>
      <c r="AC31" s="122"/>
      <c r="AD31" s="166"/>
      <c r="AE31" s="124"/>
    </row>
    <row r="32" spans="1:31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6"/>
      <c r="P32" s="124"/>
      <c r="Q32" s="76"/>
      <c r="R32" s="122"/>
      <c r="S32" s="122"/>
      <c r="T32" s="166"/>
      <c r="U32" s="124"/>
      <c r="V32" s="76"/>
      <c r="W32" s="122"/>
      <c r="X32" s="122"/>
      <c r="Y32" s="166"/>
      <c r="Z32" s="124"/>
      <c r="AA32" s="76"/>
      <c r="AB32" s="122"/>
      <c r="AC32" s="122"/>
      <c r="AD32" s="166"/>
      <c r="AE32" s="124"/>
    </row>
    <row r="33" spans="1:31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6"/>
      <c r="P33" s="124"/>
      <c r="Q33" s="76"/>
      <c r="R33" s="122"/>
      <c r="S33" s="122"/>
      <c r="T33" s="166"/>
      <c r="U33" s="124"/>
      <c r="V33" s="76"/>
      <c r="W33" s="122"/>
      <c r="X33" s="122"/>
      <c r="Y33" s="166"/>
      <c r="Z33" s="124"/>
      <c r="AA33" s="76"/>
      <c r="AB33" s="122"/>
      <c r="AC33" s="122"/>
      <c r="AD33" s="166"/>
      <c r="AE33" s="124"/>
    </row>
    <row r="34" spans="1:31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6"/>
      <c r="P34" s="124"/>
      <c r="Q34" s="76"/>
      <c r="R34" s="122"/>
      <c r="S34" s="122"/>
      <c r="T34" s="166"/>
      <c r="U34" s="124"/>
      <c r="V34" s="76"/>
      <c r="W34" s="122"/>
      <c r="X34" s="122"/>
      <c r="Y34" s="166"/>
      <c r="Z34" s="124"/>
      <c r="AA34" s="76"/>
      <c r="AB34" s="122"/>
      <c r="AC34" s="122"/>
      <c r="AD34" s="166"/>
      <c r="AE34" s="124"/>
    </row>
    <row r="35" spans="1:31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6"/>
      <c r="P35" s="124"/>
      <c r="Q35" s="76"/>
      <c r="R35" s="122"/>
      <c r="S35" s="122"/>
      <c r="T35" s="166"/>
      <c r="U35" s="124"/>
      <c r="V35" s="76"/>
      <c r="W35" s="122"/>
      <c r="X35" s="122"/>
      <c r="Y35" s="166"/>
      <c r="Z35" s="124"/>
      <c r="AA35" s="76"/>
      <c r="AB35" s="122"/>
      <c r="AC35" s="122"/>
      <c r="AD35" s="166"/>
      <c r="AE35" s="124"/>
    </row>
    <row r="36" spans="1:31" x14ac:dyDescent="0.2">
      <c r="A36" s="115" t="s">
        <v>2</v>
      </c>
      <c r="B36" s="32">
        <f t="shared" ref="B36:AE36" si="6">SUM(B$12:B$35)</f>
        <v>1587</v>
      </c>
      <c r="C36" s="7">
        <f t="shared" si="6"/>
        <v>4241897</v>
      </c>
      <c r="D36" s="7">
        <f t="shared" si="6"/>
        <v>937295</v>
      </c>
      <c r="E36" s="151">
        <f t="shared" si="6"/>
        <v>922141.15899999999</v>
      </c>
      <c r="F36" s="64">
        <f t="shared" si="6"/>
        <v>1</v>
      </c>
      <c r="G36" s="45">
        <f t="shared" si="6"/>
        <v>1654</v>
      </c>
      <c r="H36" s="65">
        <f t="shared" si="6"/>
        <v>4175912</v>
      </c>
      <c r="I36" s="65">
        <f t="shared" si="6"/>
        <v>917491</v>
      </c>
      <c r="J36" s="161">
        <f t="shared" si="6"/>
        <v>903287.78300000005</v>
      </c>
      <c r="K36" s="66">
        <f t="shared" si="6"/>
        <v>1</v>
      </c>
      <c r="L36" s="77">
        <f t="shared" si="6"/>
        <v>1682</v>
      </c>
      <c r="M36" s="125">
        <f t="shared" si="6"/>
        <v>4050094</v>
      </c>
      <c r="N36" s="125">
        <f t="shared" si="6"/>
        <v>888825</v>
      </c>
      <c r="O36" s="167">
        <f t="shared" si="6"/>
        <v>860065.13900000008</v>
      </c>
      <c r="P36" s="127">
        <f t="shared" si="6"/>
        <v>0.99999999999999989</v>
      </c>
      <c r="Q36" s="77">
        <f t="shared" si="6"/>
        <v>1743</v>
      </c>
      <c r="R36" s="125">
        <f t="shared" si="6"/>
        <v>4038155</v>
      </c>
      <c r="S36" s="125">
        <f t="shared" si="6"/>
        <v>878601</v>
      </c>
      <c r="T36" s="167">
        <f t="shared" si="6"/>
        <v>823229.95400000014</v>
      </c>
      <c r="U36" s="127">
        <f t="shared" si="6"/>
        <v>0.99999999999999978</v>
      </c>
      <c r="V36" s="77">
        <f t="shared" si="6"/>
        <v>1845</v>
      </c>
      <c r="W36" s="125">
        <f t="shared" si="6"/>
        <v>4004037</v>
      </c>
      <c r="X36" s="125">
        <f t="shared" si="6"/>
        <v>868818</v>
      </c>
      <c r="Y36" s="167">
        <f t="shared" si="6"/>
        <v>804031.01500000001</v>
      </c>
      <c r="Z36" s="127">
        <f t="shared" si="6"/>
        <v>1</v>
      </c>
      <c r="AA36" s="77">
        <f t="shared" si="6"/>
        <v>1905</v>
      </c>
      <c r="AB36" s="125">
        <f t="shared" si="6"/>
        <v>3932748</v>
      </c>
      <c r="AC36" s="125">
        <f t="shared" si="6"/>
        <v>943332</v>
      </c>
      <c r="AD36" s="167">
        <f t="shared" si="6"/>
        <v>745454.83499999996</v>
      </c>
      <c r="AE36" s="127">
        <f t="shared" si="6"/>
        <v>1.0000000000000002</v>
      </c>
    </row>
    <row r="39" spans="1:31" ht="12.75" hidden="1" customHeight="1" x14ac:dyDescent="0.2"/>
    <row r="40" spans="1:31" ht="12.75" hidden="1" customHeight="1" x14ac:dyDescent="0.2"/>
    <row r="41" spans="1:31" ht="12.75" hidden="1" customHeight="1" x14ac:dyDescent="0.2"/>
    <row r="42" spans="1:31" ht="12.75" hidden="1" customHeight="1" x14ac:dyDescent="0.2"/>
    <row r="43" spans="1:31" ht="12.75" hidden="1" customHeight="1" x14ac:dyDescent="0.2"/>
    <row r="44" spans="1:31" ht="12.75" hidden="1" customHeight="1" x14ac:dyDescent="0.2"/>
    <row r="45" spans="1:31" ht="12.75" hidden="1" customHeight="1" x14ac:dyDescent="0.2"/>
    <row r="46" spans="1:31" ht="12.75" hidden="1" customHeight="1" x14ac:dyDescent="0.2"/>
    <row r="47" spans="1:31" ht="12.75" hidden="1" customHeight="1" x14ac:dyDescent="0.2"/>
    <row r="48" spans="1:31" ht="12.75" hidden="1" customHeight="1" x14ac:dyDescent="0.2"/>
    <row r="49" spans="1:31" ht="12.75" hidden="1" customHeight="1" x14ac:dyDescent="0.2"/>
    <row r="51" spans="1:31" x14ac:dyDescent="0.2">
      <c r="A51" s="116" t="str">
        <f>Translation!$A$30</f>
        <v>Vorsorgeeinrichtungen ohne Staatsgarantie</v>
      </c>
      <c r="E51" s="156"/>
      <c r="J51" s="156"/>
      <c r="O51" s="156"/>
      <c r="T51" s="156"/>
      <c r="Y51" s="156"/>
      <c r="AD51" s="156"/>
    </row>
    <row r="52" spans="1:31" x14ac:dyDescent="0.2">
      <c r="A52" s="114" t="str">
        <f>$A$12</f>
        <v>nicht definiert</v>
      </c>
      <c r="B52" s="33">
        <v>106</v>
      </c>
      <c r="C52" s="8">
        <v>1050185</v>
      </c>
      <c r="D52" s="8">
        <v>678</v>
      </c>
      <c r="E52" s="152">
        <v>96100.048999999999</v>
      </c>
      <c r="F52" s="34">
        <f t="shared" ref="F52:F58" si="7">E52/E$76</f>
        <v>0.12098780608840218</v>
      </c>
      <c r="G52" s="47">
        <v>121</v>
      </c>
      <c r="H52" s="48">
        <v>1074744</v>
      </c>
      <c r="I52" s="48">
        <v>896</v>
      </c>
      <c r="J52" s="162">
        <v>99681.796000000002</v>
      </c>
      <c r="K52" s="50">
        <f t="shared" ref="K52:K58" si="8">J52/J$76</f>
        <v>0.12957843494705071</v>
      </c>
      <c r="L52" s="128">
        <v>126</v>
      </c>
      <c r="M52" s="129">
        <v>1053694</v>
      </c>
      <c r="N52" s="129">
        <v>1156</v>
      </c>
      <c r="O52" s="168">
        <v>97827.23</v>
      </c>
      <c r="P52" s="131">
        <f t="shared" ref="P52:P58" si="9">O52/O$76</f>
        <v>0.13350008739228941</v>
      </c>
      <c r="Q52" s="128">
        <v>136</v>
      </c>
      <c r="R52" s="129">
        <v>1086675</v>
      </c>
      <c r="S52" s="129">
        <v>12270</v>
      </c>
      <c r="T52" s="168">
        <v>98666.89</v>
      </c>
      <c r="U52" s="131">
        <f t="shared" ref="U52:U58" si="10">T52/T$76</f>
        <v>0.14015542685544299</v>
      </c>
      <c r="V52" s="128">
        <v>149</v>
      </c>
      <c r="W52" s="129">
        <v>1014705</v>
      </c>
      <c r="X52" s="129">
        <v>5133</v>
      </c>
      <c r="Y52" s="168">
        <v>102274.91499999999</v>
      </c>
      <c r="Z52" s="131">
        <f t="shared" ref="Z52:Z58" si="11">Y52/Y$76</f>
        <v>0.15068573691933379</v>
      </c>
      <c r="AA52" s="128">
        <v>165</v>
      </c>
      <c r="AB52" s="129">
        <v>1041650</v>
      </c>
      <c r="AC52" s="129">
        <v>90221</v>
      </c>
      <c r="AD52" s="168">
        <v>44874.271999999997</v>
      </c>
      <c r="AE52" s="131">
        <f t="shared" ref="AE52:AE58" si="12">AD52/AD$76</f>
        <v>7.2770036448236347E-2</v>
      </c>
    </row>
    <row r="53" spans="1:31" x14ac:dyDescent="0.2">
      <c r="A53" s="114" t="str">
        <f>$A$13</f>
        <v>unter 5%</v>
      </c>
      <c r="B53" s="33">
        <v>57</v>
      </c>
      <c r="C53" s="8">
        <v>22886</v>
      </c>
      <c r="D53" s="8">
        <v>1502</v>
      </c>
      <c r="E53" s="152">
        <v>5906.05</v>
      </c>
      <c r="F53" s="34">
        <f t="shared" si="7"/>
        <v>7.4355844724741781E-3</v>
      </c>
      <c r="G53" s="47">
        <v>72</v>
      </c>
      <c r="H53" s="48">
        <v>22675</v>
      </c>
      <c r="I53" s="48">
        <v>1997</v>
      </c>
      <c r="J53" s="162">
        <v>6052.3019999999997</v>
      </c>
      <c r="K53" s="50">
        <f t="shared" si="8"/>
        <v>7.8675129507789453E-3</v>
      </c>
      <c r="L53" s="128">
        <v>73</v>
      </c>
      <c r="M53" s="129">
        <v>26433</v>
      </c>
      <c r="N53" s="129">
        <v>1444</v>
      </c>
      <c r="O53" s="168">
        <v>5507.6759999999995</v>
      </c>
      <c r="P53" s="131">
        <f t="shared" si="9"/>
        <v>7.5160589472728087E-3</v>
      </c>
      <c r="Q53" s="128">
        <v>83</v>
      </c>
      <c r="R53" s="129">
        <v>42391</v>
      </c>
      <c r="S53" s="129">
        <v>1892</v>
      </c>
      <c r="T53" s="168">
        <v>7377.0120000000006</v>
      </c>
      <c r="U53" s="131">
        <f t="shared" si="10"/>
        <v>1.0478978974382646E-2</v>
      </c>
      <c r="V53" s="128">
        <v>100</v>
      </c>
      <c r="W53" s="129">
        <v>124447</v>
      </c>
      <c r="X53" s="129">
        <v>13163</v>
      </c>
      <c r="Y53" s="168">
        <v>12669.468000000001</v>
      </c>
      <c r="Z53" s="131">
        <f t="shared" si="11"/>
        <v>1.8666435674436085E-2</v>
      </c>
      <c r="AA53" s="128">
        <v>99</v>
      </c>
      <c r="AB53" s="129">
        <v>196814</v>
      </c>
      <c r="AC53" s="129">
        <v>19063</v>
      </c>
      <c r="AD53" s="168">
        <v>13828.534</v>
      </c>
      <c r="AE53" s="131">
        <f t="shared" si="12"/>
        <v>2.2424941472157487E-2</v>
      </c>
    </row>
    <row r="54" spans="1:31" x14ac:dyDescent="0.2">
      <c r="A54" s="114" t="str">
        <f>$A$14</f>
        <v>5% – 9%</v>
      </c>
      <c r="B54" s="33">
        <v>68</v>
      </c>
      <c r="C54" s="8">
        <v>323136</v>
      </c>
      <c r="D54" s="8">
        <v>31002</v>
      </c>
      <c r="E54" s="152">
        <v>39709.332000000002</v>
      </c>
      <c r="F54" s="34">
        <f t="shared" si="7"/>
        <v>4.9993158275246911E-2</v>
      </c>
      <c r="G54" s="47">
        <v>71</v>
      </c>
      <c r="H54" s="48">
        <v>298778</v>
      </c>
      <c r="I54" s="48">
        <v>22852</v>
      </c>
      <c r="J54" s="162">
        <v>35037.366000000002</v>
      </c>
      <c r="K54" s="50">
        <f t="shared" si="8"/>
        <v>4.5545799063923434E-2</v>
      </c>
      <c r="L54" s="128">
        <v>79</v>
      </c>
      <c r="M54" s="129">
        <v>281220</v>
      </c>
      <c r="N54" s="129">
        <v>21685</v>
      </c>
      <c r="O54" s="168">
        <v>33958.366999999998</v>
      </c>
      <c r="P54" s="131">
        <f t="shared" si="9"/>
        <v>4.6341340362999507E-2</v>
      </c>
      <c r="Q54" s="128">
        <v>93</v>
      </c>
      <c r="R54" s="129">
        <v>281728</v>
      </c>
      <c r="S54" s="129">
        <v>24273</v>
      </c>
      <c r="T54" s="168">
        <v>32872.44</v>
      </c>
      <c r="U54" s="131">
        <f t="shared" si="10"/>
        <v>4.6695004372590831E-2</v>
      </c>
      <c r="V54" s="128">
        <v>106</v>
      </c>
      <c r="W54" s="129">
        <v>291291</v>
      </c>
      <c r="X54" s="129">
        <v>20991</v>
      </c>
      <c r="Y54" s="168">
        <v>30618.12</v>
      </c>
      <c r="Z54" s="131">
        <f t="shared" si="11"/>
        <v>4.511090500817911E-2</v>
      </c>
      <c r="AA54" s="128">
        <v>118</v>
      </c>
      <c r="AB54" s="129">
        <v>292963</v>
      </c>
      <c r="AC54" s="129">
        <v>32410</v>
      </c>
      <c r="AD54" s="168">
        <v>33468.063999999998</v>
      </c>
      <c r="AE54" s="131">
        <f t="shared" si="12"/>
        <v>5.4273242296430046E-2</v>
      </c>
    </row>
    <row r="55" spans="1:31" x14ac:dyDescent="0.2">
      <c r="A55" s="114" t="str">
        <f>$A$15</f>
        <v>10% – 14%</v>
      </c>
      <c r="B55" s="33">
        <v>327</v>
      </c>
      <c r="C55" s="8">
        <v>553396</v>
      </c>
      <c r="D55" s="8">
        <v>121886</v>
      </c>
      <c r="E55" s="152">
        <v>114160.587</v>
      </c>
      <c r="F55" s="34">
        <f t="shared" si="7"/>
        <v>0.14372561831778219</v>
      </c>
      <c r="G55" s="47">
        <v>365</v>
      </c>
      <c r="H55" s="48">
        <v>552661</v>
      </c>
      <c r="I55" s="48">
        <v>123330</v>
      </c>
      <c r="J55" s="162">
        <v>108864.905</v>
      </c>
      <c r="K55" s="50">
        <f t="shared" si="8"/>
        <v>0.14151574887915699</v>
      </c>
      <c r="L55" s="128">
        <v>409</v>
      </c>
      <c r="M55" s="129">
        <v>639762</v>
      </c>
      <c r="N55" s="129">
        <v>127520</v>
      </c>
      <c r="O55" s="168">
        <v>108339.921</v>
      </c>
      <c r="P55" s="131">
        <f t="shared" si="9"/>
        <v>0.14784624814148098</v>
      </c>
      <c r="Q55" s="128">
        <v>436</v>
      </c>
      <c r="R55" s="129">
        <v>614224</v>
      </c>
      <c r="S55" s="129">
        <v>130097</v>
      </c>
      <c r="T55" s="168">
        <v>109886.14599999999</v>
      </c>
      <c r="U55" s="131">
        <f t="shared" si="10"/>
        <v>0.15609227875865478</v>
      </c>
      <c r="V55" s="128">
        <v>472</v>
      </c>
      <c r="W55" s="129">
        <v>541138</v>
      </c>
      <c r="X55" s="129">
        <v>128543</v>
      </c>
      <c r="Y55" s="168">
        <v>103381.569</v>
      </c>
      <c r="Z55" s="131">
        <f t="shared" si="11"/>
        <v>0.15231621467142706</v>
      </c>
      <c r="AA55" s="128">
        <v>494</v>
      </c>
      <c r="AB55" s="129">
        <v>746887</v>
      </c>
      <c r="AC55" s="129">
        <v>152692</v>
      </c>
      <c r="AD55" s="168">
        <v>120391.56600000001</v>
      </c>
      <c r="AE55" s="131">
        <f t="shared" si="12"/>
        <v>0.19523210640342539</v>
      </c>
    </row>
    <row r="56" spans="1:31" x14ac:dyDescent="0.2">
      <c r="A56" s="114" t="str">
        <f>$A$16</f>
        <v>15% – 19%</v>
      </c>
      <c r="B56" s="33">
        <v>613</v>
      </c>
      <c r="C56" s="8">
        <v>1191480</v>
      </c>
      <c r="D56" s="8">
        <v>393418</v>
      </c>
      <c r="E56" s="152">
        <v>330148.37099999998</v>
      </c>
      <c r="F56" s="34">
        <f t="shared" si="7"/>
        <v>0.41564939359135872</v>
      </c>
      <c r="G56" s="47">
        <v>601</v>
      </c>
      <c r="H56" s="48">
        <v>1112088</v>
      </c>
      <c r="I56" s="48">
        <v>373988</v>
      </c>
      <c r="J56" s="162">
        <v>310777.45299999998</v>
      </c>
      <c r="K56" s="50">
        <f t="shared" si="8"/>
        <v>0.40398605956668965</v>
      </c>
      <c r="L56" s="128">
        <v>591</v>
      </c>
      <c r="M56" s="129">
        <v>1142698</v>
      </c>
      <c r="N56" s="129">
        <v>381221</v>
      </c>
      <c r="O56" s="168">
        <v>304810.01</v>
      </c>
      <c r="P56" s="131">
        <f t="shared" si="9"/>
        <v>0.41595947235799902</v>
      </c>
      <c r="Q56" s="128">
        <v>593</v>
      </c>
      <c r="R56" s="129">
        <v>1152899</v>
      </c>
      <c r="S56" s="129">
        <v>377651</v>
      </c>
      <c r="T56" s="168">
        <v>289381.41899999999</v>
      </c>
      <c r="U56" s="131">
        <f t="shared" si="10"/>
        <v>0.41106369425426098</v>
      </c>
      <c r="V56" s="128">
        <v>608</v>
      </c>
      <c r="W56" s="129">
        <v>1217674</v>
      </c>
      <c r="X56" s="129">
        <v>397195</v>
      </c>
      <c r="Y56" s="168">
        <v>292542.88799999998</v>
      </c>
      <c r="Z56" s="131">
        <f t="shared" si="11"/>
        <v>0.43101517765905872</v>
      </c>
      <c r="AA56" s="128">
        <v>604</v>
      </c>
      <c r="AB56" s="129">
        <v>862335</v>
      </c>
      <c r="AC56" s="129">
        <v>334662</v>
      </c>
      <c r="AD56" s="168">
        <v>268648.12</v>
      </c>
      <c r="AE56" s="131">
        <f t="shared" si="12"/>
        <v>0.43565126770524926</v>
      </c>
    </row>
    <row r="57" spans="1:31" ht="12.75" customHeight="1" x14ac:dyDescent="0.2">
      <c r="A57" s="114" t="str">
        <f>$A$17</f>
        <v>20% – 24%</v>
      </c>
      <c r="B57" s="33">
        <v>275</v>
      </c>
      <c r="C57" s="8">
        <v>535303</v>
      </c>
      <c r="D57" s="8">
        <v>144977</v>
      </c>
      <c r="E57" s="152">
        <v>121130.52499999999</v>
      </c>
      <c r="F57" s="34">
        <f t="shared" si="7"/>
        <v>0.15250061391837949</v>
      </c>
      <c r="G57" s="47">
        <v>271</v>
      </c>
      <c r="H57" s="48">
        <v>530374</v>
      </c>
      <c r="I57" s="48">
        <v>142109</v>
      </c>
      <c r="J57" s="162">
        <v>114685.648</v>
      </c>
      <c r="K57" s="50">
        <f t="shared" si="8"/>
        <v>0.14908225348115073</v>
      </c>
      <c r="L57" s="128">
        <v>257</v>
      </c>
      <c r="M57" s="129">
        <v>315149</v>
      </c>
      <c r="N57" s="129">
        <v>115984</v>
      </c>
      <c r="O57" s="168">
        <v>94371.498999999996</v>
      </c>
      <c r="P57" s="131">
        <f t="shared" si="9"/>
        <v>0.1287842185027763</v>
      </c>
      <c r="Q57" s="128">
        <v>264</v>
      </c>
      <c r="R57" s="129">
        <v>266951</v>
      </c>
      <c r="S57" s="129">
        <v>72769</v>
      </c>
      <c r="T57" s="168">
        <v>66894.966</v>
      </c>
      <c r="U57" s="131">
        <f t="shared" si="10"/>
        <v>9.5023695529577817E-2</v>
      </c>
      <c r="V57" s="128">
        <v>261</v>
      </c>
      <c r="W57" s="129">
        <v>248244</v>
      </c>
      <c r="X57" s="129">
        <v>63627</v>
      </c>
      <c r="Y57" s="168">
        <v>57544.4</v>
      </c>
      <c r="Z57" s="131">
        <f t="shared" si="11"/>
        <v>8.4782473977914455E-2</v>
      </c>
      <c r="AA57" s="128">
        <v>250</v>
      </c>
      <c r="AB57" s="129">
        <v>243717</v>
      </c>
      <c r="AC57" s="129">
        <v>57551</v>
      </c>
      <c r="AD57" s="168">
        <v>52413.031999999999</v>
      </c>
      <c r="AE57" s="131">
        <f t="shared" si="12"/>
        <v>8.4995211710678628E-2</v>
      </c>
    </row>
    <row r="58" spans="1:31" ht="12.75" customHeight="1" x14ac:dyDescent="0.2">
      <c r="A58" s="114" t="str">
        <f>$A$18</f>
        <v>25% oder höher</v>
      </c>
      <c r="B58" s="33">
        <v>103</v>
      </c>
      <c r="C58" s="8">
        <v>260141</v>
      </c>
      <c r="D58" s="8">
        <v>92372</v>
      </c>
      <c r="E58" s="152">
        <v>87140.413</v>
      </c>
      <c r="F58" s="34">
        <f t="shared" si="7"/>
        <v>0.10970782533635628</v>
      </c>
      <c r="G58" s="47">
        <v>115</v>
      </c>
      <c r="H58" s="48">
        <v>258869</v>
      </c>
      <c r="I58" s="48">
        <v>96135</v>
      </c>
      <c r="J58" s="162">
        <v>94178.195999999996</v>
      </c>
      <c r="K58" s="50">
        <f t="shared" si="8"/>
        <v>0.12242419111124955</v>
      </c>
      <c r="L58" s="128">
        <v>108</v>
      </c>
      <c r="M58" s="129">
        <v>269098</v>
      </c>
      <c r="N58" s="129">
        <v>89717</v>
      </c>
      <c r="O58" s="168">
        <v>87973.057000000001</v>
      </c>
      <c r="P58" s="131">
        <f t="shared" si="9"/>
        <v>0.120052574295182</v>
      </c>
      <c r="Q58" s="128">
        <v>100</v>
      </c>
      <c r="R58" s="129">
        <v>284944</v>
      </c>
      <c r="S58" s="129">
        <v>115815</v>
      </c>
      <c r="T58" s="168">
        <v>98903.071999999986</v>
      </c>
      <c r="U58" s="131">
        <f t="shared" si="10"/>
        <v>0.14049092125508983</v>
      </c>
      <c r="V58" s="128">
        <v>106</v>
      </c>
      <c r="W58" s="129">
        <v>227158</v>
      </c>
      <c r="X58" s="129">
        <v>86254</v>
      </c>
      <c r="Y58" s="168">
        <v>79698.53899999999</v>
      </c>
      <c r="Z58" s="131">
        <f t="shared" si="11"/>
        <v>0.11742305608965076</v>
      </c>
      <c r="AA58" s="128">
        <v>117</v>
      </c>
      <c r="AB58" s="129">
        <v>190266</v>
      </c>
      <c r="AC58" s="129">
        <v>97028</v>
      </c>
      <c r="AD58" s="168">
        <v>83035.055999999997</v>
      </c>
      <c r="AE58" s="131">
        <f t="shared" si="12"/>
        <v>0.13465319396382289</v>
      </c>
    </row>
    <row r="59" spans="1:3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8"/>
      <c r="P59" s="131"/>
      <c r="Q59" s="128"/>
      <c r="R59" s="129"/>
      <c r="S59" s="129"/>
      <c r="T59" s="168"/>
      <c r="U59" s="131"/>
      <c r="V59" s="128"/>
      <c r="W59" s="129"/>
      <c r="X59" s="129"/>
      <c r="Y59" s="168"/>
      <c r="Z59" s="131"/>
      <c r="AA59" s="128"/>
      <c r="AB59" s="129"/>
      <c r="AC59" s="129"/>
      <c r="AD59" s="168"/>
      <c r="AE59" s="131"/>
    </row>
    <row r="60" spans="1:3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8"/>
      <c r="P60" s="131"/>
      <c r="Q60" s="128"/>
      <c r="R60" s="129"/>
      <c r="S60" s="129"/>
      <c r="T60" s="168"/>
      <c r="U60" s="131"/>
      <c r="V60" s="128"/>
      <c r="W60" s="129"/>
      <c r="X60" s="129"/>
      <c r="Y60" s="168"/>
      <c r="Z60" s="131"/>
      <c r="AA60" s="128"/>
      <c r="AB60" s="129"/>
      <c r="AC60" s="129"/>
      <c r="AD60" s="168"/>
      <c r="AE60" s="131"/>
    </row>
    <row r="61" spans="1:3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8"/>
      <c r="P61" s="131"/>
      <c r="Q61" s="128"/>
      <c r="R61" s="129"/>
      <c r="S61" s="129"/>
      <c r="T61" s="168"/>
      <c r="U61" s="131"/>
      <c r="V61" s="128"/>
      <c r="W61" s="129"/>
      <c r="X61" s="129"/>
      <c r="Y61" s="168"/>
      <c r="Z61" s="131"/>
      <c r="AA61" s="128"/>
      <c r="AB61" s="129"/>
      <c r="AC61" s="129"/>
      <c r="AD61" s="168"/>
      <c r="AE61" s="131"/>
    </row>
    <row r="62" spans="1:3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8"/>
      <c r="P62" s="131"/>
      <c r="Q62" s="128"/>
      <c r="R62" s="129"/>
      <c r="S62" s="129"/>
      <c r="T62" s="168"/>
      <c r="U62" s="131"/>
      <c r="V62" s="128"/>
      <c r="W62" s="129"/>
      <c r="X62" s="129"/>
      <c r="Y62" s="168"/>
      <c r="Z62" s="131"/>
      <c r="AA62" s="128"/>
      <c r="AB62" s="129"/>
      <c r="AC62" s="129"/>
      <c r="AD62" s="168"/>
      <c r="AE62" s="131"/>
    </row>
    <row r="63" spans="1:3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8"/>
      <c r="P63" s="131"/>
      <c r="Q63" s="128"/>
      <c r="R63" s="129"/>
      <c r="S63" s="129"/>
      <c r="T63" s="168"/>
      <c r="U63" s="131"/>
      <c r="V63" s="128"/>
      <c r="W63" s="129"/>
      <c r="X63" s="129"/>
      <c r="Y63" s="168"/>
      <c r="Z63" s="131"/>
      <c r="AA63" s="128"/>
      <c r="AB63" s="129"/>
      <c r="AC63" s="129"/>
      <c r="AD63" s="168"/>
      <c r="AE63" s="131"/>
    </row>
    <row r="64" spans="1:3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8"/>
      <c r="P64" s="131"/>
      <c r="Q64" s="128"/>
      <c r="R64" s="129"/>
      <c r="S64" s="129"/>
      <c r="T64" s="168"/>
      <c r="U64" s="131"/>
      <c r="V64" s="128"/>
      <c r="W64" s="129"/>
      <c r="X64" s="129"/>
      <c r="Y64" s="168"/>
      <c r="Z64" s="131"/>
      <c r="AA64" s="128"/>
      <c r="AB64" s="129"/>
      <c r="AC64" s="129"/>
      <c r="AD64" s="168"/>
      <c r="AE64" s="131"/>
    </row>
    <row r="65" spans="1:3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8"/>
      <c r="P65" s="131"/>
      <c r="Q65" s="128"/>
      <c r="R65" s="129"/>
      <c r="S65" s="129"/>
      <c r="T65" s="168"/>
      <c r="U65" s="131"/>
      <c r="V65" s="128"/>
      <c r="W65" s="129"/>
      <c r="X65" s="129"/>
      <c r="Y65" s="168"/>
      <c r="Z65" s="131"/>
      <c r="AA65" s="128"/>
      <c r="AB65" s="129"/>
      <c r="AC65" s="129"/>
      <c r="AD65" s="168"/>
      <c r="AE65" s="131"/>
    </row>
    <row r="66" spans="1:3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8"/>
      <c r="P66" s="131"/>
      <c r="Q66" s="128"/>
      <c r="R66" s="129"/>
      <c r="S66" s="129"/>
      <c r="T66" s="168"/>
      <c r="U66" s="131"/>
      <c r="V66" s="128"/>
      <c r="W66" s="129"/>
      <c r="X66" s="129"/>
      <c r="Y66" s="168"/>
      <c r="Z66" s="131"/>
      <c r="AA66" s="128"/>
      <c r="AB66" s="129"/>
      <c r="AC66" s="129"/>
      <c r="AD66" s="168"/>
      <c r="AE66" s="131"/>
    </row>
    <row r="67" spans="1:3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8"/>
      <c r="P67" s="131"/>
      <c r="Q67" s="128"/>
      <c r="R67" s="129"/>
      <c r="S67" s="129"/>
      <c r="T67" s="168"/>
      <c r="U67" s="131"/>
      <c r="V67" s="128"/>
      <c r="W67" s="129"/>
      <c r="X67" s="129"/>
      <c r="Y67" s="168"/>
      <c r="Z67" s="131"/>
      <c r="AA67" s="128"/>
      <c r="AB67" s="129"/>
      <c r="AC67" s="129"/>
      <c r="AD67" s="168"/>
      <c r="AE67" s="131"/>
    </row>
    <row r="68" spans="1:3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8"/>
      <c r="P68" s="131"/>
      <c r="Q68" s="128"/>
      <c r="R68" s="129"/>
      <c r="S68" s="129"/>
      <c r="T68" s="168"/>
      <c r="U68" s="131"/>
      <c r="V68" s="128"/>
      <c r="W68" s="129"/>
      <c r="X68" s="129"/>
      <c r="Y68" s="168"/>
      <c r="Z68" s="131"/>
      <c r="AA68" s="128"/>
      <c r="AB68" s="129"/>
      <c r="AC68" s="129"/>
      <c r="AD68" s="168"/>
      <c r="AE68" s="131"/>
    </row>
    <row r="69" spans="1:3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8"/>
      <c r="P69" s="131"/>
      <c r="Q69" s="128"/>
      <c r="R69" s="129"/>
      <c r="S69" s="129"/>
      <c r="T69" s="168"/>
      <c r="U69" s="131"/>
      <c r="V69" s="128"/>
      <c r="W69" s="129"/>
      <c r="X69" s="129"/>
      <c r="Y69" s="168"/>
      <c r="Z69" s="131"/>
      <c r="AA69" s="128"/>
      <c r="AB69" s="129"/>
      <c r="AC69" s="129"/>
      <c r="AD69" s="168"/>
      <c r="AE69" s="131"/>
    </row>
    <row r="70" spans="1:3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8"/>
      <c r="P70" s="131"/>
      <c r="Q70" s="128"/>
      <c r="R70" s="129"/>
      <c r="S70" s="129"/>
      <c r="T70" s="168"/>
      <c r="U70" s="131"/>
      <c r="V70" s="128"/>
      <c r="W70" s="129"/>
      <c r="X70" s="129"/>
      <c r="Y70" s="168"/>
      <c r="Z70" s="131"/>
      <c r="AA70" s="128"/>
      <c r="AB70" s="129"/>
      <c r="AC70" s="129"/>
      <c r="AD70" s="168"/>
      <c r="AE70" s="131"/>
    </row>
    <row r="71" spans="1:3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8"/>
      <c r="P71" s="131"/>
      <c r="Q71" s="128"/>
      <c r="R71" s="129"/>
      <c r="S71" s="129"/>
      <c r="T71" s="168"/>
      <c r="U71" s="131"/>
      <c r="V71" s="128"/>
      <c r="W71" s="129"/>
      <c r="X71" s="129"/>
      <c r="Y71" s="168"/>
      <c r="Z71" s="131"/>
      <c r="AA71" s="128"/>
      <c r="AB71" s="129"/>
      <c r="AC71" s="129"/>
      <c r="AD71" s="168"/>
      <c r="AE71" s="131"/>
    </row>
    <row r="72" spans="1:3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8"/>
      <c r="P72" s="131"/>
      <c r="Q72" s="128"/>
      <c r="R72" s="129"/>
      <c r="S72" s="129"/>
      <c r="T72" s="168"/>
      <c r="U72" s="131"/>
      <c r="V72" s="128"/>
      <c r="W72" s="129"/>
      <c r="X72" s="129"/>
      <c r="Y72" s="168"/>
      <c r="Z72" s="131"/>
      <c r="AA72" s="128"/>
      <c r="AB72" s="129"/>
      <c r="AC72" s="129"/>
      <c r="AD72" s="168"/>
      <c r="AE72" s="131"/>
    </row>
    <row r="73" spans="1:3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8"/>
      <c r="P73" s="131"/>
      <c r="Q73" s="128"/>
      <c r="R73" s="129"/>
      <c r="S73" s="129"/>
      <c r="T73" s="168"/>
      <c r="U73" s="131"/>
      <c r="V73" s="128"/>
      <c r="W73" s="129"/>
      <c r="X73" s="129"/>
      <c r="Y73" s="168"/>
      <c r="Z73" s="131"/>
      <c r="AA73" s="128"/>
      <c r="AB73" s="129"/>
      <c r="AC73" s="129"/>
      <c r="AD73" s="168"/>
      <c r="AE73" s="131"/>
    </row>
    <row r="74" spans="1:3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8"/>
      <c r="P74" s="131"/>
      <c r="Q74" s="128"/>
      <c r="R74" s="129"/>
      <c r="S74" s="129"/>
      <c r="T74" s="168"/>
      <c r="U74" s="131"/>
      <c r="V74" s="128"/>
      <c r="W74" s="129"/>
      <c r="X74" s="129"/>
      <c r="Y74" s="168"/>
      <c r="Z74" s="131"/>
      <c r="AA74" s="128"/>
      <c r="AB74" s="129"/>
      <c r="AC74" s="129"/>
      <c r="AD74" s="168"/>
      <c r="AE74" s="131"/>
    </row>
    <row r="75" spans="1:31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8"/>
      <c r="P75" s="131"/>
      <c r="Q75" s="128"/>
      <c r="R75" s="129"/>
      <c r="S75" s="129"/>
      <c r="T75" s="168"/>
      <c r="U75" s="131"/>
      <c r="V75" s="128"/>
      <c r="W75" s="129"/>
      <c r="X75" s="129"/>
      <c r="Y75" s="168"/>
      <c r="Z75" s="131"/>
      <c r="AA75" s="128"/>
      <c r="AB75" s="129"/>
      <c r="AC75" s="129"/>
      <c r="AD75" s="168"/>
      <c r="AE75" s="131"/>
    </row>
    <row r="76" spans="1:31" x14ac:dyDescent="0.2">
      <c r="A76" s="115" t="s">
        <v>2</v>
      </c>
      <c r="B76" s="35">
        <f t="shared" ref="B76:Y76" si="13">SUM(B$52:B$75)</f>
        <v>1549</v>
      </c>
      <c r="C76" s="9">
        <f t="shared" si="13"/>
        <v>3936527</v>
      </c>
      <c r="D76" s="9">
        <f t="shared" si="13"/>
        <v>785835</v>
      </c>
      <c r="E76" s="153">
        <f t="shared" si="13"/>
        <v>794295.32700000005</v>
      </c>
      <c r="F76" s="67">
        <f t="shared" si="13"/>
        <v>0.99999999999999989</v>
      </c>
      <c r="G76" s="51">
        <f t="shared" si="13"/>
        <v>1616</v>
      </c>
      <c r="H76" s="68">
        <f t="shared" si="13"/>
        <v>3850189</v>
      </c>
      <c r="I76" s="68">
        <f t="shared" si="13"/>
        <v>761307</v>
      </c>
      <c r="J76" s="163">
        <f t="shared" si="13"/>
        <v>769277.66599999997</v>
      </c>
      <c r="K76" s="69">
        <f t="shared" si="13"/>
        <v>1</v>
      </c>
      <c r="L76" s="132">
        <f t="shared" si="13"/>
        <v>1643</v>
      </c>
      <c r="M76" s="133">
        <f t="shared" si="13"/>
        <v>3728054</v>
      </c>
      <c r="N76" s="133">
        <f t="shared" si="13"/>
        <v>738727</v>
      </c>
      <c r="O76" s="169">
        <f t="shared" si="13"/>
        <v>732787.76</v>
      </c>
      <c r="P76" s="135">
        <f t="shared" si="13"/>
        <v>1</v>
      </c>
      <c r="Q76" s="132">
        <f t="shared" si="13"/>
        <v>1705</v>
      </c>
      <c r="R76" s="133">
        <f t="shared" si="13"/>
        <v>3729812</v>
      </c>
      <c r="S76" s="133">
        <f t="shared" si="13"/>
        <v>734767</v>
      </c>
      <c r="T76" s="169">
        <f t="shared" si="13"/>
        <v>703981.94500000007</v>
      </c>
      <c r="U76" s="135">
        <f t="shared" si="13"/>
        <v>0.99999999999999978</v>
      </c>
      <c r="V76" s="132">
        <f t="shared" si="13"/>
        <v>1802</v>
      </c>
      <c r="W76" s="133">
        <f t="shared" si="13"/>
        <v>3664657</v>
      </c>
      <c r="X76" s="133">
        <f t="shared" si="13"/>
        <v>714906</v>
      </c>
      <c r="Y76" s="169">
        <f t="shared" si="13"/>
        <v>678729.89899999998</v>
      </c>
      <c r="Z76" s="135">
        <f t="shared" ref="Z76:AE76" si="14">SUM(Z$52:Z$75)</f>
        <v>1</v>
      </c>
      <c r="AA76" s="132">
        <f t="shared" si="14"/>
        <v>1847</v>
      </c>
      <c r="AB76" s="133">
        <f t="shared" si="14"/>
        <v>3574632</v>
      </c>
      <c r="AC76" s="133">
        <f t="shared" si="14"/>
        <v>783627</v>
      </c>
      <c r="AD76" s="169">
        <f t="shared" si="14"/>
        <v>616658.64399999997</v>
      </c>
      <c r="AE76" s="135">
        <f t="shared" si="14"/>
        <v>1</v>
      </c>
    </row>
    <row r="79" spans="1:31" ht="12.75" hidden="1" customHeight="1" x14ac:dyDescent="0.2"/>
    <row r="80" spans="1:31" ht="12.75" hidden="1" customHeight="1" x14ac:dyDescent="0.2"/>
    <row r="81" spans="1:31" ht="12.75" hidden="1" customHeight="1" x14ac:dyDescent="0.2"/>
    <row r="82" spans="1:31" ht="12.75" hidden="1" customHeight="1" x14ac:dyDescent="0.2"/>
    <row r="83" spans="1:31" ht="12.75" hidden="1" customHeight="1" x14ac:dyDescent="0.2"/>
    <row r="84" spans="1:31" ht="12.75" hidden="1" customHeight="1" x14ac:dyDescent="0.2"/>
    <row r="85" spans="1:31" ht="12.75" hidden="1" customHeight="1" x14ac:dyDescent="0.2"/>
    <row r="86" spans="1:31" ht="12.75" hidden="1" customHeight="1" x14ac:dyDescent="0.2"/>
    <row r="87" spans="1:31" ht="12.75" hidden="1" customHeight="1" x14ac:dyDescent="0.2"/>
    <row r="88" spans="1:31" ht="12.75" hidden="1" customHeight="1" x14ac:dyDescent="0.2"/>
    <row r="89" spans="1:31" ht="12.75" hidden="1" customHeight="1" x14ac:dyDescent="0.2"/>
    <row r="91" spans="1:31" x14ac:dyDescent="0.2">
      <c r="A91" s="117" t="str">
        <f>Translation!$A$31</f>
        <v>Vorsorgeeinrichtungen mit Staatsgarantie</v>
      </c>
      <c r="E91" s="156"/>
      <c r="J91" s="156"/>
      <c r="O91" s="156"/>
      <c r="T91" s="156"/>
      <c r="Y91" s="156"/>
      <c r="AD91" s="156"/>
    </row>
    <row r="92" spans="1:31" x14ac:dyDescent="0.2">
      <c r="A92" s="114" t="str">
        <f>$A$12</f>
        <v>nicht definiert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5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8" si="16">J92/J$116</f>
        <v>0</v>
      </c>
      <c r="L92" s="136">
        <v>0</v>
      </c>
      <c r="M92" s="137">
        <v>0</v>
      </c>
      <c r="N92" s="137">
        <v>0</v>
      </c>
      <c r="O92" s="170">
        <v>0</v>
      </c>
      <c r="P92" s="139">
        <f t="shared" ref="P92:P98" si="17">O92/O$116</f>
        <v>0</v>
      </c>
      <c r="Q92" s="136">
        <v>0</v>
      </c>
      <c r="R92" s="137">
        <v>0</v>
      </c>
      <c r="S92" s="137">
        <v>0</v>
      </c>
      <c r="T92" s="170">
        <v>0</v>
      </c>
      <c r="U92" s="139">
        <f t="shared" ref="U92:U98" si="18">T92/T$116</f>
        <v>0</v>
      </c>
      <c r="V92" s="136">
        <v>0</v>
      </c>
      <c r="W92" s="137">
        <v>0</v>
      </c>
      <c r="X92" s="137">
        <v>0</v>
      </c>
      <c r="Y92" s="170">
        <v>0</v>
      </c>
      <c r="Z92" s="139">
        <f t="shared" ref="Z92:Z98" si="19">Y92/Y$116</f>
        <v>0</v>
      </c>
      <c r="AA92" s="136">
        <v>0</v>
      </c>
      <c r="AB92" s="137">
        <v>0</v>
      </c>
      <c r="AC92" s="137">
        <v>0</v>
      </c>
      <c r="AD92" s="170">
        <v>0</v>
      </c>
      <c r="AE92" s="139">
        <f t="shared" ref="AE92:AE98" si="20">AD92/AD$116</f>
        <v>0</v>
      </c>
    </row>
    <row r="93" spans="1:31" x14ac:dyDescent="0.2">
      <c r="A93" s="114" t="str">
        <f>$A$13</f>
        <v>unter 5%</v>
      </c>
      <c r="B93" s="36">
        <v>3</v>
      </c>
      <c r="C93" s="10">
        <v>11</v>
      </c>
      <c r="D93" s="10">
        <v>180</v>
      </c>
      <c r="E93" s="154">
        <v>81.372</v>
      </c>
      <c r="F93" s="37">
        <f t="shared" si="15"/>
        <v>6.3648535683196936E-4</v>
      </c>
      <c r="G93" s="53">
        <v>3</v>
      </c>
      <c r="H93" s="54">
        <v>896</v>
      </c>
      <c r="I93" s="54">
        <v>391</v>
      </c>
      <c r="J93" s="164">
        <v>212.61099999999999</v>
      </c>
      <c r="K93" s="56">
        <f t="shared" si="16"/>
        <v>1.5865294707563011E-3</v>
      </c>
      <c r="L93" s="136">
        <v>4</v>
      </c>
      <c r="M93" s="137">
        <v>931</v>
      </c>
      <c r="N93" s="137">
        <v>412</v>
      </c>
      <c r="O93" s="170">
        <v>214.45</v>
      </c>
      <c r="P93" s="139">
        <f t="shared" si="17"/>
        <v>1.6849027037239663E-3</v>
      </c>
      <c r="Q93" s="136">
        <v>4</v>
      </c>
      <c r="R93" s="137">
        <v>837</v>
      </c>
      <c r="S93" s="137">
        <v>376</v>
      </c>
      <c r="T93" s="170">
        <v>212.42099999999999</v>
      </c>
      <c r="U93" s="139">
        <f t="shared" si="18"/>
        <v>1.7813379173483724E-3</v>
      </c>
      <c r="V93" s="136">
        <v>7</v>
      </c>
      <c r="W93" s="137">
        <v>1590</v>
      </c>
      <c r="X93" s="137">
        <v>926</v>
      </c>
      <c r="Y93" s="170">
        <v>571.24300000000005</v>
      </c>
      <c r="Z93" s="139">
        <f t="shared" si="19"/>
        <v>4.5589617892948372E-3</v>
      </c>
      <c r="AA93" s="136">
        <v>9</v>
      </c>
      <c r="AB93" s="137">
        <v>1921</v>
      </c>
      <c r="AC93" s="137">
        <v>985</v>
      </c>
      <c r="AD93" s="170">
        <v>741.00099999999998</v>
      </c>
      <c r="AE93" s="139">
        <f t="shared" si="20"/>
        <v>5.753283495782884E-3</v>
      </c>
    </row>
    <row r="94" spans="1:31" x14ac:dyDescent="0.2">
      <c r="A94" s="114" t="str">
        <f>$A$14</f>
        <v>5% – 9%</v>
      </c>
      <c r="B94" s="36">
        <v>1</v>
      </c>
      <c r="C94" s="10">
        <v>2747</v>
      </c>
      <c r="D94" s="10">
        <v>1521</v>
      </c>
      <c r="E94" s="154">
        <v>766.24199999999996</v>
      </c>
      <c r="F94" s="37">
        <f t="shared" si="15"/>
        <v>5.993484402369879E-3</v>
      </c>
      <c r="G94" s="53">
        <v>2</v>
      </c>
      <c r="H94" s="54">
        <v>26766</v>
      </c>
      <c r="I94" s="54">
        <v>10723</v>
      </c>
      <c r="J94" s="164">
        <v>9900.9670000000006</v>
      </c>
      <c r="K94" s="56">
        <f t="shared" si="16"/>
        <v>7.388223532406886E-2</v>
      </c>
      <c r="L94" s="136">
        <v>3</v>
      </c>
      <c r="M94" s="137">
        <v>46762</v>
      </c>
      <c r="N94" s="137">
        <v>15120</v>
      </c>
      <c r="O94" s="170">
        <v>14565.593999999999</v>
      </c>
      <c r="P94" s="139">
        <f t="shared" si="17"/>
        <v>0.11443977016528599</v>
      </c>
      <c r="Q94" s="136">
        <v>3</v>
      </c>
      <c r="R94" s="137">
        <v>45540</v>
      </c>
      <c r="S94" s="137">
        <v>15334</v>
      </c>
      <c r="T94" s="170">
        <v>13760.849</v>
      </c>
      <c r="U94" s="139">
        <f t="shared" si="18"/>
        <v>0.11539688683607287</v>
      </c>
      <c r="V94" s="136">
        <v>5</v>
      </c>
      <c r="W94" s="137">
        <v>67522</v>
      </c>
      <c r="X94" s="137">
        <v>28471</v>
      </c>
      <c r="Y94" s="170">
        <v>23690.460999999999</v>
      </c>
      <c r="Z94" s="139">
        <f t="shared" si="19"/>
        <v>0.1890682362318305</v>
      </c>
      <c r="AA94" s="136">
        <v>2</v>
      </c>
      <c r="AB94" s="137">
        <v>18468</v>
      </c>
      <c r="AC94" s="137">
        <v>5129</v>
      </c>
      <c r="AD94" s="170">
        <v>4337.9049999999997</v>
      </c>
      <c r="AE94" s="139">
        <f t="shared" si="20"/>
        <v>3.3680382675292005E-2</v>
      </c>
    </row>
    <row r="95" spans="1:31" x14ac:dyDescent="0.2">
      <c r="A95" s="114" t="str">
        <f>$A$15</f>
        <v>10% – 14%</v>
      </c>
      <c r="B95" s="36">
        <v>17</v>
      </c>
      <c r="C95" s="10">
        <v>129983</v>
      </c>
      <c r="D95" s="10">
        <v>63912</v>
      </c>
      <c r="E95" s="154">
        <v>52676.722000000002</v>
      </c>
      <c r="F95" s="37">
        <f t="shared" si="15"/>
        <v>0.41203315881271751</v>
      </c>
      <c r="G95" s="53">
        <v>14</v>
      </c>
      <c r="H95" s="54">
        <v>102667</v>
      </c>
      <c r="I95" s="54">
        <v>47787</v>
      </c>
      <c r="J95" s="164">
        <v>42009.463000000003</v>
      </c>
      <c r="K95" s="56">
        <f t="shared" si="16"/>
        <v>0.31347978749992439</v>
      </c>
      <c r="L95" s="136">
        <v>13</v>
      </c>
      <c r="M95" s="137">
        <v>84516</v>
      </c>
      <c r="N95" s="137">
        <v>41985</v>
      </c>
      <c r="O95" s="170">
        <v>34865.821000000004</v>
      </c>
      <c r="P95" s="139">
        <f t="shared" si="17"/>
        <v>0.27393572427351759</v>
      </c>
      <c r="Q95" s="136">
        <v>14</v>
      </c>
      <c r="R95" s="137">
        <v>83172</v>
      </c>
      <c r="S95" s="137">
        <v>40768</v>
      </c>
      <c r="T95" s="170">
        <v>33778.998</v>
      </c>
      <c r="U95" s="139">
        <f t="shared" si="18"/>
        <v>0.2832667671625444</v>
      </c>
      <c r="V95" s="136">
        <v>11</v>
      </c>
      <c r="W95" s="137">
        <v>34670</v>
      </c>
      <c r="X95" s="137">
        <v>17237</v>
      </c>
      <c r="Y95" s="170">
        <v>13590.861999999999</v>
      </c>
      <c r="Z95" s="139">
        <f t="shared" si="19"/>
        <v>0.10846561015466134</v>
      </c>
      <c r="AA95" s="136">
        <v>17</v>
      </c>
      <c r="AB95" s="137">
        <v>88511</v>
      </c>
      <c r="AC95" s="137">
        <v>43741</v>
      </c>
      <c r="AD95" s="170">
        <v>33830.425999999999</v>
      </c>
      <c r="AE95" s="139">
        <f t="shared" si="20"/>
        <v>0.26266635478373734</v>
      </c>
    </row>
    <row r="96" spans="1:31" x14ac:dyDescent="0.2">
      <c r="A96" s="114" t="str">
        <f>$A$16</f>
        <v>15% – 19%</v>
      </c>
      <c r="B96" s="36">
        <v>16</v>
      </c>
      <c r="C96" s="10">
        <v>164640</v>
      </c>
      <c r="D96" s="10">
        <v>81018</v>
      </c>
      <c r="E96" s="154">
        <v>69491.634999999995</v>
      </c>
      <c r="F96" s="37">
        <f t="shared" si="15"/>
        <v>0.54355808017268792</v>
      </c>
      <c r="G96" s="53">
        <v>17</v>
      </c>
      <c r="H96" s="54">
        <v>170898</v>
      </c>
      <c r="I96" s="54">
        <v>84586</v>
      </c>
      <c r="J96" s="164">
        <v>73625.710999999996</v>
      </c>
      <c r="K96" s="56">
        <f t="shared" si="16"/>
        <v>0.54940412446621467</v>
      </c>
      <c r="L96" s="136">
        <v>17</v>
      </c>
      <c r="M96" s="137">
        <v>165396</v>
      </c>
      <c r="N96" s="137">
        <v>80214</v>
      </c>
      <c r="O96" s="170">
        <v>69505.566000000006</v>
      </c>
      <c r="P96" s="139">
        <f t="shared" si="17"/>
        <v>0.54609520203900486</v>
      </c>
      <c r="Q96" s="136">
        <v>15</v>
      </c>
      <c r="R96" s="137">
        <v>154754</v>
      </c>
      <c r="S96" s="137">
        <v>75241</v>
      </c>
      <c r="T96" s="170">
        <v>63553.976000000002</v>
      </c>
      <c r="U96" s="139">
        <f t="shared" si="18"/>
        <v>0.5329562860877618</v>
      </c>
      <c r="V96" s="136">
        <v>17</v>
      </c>
      <c r="W96" s="137">
        <v>187918</v>
      </c>
      <c r="X96" s="137">
        <v>87777</v>
      </c>
      <c r="Y96" s="170">
        <v>72582.645000000004</v>
      </c>
      <c r="Z96" s="139">
        <f t="shared" si="19"/>
        <v>0.57926575051414542</v>
      </c>
      <c r="AA96" s="136">
        <v>24</v>
      </c>
      <c r="AB96" s="137">
        <v>192368</v>
      </c>
      <c r="AC96" s="137">
        <v>81682</v>
      </c>
      <c r="AD96" s="170">
        <v>67393.812000000005</v>
      </c>
      <c r="AE96" s="139">
        <f t="shared" si="20"/>
        <v>0.52325935632677223</v>
      </c>
    </row>
    <row r="97" spans="1:31" ht="12.75" customHeight="1" x14ac:dyDescent="0.2">
      <c r="A97" s="114" t="str">
        <f>$A$17</f>
        <v>20% – 24%</v>
      </c>
      <c r="B97" s="36">
        <v>1</v>
      </c>
      <c r="C97" s="10">
        <v>7989</v>
      </c>
      <c r="D97" s="10">
        <v>4829</v>
      </c>
      <c r="E97" s="154">
        <v>4829.8609999999999</v>
      </c>
      <c r="F97" s="37">
        <f t="shared" si="15"/>
        <v>3.7778791255392664E-2</v>
      </c>
      <c r="G97" s="53">
        <v>2</v>
      </c>
      <c r="H97" s="54">
        <v>24496</v>
      </c>
      <c r="I97" s="54">
        <v>12697</v>
      </c>
      <c r="J97" s="164">
        <v>8261.3649999999998</v>
      </c>
      <c r="K97" s="56">
        <f t="shared" si="16"/>
        <v>6.1647323239035753E-2</v>
      </c>
      <c r="L97" s="136">
        <v>2</v>
      </c>
      <c r="M97" s="137">
        <v>24435</v>
      </c>
      <c r="N97" s="137">
        <v>12367</v>
      </c>
      <c r="O97" s="170">
        <v>8125.9480000000003</v>
      </c>
      <c r="P97" s="139">
        <f t="shared" si="17"/>
        <v>6.3844400818467512E-2</v>
      </c>
      <c r="Q97" s="136">
        <v>2</v>
      </c>
      <c r="R97" s="137">
        <v>24040</v>
      </c>
      <c r="S97" s="137">
        <v>12115</v>
      </c>
      <c r="T97" s="170">
        <v>7941.7650000000003</v>
      </c>
      <c r="U97" s="139">
        <f t="shared" si="18"/>
        <v>6.6598721996272495E-2</v>
      </c>
      <c r="V97" s="136">
        <v>3</v>
      </c>
      <c r="W97" s="137">
        <v>47680</v>
      </c>
      <c r="X97" s="137">
        <v>19501</v>
      </c>
      <c r="Y97" s="170">
        <v>14865.905000000001</v>
      </c>
      <c r="Z97" s="139">
        <f t="shared" si="19"/>
        <v>0.11864144131006782</v>
      </c>
      <c r="AA97" s="136">
        <v>6</v>
      </c>
      <c r="AB97" s="137">
        <v>56848</v>
      </c>
      <c r="AC97" s="137">
        <v>28168</v>
      </c>
      <c r="AD97" s="170">
        <v>22493.046999999999</v>
      </c>
      <c r="AE97" s="139">
        <f t="shared" si="20"/>
        <v>0.17464062271841563</v>
      </c>
    </row>
    <row r="98" spans="1:31" ht="12.75" customHeight="1" x14ac:dyDescent="0.2">
      <c r="A98" s="114" t="str">
        <f>$A$18</f>
        <v>25% oder höher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15"/>
        <v>0</v>
      </c>
      <c r="G98" s="53">
        <v>0</v>
      </c>
      <c r="H98" s="54">
        <v>0</v>
      </c>
      <c r="I98" s="54">
        <v>0</v>
      </c>
      <c r="J98" s="164">
        <v>0</v>
      </c>
      <c r="K98" s="56">
        <f t="shared" si="16"/>
        <v>0</v>
      </c>
      <c r="L98" s="136">
        <v>0</v>
      </c>
      <c r="M98" s="137">
        <v>0</v>
      </c>
      <c r="N98" s="137">
        <v>0</v>
      </c>
      <c r="O98" s="170">
        <v>0</v>
      </c>
      <c r="P98" s="139">
        <f t="shared" si="17"/>
        <v>0</v>
      </c>
      <c r="Q98" s="136">
        <v>0</v>
      </c>
      <c r="R98" s="137">
        <v>0</v>
      </c>
      <c r="S98" s="137">
        <v>0</v>
      </c>
      <c r="T98" s="170">
        <v>0</v>
      </c>
      <c r="U98" s="139">
        <f t="shared" si="18"/>
        <v>0</v>
      </c>
      <c r="V98" s="136">
        <v>0</v>
      </c>
      <c r="W98" s="137">
        <v>0</v>
      </c>
      <c r="X98" s="137">
        <v>0</v>
      </c>
      <c r="Y98" s="170">
        <v>0</v>
      </c>
      <c r="Z98" s="139">
        <f t="shared" si="19"/>
        <v>0</v>
      </c>
      <c r="AA98" s="136">
        <v>0</v>
      </c>
      <c r="AB98" s="137">
        <v>0</v>
      </c>
      <c r="AC98" s="137">
        <v>0</v>
      </c>
      <c r="AD98" s="170">
        <v>0</v>
      </c>
      <c r="AE98" s="139">
        <f t="shared" si="20"/>
        <v>0</v>
      </c>
    </row>
    <row r="99" spans="1:3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0"/>
      <c r="P99" s="139"/>
      <c r="Q99" s="136"/>
      <c r="R99" s="137"/>
      <c r="S99" s="137"/>
      <c r="T99" s="170"/>
      <c r="U99" s="139"/>
      <c r="V99" s="136"/>
      <c r="W99" s="137"/>
      <c r="X99" s="137"/>
      <c r="Y99" s="170"/>
      <c r="Z99" s="139"/>
      <c r="AA99" s="136"/>
      <c r="AB99" s="137"/>
      <c r="AC99" s="137"/>
      <c r="AD99" s="170"/>
      <c r="AE99" s="139"/>
    </row>
    <row r="100" spans="1:3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0"/>
      <c r="P100" s="139"/>
      <c r="Q100" s="136"/>
      <c r="R100" s="137"/>
      <c r="S100" s="137"/>
      <c r="T100" s="170"/>
      <c r="U100" s="139"/>
      <c r="V100" s="136"/>
      <c r="W100" s="137"/>
      <c r="X100" s="137"/>
      <c r="Y100" s="170"/>
      <c r="Z100" s="139"/>
      <c r="AA100" s="136"/>
      <c r="AB100" s="137"/>
      <c r="AC100" s="137"/>
      <c r="AD100" s="170"/>
      <c r="AE100" s="139"/>
    </row>
    <row r="101" spans="1:3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0"/>
      <c r="P101" s="139"/>
      <c r="Q101" s="136"/>
      <c r="R101" s="137"/>
      <c r="S101" s="137"/>
      <c r="T101" s="170"/>
      <c r="U101" s="139"/>
      <c r="V101" s="136"/>
      <c r="W101" s="137"/>
      <c r="X101" s="137"/>
      <c r="Y101" s="170"/>
      <c r="Z101" s="139"/>
      <c r="AA101" s="136"/>
      <c r="AB101" s="137"/>
      <c r="AC101" s="137"/>
      <c r="AD101" s="170"/>
      <c r="AE101" s="139"/>
    </row>
    <row r="102" spans="1:3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0"/>
      <c r="P102" s="139"/>
      <c r="Q102" s="136"/>
      <c r="R102" s="137"/>
      <c r="S102" s="137"/>
      <c r="T102" s="170"/>
      <c r="U102" s="139"/>
      <c r="V102" s="136"/>
      <c r="W102" s="137"/>
      <c r="X102" s="137"/>
      <c r="Y102" s="170"/>
      <c r="Z102" s="139"/>
      <c r="AA102" s="136"/>
      <c r="AB102" s="137"/>
      <c r="AC102" s="137"/>
      <c r="AD102" s="170"/>
      <c r="AE102" s="139"/>
    </row>
    <row r="103" spans="1:3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0"/>
      <c r="P103" s="139"/>
      <c r="Q103" s="136"/>
      <c r="R103" s="137"/>
      <c r="S103" s="137"/>
      <c r="T103" s="170"/>
      <c r="U103" s="139"/>
      <c r="V103" s="136"/>
      <c r="W103" s="137"/>
      <c r="X103" s="137"/>
      <c r="Y103" s="170"/>
      <c r="Z103" s="139"/>
      <c r="AA103" s="136"/>
      <c r="AB103" s="137"/>
      <c r="AC103" s="137"/>
      <c r="AD103" s="170"/>
      <c r="AE103" s="139"/>
    </row>
    <row r="104" spans="1:3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0"/>
      <c r="P104" s="139"/>
      <c r="Q104" s="136"/>
      <c r="R104" s="137"/>
      <c r="S104" s="137"/>
      <c r="T104" s="170"/>
      <c r="U104" s="139"/>
      <c r="V104" s="136"/>
      <c r="W104" s="137"/>
      <c r="X104" s="137"/>
      <c r="Y104" s="170"/>
      <c r="Z104" s="139"/>
      <c r="AA104" s="136"/>
      <c r="AB104" s="137"/>
      <c r="AC104" s="137"/>
      <c r="AD104" s="170"/>
      <c r="AE104" s="139"/>
    </row>
    <row r="105" spans="1:3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0"/>
      <c r="P105" s="139"/>
      <c r="Q105" s="136"/>
      <c r="R105" s="137"/>
      <c r="S105" s="137"/>
      <c r="T105" s="170"/>
      <c r="U105" s="139"/>
      <c r="V105" s="136"/>
      <c r="W105" s="137"/>
      <c r="X105" s="137"/>
      <c r="Y105" s="170"/>
      <c r="Z105" s="139"/>
      <c r="AA105" s="136"/>
      <c r="AB105" s="137"/>
      <c r="AC105" s="137"/>
      <c r="AD105" s="170"/>
      <c r="AE105" s="139"/>
    </row>
    <row r="106" spans="1:3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0"/>
      <c r="P106" s="139"/>
      <c r="Q106" s="136"/>
      <c r="R106" s="137"/>
      <c r="S106" s="137"/>
      <c r="T106" s="170"/>
      <c r="U106" s="139"/>
      <c r="V106" s="136"/>
      <c r="W106" s="137"/>
      <c r="X106" s="137"/>
      <c r="Y106" s="170"/>
      <c r="Z106" s="139"/>
      <c r="AA106" s="136"/>
      <c r="AB106" s="137"/>
      <c r="AC106" s="137"/>
      <c r="AD106" s="170"/>
      <c r="AE106" s="139"/>
    </row>
    <row r="107" spans="1:3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0"/>
      <c r="P107" s="139"/>
      <c r="Q107" s="136"/>
      <c r="R107" s="137"/>
      <c r="S107" s="137"/>
      <c r="T107" s="170"/>
      <c r="U107" s="139"/>
      <c r="V107" s="136"/>
      <c r="W107" s="137"/>
      <c r="X107" s="137"/>
      <c r="Y107" s="170"/>
      <c r="Z107" s="139"/>
      <c r="AA107" s="136"/>
      <c r="AB107" s="137"/>
      <c r="AC107" s="137"/>
      <c r="AD107" s="170"/>
      <c r="AE107" s="139"/>
    </row>
    <row r="108" spans="1:3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0"/>
      <c r="P108" s="139"/>
      <c r="Q108" s="136"/>
      <c r="R108" s="137"/>
      <c r="S108" s="137"/>
      <c r="T108" s="170"/>
      <c r="U108" s="139"/>
      <c r="V108" s="136"/>
      <c r="W108" s="137"/>
      <c r="X108" s="137"/>
      <c r="Y108" s="170"/>
      <c r="Z108" s="139"/>
      <c r="AA108" s="136"/>
      <c r="AB108" s="137"/>
      <c r="AC108" s="137"/>
      <c r="AD108" s="170"/>
      <c r="AE108" s="139"/>
    </row>
    <row r="109" spans="1:3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0"/>
      <c r="P109" s="139"/>
      <c r="Q109" s="136"/>
      <c r="R109" s="137"/>
      <c r="S109" s="137"/>
      <c r="T109" s="170"/>
      <c r="U109" s="139"/>
      <c r="V109" s="136"/>
      <c r="W109" s="137"/>
      <c r="X109" s="137"/>
      <c r="Y109" s="170"/>
      <c r="Z109" s="139"/>
      <c r="AA109" s="136"/>
      <c r="AB109" s="137"/>
      <c r="AC109" s="137"/>
      <c r="AD109" s="170"/>
      <c r="AE109" s="139"/>
    </row>
    <row r="110" spans="1:3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0"/>
      <c r="P110" s="139"/>
      <c r="Q110" s="136"/>
      <c r="R110" s="137"/>
      <c r="S110" s="137"/>
      <c r="T110" s="170"/>
      <c r="U110" s="139"/>
      <c r="V110" s="136"/>
      <c r="W110" s="137"/>
      <c r="X110" s="137"/>
      <c r="Y110" s="170"/>
      <c r="Z110" s="139"/>
      <c r="AA110" s="136"/>
      <c r="AB110" s="137"/>
      <c r="AC110" s="137"/>
      <c r="AD110" s="170"/>
      <c r="AE110" s="139"/>
    </row>
    <row r="111" spans="1:3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0"/>
      <c r="P111" s="139"/>
      <c r="Q111" s="136"/>
      <c r="R111" s="137"/>
      <c r="S111" s="137"/>
      <c r="T111" s="170"/>
      <c r="U111" s="139"/>
      <c r="V111" s="136"/>
      <c r="W111" s="137"/>
      <c r="X111" s="137"/>
      <c r="Y111" s="170"/>
      <c r="Z111" s="139"/>
      <c r="AA111" s="136"/>
      <c r="AB111" s="137"/>
      <c r="AC111" s="137"/>
      <c r="AD111" s="170"/>
      <c r="AE111" s="139"/>
    </row>
    <row r="112" spans="1:3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0"/>
      <c r="P112" s="139"/>
      <c r="Q112" s="136"/>
      <c r="R112" s="137"/>
      <c r="S112" s="137"/>
      <c r="T112" s="170"/>
      <c r="U112" s="139"/>
      <c r="V112" s="136"/>
      <c r="W112" s="137"/>
      <c r="X112" s="137"/>
      <c r="Y112" s="170"/>
      <c r="Z112" s="139"/>
      <c r="AA112" s="136"/>
      <c r="AB112" s="137"/>
      <c r="AC112" s="137"/>
      <c r="AD112" s="170"/>
      <c r="AE112" s="139"/>
    </row>
    <row r="113" spans="1:3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0"/>
      <c r="P113" s="139"/>
      <c r="Q113" s="136"/>
      <c r="R113" s="137"/>
      <c r="S113" s="137"/>
      <c r="T113" s="170"/>
      <c r="U113" s="139"/>
      <c r="V113" s="136"/>
      <c r="W113" s="137"/>
      <c r="X113" s="137"/>
      <c r="Y113" s="170"/>
      <c r="Z113" s="139"/>
      <c r="AA113" s="136"/>
      <c r="AB113" s="137"/>
      <c r="AC113" s="137"/>
      <c r="AD113" s="170"/>
      <c r="AE113" s="139"/>
    </row>
    <row r="114" spans="1:3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0"/>
      <c r="P114" s="139"/>
      <c r="Q114" s="136"/>
      <c r="R114" s="137"/>
      <c r="S114" s="137"/>
      <c r="T114" s="170"/>
      <c r="U114" s="139"/>
      <c r="V114" s="136"/>
      <c r="W114" s="137"/>
      <c r="X114" s="137"/>
      <c r="Y114" s="170"/>
      <c r="Z114" s="139"/>
      <c r="AA114" s="136"/>
      <c r="AB114" s="137"/>
      <c r="AC114" s="137"/>
      <c r="AD114" s="170"/>
      <c r="AE114" s="139"/>
    </row>
    <row r="115" spans="1:31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0"/>
      <c r="P115" s="139"/>
      <c r="Q115" s="136"/>
      <c r="R115" s="137"/>
      <c r="S115" s="137"/>
      <c r="T115" s="170"/>
      <c r="U115" s="139"/>
      <c r="V115" s="136"/>
      <c r="W115" s="137"/>
      <c r="X115" s="137"/>
      <c r="Y115" s="170"/>
      <c r="Z115" s="139"/>
      <c r="AA115" s="136"/>
      <c r="AB115" s="137"/>
      <c r="AC115" s="137"/>
      <c r="AD115" s="170"/>
      <c r="AE115" s="139"/>
    </row>
    <row r="116" spans="1:31" x14ac:dyDescent="0.2">
      <c r="A116" s="115" t="s">
        <v>2</v>
      </c>
      <c r="B116" s="38">
        <f t="shared" ref="B116:Y116" si="21">SUM(B$92:B$115)</f>
        <v>38</v>
      </c>
      <c r="C116" s="11">
        <f t="shared" si="21"/>
        <v>305370</v>
      </c>
      <c r="D116" s="11">
        <f t="shared" si="21"/>
        <v>151460</v>
      </c>
      <c r="E116" s="155">
        <f t="shared" si="21"/>
        <v>127845.83199999999</v>
      </c>
      <c r="F116" s="70">
        <f t="shared" si="21"/>
        <v>0.99999999999999989</v>
      </c>
      <c r="G116" s="57">
        <f t="shared" si="21"/>
        <v>38</v>
      </c>
      <c r="H116" s="71">
        <f t="shared" si="21"/>
        <v>325723</v>
      </c>
      <c r="I116" s="71">
        <f t="shared" si="21"/>
        <v>156184</v>
      </c>
      <c r="J116" s="165">
        <f t="shared" si="21"/>
        <v>134010.117</v>
      </c>
      <c r="K116" s="72">
        <f t="shared" si="21"/>
        <v>1</v>
      </c>
      <c r="L116" s="140">
        <f t="shared" si="21"/>
        <v>39</v>
      </c>
      <c r="M116" s="141">
        <f t="shared" si="21"/>
        <v>322040</v>
      </c>
      <c r="N116" s="141">
        <f t="shared" si="21"/>
        <v>150098</v>
      </c>
      <c r="O116" s="171">
        <f t="shared" si="21"/>
        <v>127277.37900000002</v>
      </c>
      <c r="P116" s="143">
        <f t="shared" si="21"/>
        <v>1</v>
      </c>
      <c r="Q116" s="140">
        <f t="shared" si="21"/>
        <v>38</v>
      </c>
      <c r="R116" s="141">
        <f t="shared" si="21"/>
        <v>308343</v>
      </c>
      <c r="S116" s="141">
        <f t="shared" si="21"/>
        <v>143834</v>
      </c>
      <c r="T116" s="171">
        <f t="shared" si="21"/>
        <v>119248.00900000001</v>
      </c>
      <c r="U116" s="143">
        <f t="shared" si="21"/>
        <v>0.99999999999999989</v>
      </c>
      <c r="V116" s="140">
        <f t="shared" si="21"/>
        <v>43</v>
      </c>
      <c r="W116" s="141">
        <f t="shared" si="21"/>
        <v>339380</v>
      </c>
      <c r="X116" s="141">
        <f t="shared" si="21"/>
        <v>153912</v>
      </c>
      <c r="Y116" s="171">
        <f t="shared" si="21"/>
        <v>125301.11600000001</v>
      </c>
      <c r="Z116" s="143">
        <f t="shared" ref="Z116:AE116" si="22">SUM(Z$92:Z$115)</f>
        <v>0.99999999999999989</v>
      </c>
      <c r="AA116" s="140">
        <f t="shared" si="22"/>
        <v>58</v>
      </c>
      <c r="AB116" s="141">
        <f t="shared" si="22"/>
        <v>358116</v>
      </c>
      <c r="AC116" s="141">
        <f t="shared" si="22"/>
        <v>159705</v>
      </c>
      <c r="AD116" s="171">
        <f t="shared" si="22"/>
        <v>128796.19099999999</v>
      </c>
      <c r="AE116" s="143">
        <f t="shared" si="22"/>
        <v>1</v>
      </c>
    </row>
    <row r="119" spans="1:31" ht="12.75" hidden="1" customHeight="1" x14ac:dyDescent="0.2"/>
    <row r="120" spans="1:31" ht="12.75" hidden="1" customHeight="1" x14ac:dyDescent="0.2"/>
    <row r="121" spans="1:31" ht="12.75" hidden="1" customHeight="1" x14ac:dyDescent="0.2"/>
    <row r="122" spans="1:31" ht="12.75" hidden="1" customHeight="1" x14ac:dyDescent="0.2"/>
    <row r="123" spans="1:31" ht="12.75" hidden="1" customHeight="1" x14ac:dyDescent="0.2"/>
    <row r="124" spans="1:31" ht="12.75" hidden="1" customHeight="1" x14ac:dyDescent="0.2"/>
    <row r="125" spans="1:31" ht="12.75" hidden="1" customHeight="1" x14ac:dyDescent="0.2"/>
    <row r="126" spans="1:31" ht="12.75" hidden="1" customHeight="1" x14ac:dyDescent="0.2"/>
    <row r="127" spans="1:31" ht="12.75" hidden="1" customHeight="1" x14ac:dyDescent="0.2"/>
    <row r="128" spans="1:31" ht="12.75" hidden="1" customHeight="1" x14ac:dyDescent="0.2"/>
    <row r="129" spans="1:31" ht="12.75" hidden="1" customHeight="1" x14ac:dyDescent="0.2"/>
    <row r="131" spans="1:31" x14ac:dyDescent="0.2">
      <c r="A131" s="237" t="str">
        <f>Translation!$A$32</f>
        <v>Vorsorgeeinrichtungen ohne Staatsgarantie und ohne Vollversicherungslösung</v>
      </c>
      <c r="E131" s="156"/>
      <c r="J131" s="156"/>
      <c r="O131" s="156"/>
      <c r="T131" s="156"/>
      <c r="Y131" s="156"/>
      <c r="AD131" s="156"/>
    </row>
    <row r="132" spans="1:31" x14ac:dyDescent="0.2">
      <c r="A132" s="114" t="str">
        <f>$A$12</f>
        <v>nicht definiert</v>
      </c>
      <c r="B132" s="210">
        <v>0</v>
      </c>
      <c r="C132" s="211">
        <v>0</v>
      </c>
      <c r="D132" s="211">
        <v>0</v>
      </c>
      <c r="E132" s="212">
        <v>0</v>
      </c>
      <c r="F132" s="213">
        <f t="shared" ref="F132:F138" si="23">E132/E$156</f>
        <v>0</v>
      </c>
      <c r="G132" s="218">
        <v>0</v>
      </c>
      <c r="H132" s="219">
        <v>0</v>
      </c>
      <c r="I132" s="219">
        <v>0</v>
      </c>
      <c r="J132" s="220">
        <v>0</v>
      </c>
      <c r="K132" s="221">
        <f t="shared" ref="K132:K138" si="24">J132/J$156</f>
        <v>0</v>
      </c>
      <c r="L132" s="228">
        <v>0</v>
      </c>
      <c r="M132" s="229">
        <v>0</v>
      </c>
      <c r="N132" s="229">
        <v>0</v>
      </c>
      <c r="O132" s="230">
        <v>0</v>
      </c>
      <c r="P132" s="231">
        <f t="shared" ref="P132:P138" si="25">O132/O$156</f>
        <v>0</v>
      </c>
      <c r="Q132" s="228">
        <v>0</v>
      </c>
      <c r="R132" s="229">
        <v>0</v>
      </c>
      <c r="S132" s="229">
        <v>0</v>
      </c>
      <c r="T132" s="230">
        <v>0</v>
      </c>
      <c r="U132" s="231">
        <f t="shared" ref="U132:U138" si="26">T132/T$156</f>
        <v>0</v>
      </c>
      <c r="V132" s="228">
        <v>0</v>
      </c>
      <c r="W132" s="229">
        <v>0</v>
      </c>
      <c r="X132" s="229">
        <v>0</v>
      </c>
      <c r="Y132" s="230">
        <v>0</v>
      </c>
      <c r="Z132" s="231">
        <f t="shared" ref="Z132:Z138" si="27">Y132/Y$156</f>
        <v>0</v>
      </c>
      <c r="AA132" s="228"/>
      <c r="AB132" s="229"/>
      <c r="AC132" s="229"/>
      <c r="AD132" s="230"/>
      <c r="AE132" s="231" t="e">
        <f t="shared" ref="AE132:AE138" si="28">AD132/AD$156</f>
        <v>#DIV/0!</v>
      </c>
    </row>
    <row r="133" spans="1:31" x14ac:dyDescent="0.2">
      <c r="A133" s="114" t="str">
        <f>$A$13</f>
        <v>unter 5%</v>
      </c>
      <c r="B133" s="210">
        <v>57</v>
      </c>
      <c r="C133" s="211">
        <v>22886</v>
      </c>
      <c r="D133" s="211">
        <v>1502</v>
      </c>
      <c r="E133" s="212">
        <v>5906.05</v>
      </c>
      <c r="F133" s="213">
        <f t="shared" si="23"/>
        <v>8.459023121608681E-3</v>
      </c>
      <c r="G133" s="218">
        <v>72</v>
      </c>
      <c r="H133" s="219">
        <v>22675</v>
      </c>
      <c r="I133" s="219">
        <v>1997</v>
      </c>
      <c r="J133" s="220">
        <v>6052.3019999999997</v>
      </c>
      <c r="K133" s="221">
        <f t="shared" si="24"/>
        <v>9.0387385453855919E-3</v>
      </c>
      <c r="L133" s="228">
        <v>73</v>
      </c>
      <c r="M133" s="229">
        <v>26433</v>
      </c>
      <c r="N133" s="229">
        <v>1444</v>
      </c>
      <c r="O133" s="230">
        <v>5507.6759999999995</v>
      </c>
      <c r="P133" s="231">
        <f t="shared" si="25"/>
        <v>8.674044668571761E-3</v>
      </c>
      <c r="Q133" s="228">
        <v>83</v>
      </c>
      <c r="R133" s="229">
        <v>42391</v>
      </c>
      <c r="S133" s="229">
        <v>1892</v>
      </c>
      <c r="T133" s="230">
        <v>7377.0120000000006</v>
      </c>
      <c r="U133" s="231">
        <f t="shared" si="26"/>
        <v>1.2187061826836607E-2</v>
      </c>
      <c r="V133" s="228">
        <v>100</v>
      </c>
      <c r="W133" s="229">
        <v>124447</v>
      </c>
      <c r="X133" s="229">
        <v>13163</v>
      </c>
      <c r="Y133" s="230">
        <v>12669.468000000001</v>
      </c>
      <c r="Z133" s="231">
        <f t="shared" si="27"/>
        <v>2.1978243491082388E-2</v>
      </c>
      <c r="AA133" s="228"/>
      <c r="AB133" s="229"/>
      <c r="AC133" s="229"/>
      <c r="AD133" s="230"/>
      <c r="AE133" s="231" t="e">
        <f t="shared" si="28"/>
        <v>#DIV/0!</v>
      </c>
    </row>
    <row r="134" spans="1:31" x14ac:dyDescent="0.2">
      <c r="A134" s="114" t="str">
        <f>$A$14</f>
        <v>5% – 9%</v>
      </c>
      <c r="B134" s="210">
        <v>68</v>
      </c>
      <c r="C134" s="211">
        <v>323136</v>
      </c>
      <c r="D134" s="211">
        <v>31002</v>
      </c>
      <c r="E134" s="212">
        <v>39709.332000000002</v>
      </c>
      <c r="F134" s="213">
        <f t="shared" si="23"/>
        <v>5.6874248868810033E-2</v>
      </c>
      <c r="G134" s="218">
        <v>71</v>
      </c>
      <c r="H134" s="219">
        <v>298778</v>
      </c>
      <c r="I134" s="219">
        <v>22852</v>
      </c>
      <c r="J134" s="220">
        <v>35037.366000000002</v>
      </c>
      <c r="K134" s="221">
        <f t="shared" si="24"/>
        <v>5.2326138152554616E-2</v>
      </c>
      <c r="L134" s="228">
        <v>79</v>
      </c>
      <c r="M134" s="229">
        <v>281220</v>
      </c>
      <c r="N134" s="229">
        <v>21685</v>
      </c>
      <c r="O134" s="230">
        <v>33958.366999999998</v>
      </c>
      <c r="P134" s="231">
        <f t="shared" si="25"/>
        <v>5.3481067555490411E-2</v>
      </c>
      <c r="Q134" s="228">
        <v>93</v>
      </c>
      <c r="R134" s="229">
        <v>281728</v>
      </c>
      <c r="S134" s="229">
        <v>24273</v>
      </c>
      <c r="T134" s="230">
        <v>32872.44</v>
      </c>
      <c r="U134" s="231">
        <f t="shared" si="26"/>
        <v>5.4306331435949512E-2</v>
      </c>
      <c r="V134" s="228">
        <v>106</v>
      </c>
      <c r="W134" s="229">
        <v>291291</v>
      </c>
      <c r="X134" s="229">
        <v>20991</v>
      </c>
      <c r="Y134" s="230">
        <v>30618.12</v>
      </c>
      <c r="Z134" s="231">
        <f t="shared" si="27"/>
        <v>5.311450303984188E-2</v>
      </c>
      <c r="AA134" s="228"/>
      <c r="AB134" s="229"/>
      <c r="AC134" s="229"/>
      <c r="AD134" s="230"/>
      <c r="AE134" s="231" t="e">
        <f t="shared" si="28"/>
        <v>#DIV/0!</v>
      </c>
    </row>
    <row r="135" spans="1:31" x14ac:dyDescent="0.2">
      <c r="A135" s="114" t="str">
        <f>$A$15</f>
        <v>10% – 14%</v>
      </c>
      <c r="B135" s="210">
        <v>327</v>
      </c>
      <c r="C135" s="211">
        <v>553396</v>
      </c>
      <c r="D135" s="211">
        <v>121886</v>
      </c>
      <c r="E135" s="212">
        <v>114160.587</v>
      </c>
      <c r="F135" s="213">
        <f t="shared" si="23"/>
        <v>0.16350810524960327</v>
      </c>
      <c r="G135" s="218">
        <v>365</v>
      </c>
      <c r="H135" s="219">
        <v>552661</v>
      </c>
      <c r="I135" s="219">
        <v>123330</v>
      </c>
      <c r="J135" s="220">
        <v>108864.905</v>
      </c>
      <c r="K135" s="221">
        <f t="shared" si="24"/>
        <v>0.16258299950386493</v>
      </c>
      <c r="L135" s="228">
        <v>409</v>
      </c>
      <c r="M135" s="229">
        <v>639762</v>
      </c>
      <c r="N135" s="229">
        <v>127520</v>
      </c>
      <c r="O135" s="230">
        <v>108339.921</v>
      </c>
      <c r="P135" s="231">
        <f t="shared" si="25"/>
        <v>0.17062465441749583</v>
      </c>
      <c r="Q135" s="228">
        <v>436</v>
      </c>
      <c r="R135" s="229">
        <v>614224</v>
      </c>
      <c r="S135" s="229">
        <v>130097</v>
      </c>
      <c r="T135" s="230">
        <v>109886.14599999999</v>
      </c>
      <c r="U135" s="231">
        <f t="shared" si="26"/>
        <v>0.18153545842338253</v>
      </c>
      <c r="V135" s="228">
        <v>472</v>
      </c>
      <c r="W135" s="229">
        <v>541138</v>
      </c>
      <c r="X135" s="229">
        <v>128543</v>
      </c>
      <c r="Y135" s="230">
        <v>103381.569</v>
      </c>
      <c r="Z135" s="231">
        <f t="shared" si="27"/>
        <v>0.17934022927972468</v>
      </c>
      <c r="AA135" s="228"/>
      <c r="AB135" s="229"/>
      <c r="AC135" s="229"/>
      <c r="AD135" s="230"/>
      <c r="AE135" s="231" t="e">
        <f t="shared" si="28"/>
        <v>#DIV/0!</v>
      </c>
    </row>
    <row r="136" spans="1:31" x14ac:dyDescent="0.2">
      <c r="A136" s="114" t="str">
        <f>$A$16</f>
        <v>15% – 19%</v>
      </c>
      <c r="B136" s="210">
        <v>613</v>
      </c>
      <c r="C136" s="211">
        <v>1191480</v>
      </c>
      <c r="D136" s="211">
        <v>393418</v>
      </c>
      <c r="E136" s="212">
        <v>330148.37099999998</v>
      </c>
      <c r="F136" s="213">
        <f t="shared" si="23"/>
        <v>0.4728596445763989</v>
      </c>
      <c r="G136" s="218">
        <v>601</v>
      </c>
      <c r="H136" s="219">
        <v>1112088</v>
      </c>
      <c r="I136" s="219">
        <v>373988</v>
      </c>
      <c r="J136" s="220">
        <v>310777.45299999998</v>
      </c>
      <c r="K136" s="221">
        <f t="shared" si="24"/>
        <v>0.46412689642186711</v>
      </c>
      <c r="L136" s="228">
        <v>591</v>
      </c>
      <c r="M136" s="229">
        <v>1142698</v>
      </c>
      <c r="N136" s="229">
        <v>381221</v>
      </c>
      <c r="O136" s="230">
        <v>304810.01</v>
      </c>
      <c r="P136" s="231">
        <f t="shared" si="25"/>
        <v>0.48004560220459686</v>
      </c>
      <c r="Q136" s="228">
        <v>593</v>
      </c>
      <c r="R136" s="229">
        <v>1152899</v>
      </c>
      <c r="S136" s="229">
        <v>377651</v>
      </c>
      <c r="T136" s="230">
        <v>289381.41899999999</v>
      </c>
      <c r="U136" s="231">
        <f t="shared" si="26"/>
        <v>0.4780674404339737</v>
      </c>
      <c r="V136" s="228">
        <v>608</v>
      </c>
      <c r="W136" s="229">
        <v>1217674</v>
      </c>
      <c r="X136" s="229">
        <v>397195</v>
      </c>
      <c r="Y136" s="230">
        <v>292542.88799999998</v>
      </c>
      <c r="Z136" s="231">
        <f t="shared" si="27"/>
        <v>0.50748609365826913</v>
      </c>
      <c r="AA136" s="228"/>
      <c r="AB136" s="229"/>
      <c r="AC136" s="229"/>
      <c r="AD136" s="230"/>
      <c r="AE136" s="231" t="e">
        <f t="shared" si="28"/>
        <v>#DIV/0!</v>
      </c>
    </row>
    <row r="137" spans="1:31" ht="12.75" customHeight="1" x14ac:dyDescent="0.2">
      <c r="A137" s="114" t="str">
        <f>$A$17</f>
        <v>20% – 24%</v>
      </c>
      <c r="B137" s="210">
        <v>275</v>
      </c>
      <c r="C137" s="211">
        <v>535303</v>
      </c>
      <c r="D137" s="211">
        <v>144977</v>
      </c>
      <c r="E137" s="212">
        <v>121130.52499999999</v>
      </c>
      <c r="F137" s="213">
        <f t="shared" si="23"/>
        <v>0.17349089691208139</v>
      </c>
      <c r="G137" s="218">
        <v>271</v>
      </c>
      <c r="H137" s="219">
        <v>530374</v>
      </c>
      <c r="I137" s="219">
        <v>142109</v>
      </c>
      <c r="J137" s="220">
        <v>114685.648</v>
      </c>
      <c r="K137" s="221">
        <f t="shared" si="24"/>
        <v>0.17127591901067132</v>
      </c>
      <c r="L137" s="228">
        <v>257</v>
      </c>
      <c r="M137" s="229">
        <v>315149</v>
      </c>
      <c r="N137" s="229">
        <v>115984</v>
      </c>
      <c r="O137" s="230">
        <v>94371.498999999996</v>
      </c>
      <c r="P137" s="231">
        <f t="shared" si="25"/>
        <v>0.14862577206176894</v>
      </c>
      <c r="Q137" s="228">
        <v>264</v>
      </c>
      <c r="R137" s="229">
        <v>266951</v>
      </c>
      <c r="S137" s="229">
        <v>72769</v>
      </c>
      <c r="T137" s="230">
        <v>66894.966</v>
      </c>
      <c r="U137" s="231">
        <f t="shared" si="26"/>
        <v>0.11051264204885836</v>
      </c>
      <c r="V137" s="228">
        <v>261</v>
      </c>
      <c r="W137" s="229">
        <v>248244</v>
      </c>
      <c r="X137" s="229">
        <v>63627</v>
      </c>
      <c r="Y137" s="230">
        <v>57544.4</v>
      </c>
      <c r="Z137" s="231">
        <f t="shared" si="27"/>
        <v>9.9824620477216672E-2</v>
      </c>
      <c r="AA137" s="228"/>
      <c r="AB137" s="229"/>
      <c r="AC137" s="229"/>
      <c r="AD137" s="230"/>
      <c r="AE137" s="231" t="e">
        <f t="shared" si="28"/>
        <v>#DIV/0!</v>
      </c>
    </row>
    <row r="138" spans="1:31" ht="12.75" customHeight="1" x14ac:dyDescent="0.2">
      <c r="A138" s="114" t="str">
        <f>$A$18</f>
        <v>25% oder höher</v>
      </c>
      <c r="B138" s="210">
        <v>103</v>
      </c>
      <c r="C138" s="211">
        <v>260141</v>
      </c>
      <c r="D138" s="211">
        <v>92372</v>
      </c>
      <c r="E138" s="212">
        <v>87140.413</v>
      </c>
      <c r="F138" s="213">
        <f t="shared" si="23"/>
        <v>0.12480808127149781</v>
      </c>
      <c r="G138" s="218">
        <v>115</v>
      </c>
      <c r="H138" s="219">
        <v>258869</v>
      </c>
      <c r="I138" s="219">
        <v>96135</v>
      </c>
      <c r="J138" s="220">
        <v>94178.195999999996</v>
      </c>
      <c r="K138" s="221">
        <f t="shared" si="24"/>
        <v>0.14064930836565642</v>
      </c>
      <c r="L138" s="228">
        <v>108</v>
      </c>
      <c r="M138" s="229">
        <v>269098</v>
      </c>
      <c r="N138" s="229">
        <v>89717</v>
      </c>
      <c r="O138" s="230">
        <v>87973.057000000001</v>
      </c>
      <c r="P138" s="231">
        <f t="shared" si="25"/>
        <v>0.13854885909207615</v>
      </c>
      <c r="Q138" s="228">
        <v>100</v>
      </c>
      <c r="R138" s="229">
        <v>284944</v>
      </c>
      <c r="S138" s="229">
        <v>115815</v>
      </c>
      <c r="T138" s="230">
        <v>98903.071999999986</v>
      </c>
      <c r="U138" s="231">
        <f t="shared" si="26"/>
        <v>0.16339106583099935</v>
      </c>
      <c r="V138" s="228">
        <v>106</v>
      </c>
      <c r="W138" s="229">
        <v>227158</v>
      </c>
      <c r="X138" s="229">
        <v>86254</v>
      </c>
      <c r="Y138" s="230">
        <v>79698.53899999999</v>
      </c>
      <c r="Z138" s="231">
        <f t="shared" si="27"/>
        <v>0.13825631005386538</v>
      </c>
      <c r="AA138" s="228"/>
      <c r="AB138" s="229"/>
      <c r="AC138" s="229"/>
      <c r="AD138" s="230"/>
      <c r="AE138" s="231" t="e">
        <f t="shared" si="28"/>
        <v>#DIV/0!</v>
      </c>
    </row>
    <row r="139" spans="1:31" ht="12.75" hidden="1" customHeight="1" x14ac:dyDescent="0.2">
      <c r="A139" s="114">
        <f>$A$19</f>
        <v>0</v>
      </c>
      <c r="B139" s="210"/>
      <c r="C139" s="211"/>
      <c r="D139" s="211"/>
      <c r="E139" s="212"/>
      <c r="F139" s="213"/>
      <c r="G139" s="218"/>
      <c r="H139" s="219"/>
      <c r="I139" s="219"/>
      <c r="J139" s="220"/>
      <c r="K139" s="221"/>
      <c r="L139" s="228"/>
      <c r="M139" s="229"/>
      <c r="N139" s="229"/>
      <c r="O139" s="230"/>
      <c r="P139" s="231"/>
      <c r="Q139" s="228"/>
      <c r="R139" s="229"/>
      <c r="S139" s="229"/>
      <c r="T139" s="230"/>
      <c r="U139" s="231"/>
      <c r="V139" s="228"/>
      <c r="W139" s="229"/>
      <c r="X139" s="229"/>
      <c r="Y139" s="230"/>
      <c r="Z139" s="231"/>
      <c r="AA139" s="228"/>
      <c r="AB139" s="229"/>
      <c r="AC139" s="229"/>
      <c r="AD139" s="230"/>
      <c r="AE139" s="231"/>
    </row>
    <row r="140" spans="1:31" ht="12.75" hidden="1" customHeight="1" x14ac:dyDescent="0.2">
      <c r="A140" s="114">
        <f>$A$20</f>
        <v>0</v>
      </c>
      <c r="B140" s="210"/>
      <c r="C140" s="211"/>
      <c r="D140" s="211"/>
      <c r="E140" s="212"/>
      <c r="F140" s="213"/>
      <c r="G140" s="218"/>
      <c r="H140" s="219"/>
      <c r="I140" s="219"/>
      <c r="J140" s="220"/>
      <c r="K140" s="221"/>
      <c r="L140" s="228"/>
      <c r="M140" s="229"/>
      <c r="N140" s="229"/>
      <c r="O140" s="230"/>
      <c r="P140" s="231"/>
      <c r="Q140" s="228"/>
      <c r="R140" s="229"/>
      <c r="S140" s="229"/>
      <c r="T140" s="230"/>
      <c r="U140" s="231"/>
      <c r="V140" s="228"/>
      <c r="W140" s="229"/>
      <c r="X140" s="229"/>
      <c r="Y140" s="230"/>
      <c r="Z140" s="231"/>
      <c r="AA140" s="228"/>
      <c r="AB140" s="229"/>
      <c r="AC140" s="229"/>
      <c r="AD140" s="230"/>
      <c r="AE140" s="231"/>
    </row>
    <row r="141" spans="1:31" ht="12.75" hidden="1" customHeight="1" x14ac:dyDescent="0.2">
      <c r="A141" s="114">
        <f>$A$21</f>
        <v>0</v>
      </c>
      <c r="B141" s="210"/>
      <c r="C141" s="211"/>
      <c r="D141" s="211"/>
      <c r="E141" s="212"/>
      <c r="F141" s="213"/>
      <c r="G141" s="218"/>
      <c r="H141" s="219"/>
      <c r="I141" s="219"/>
      <c r="J141" s="220"/>
      <c r="K141" s="221"/>
      <c r="L141" s="228"/>
      <c r="M141" s="229"/>
      <c r="N141" s="229"/>
      <c r="O141" s="230"/>
      <c r="P141" s="231"/>
      <c r="Q141" s="228"/>
      <c r="R141" s="229"/>
      <c r="S141" s="229"/>
      <c r="T141" s="230"/>
      <c r="U141" s="231"/>
      <c r="V141" s="228"/>
      <c r="W141" s="229"/>
      <c r="X141" s="229"/>
      <c r="Y141" s="230"/>
      <c r="Z141" s="231"/>
      <c r="AA141" s="228"/>
      <c r="AB141" s="229"/>
      <c r="AC141" s="229"/>
      <c r="AD141" s="230"/>
      <c r="AE141" s="231"/>
    </row>
    <row r="142" spans="1:31" ht="12.75" hidden="1" customHeight="1" x14ac:dyDescent="0.2">
      <c r="A142" s="114">
        <f>$A$22</f>
        <v>0</v>
      </c>
      <c r="B142" s="210"/>
      <c r="C142" s="211"/>
      <c r="D142" s="211"/>
      <c r="E142" s="212"/>
      <c r="F142" s="213"/>
      <c r="G142" s="218"/>
      <c r="H142" s="219"/>
      <c r="I142" s="219"/>
      <c r="J142" s="220"/>
      <c r="K142" s="221"/>
      <c r="L142" s="228"/>
      <c r="M142" s="229"/>
      <c r="N142" s="229"/>
      <c r="O142" s="230"/>
      <c r="P142" s="231"/>
      <c r="Q142" s="228"/>
      <c r="R142" s="229"/>
      <c r="S142" s="229"/>
      <c r="T142" s="230"/>
      <c r="U142" s="231"/>
      <c r="V142" s="228"/>
      <c r="W142" s="229"/>
      <c r="X142" s="229"/>
      <c r="Y142" s="230"/>
      <c r="Z142" s="231"/>
      <c r="AA142" s="228"/>
      <c r="AB142" s="229"/>
      <c r="AC142" s="229"/>
      <c r="AD142" s="230"/>
      <c r="AE142" s="231"/>
    </row>
    <row r="143" spans="1:31" ht="12.75" hidden="1" customHeight="1" x14ac:dyDescent="0.2">
      <c r="A143" s="114">
        <f>$A$23</f>
        <v>0</v>
      </c>
      <c r="B143" s="210"/>
      <c r="C143" s="211"/>
      <c r="D143" s="211"/>
      <c r="E143" s="212"/>
      <c r="F143" s="213"/>
      <c r="G143" s="218"/>
      <c r="H143" s="219"/>
      <c r="I143" s="219"/>
      <c r="J143" s="220"/>
      <c r="K143" s="221"/>
      <c r="L143" s="228"/>
      <c r="M143" s="229"/>
      <c r="N143" s="229"/>
      <c r="O143" s="230"/>
      <c r="P143" s="231"/>
      <c r="Q143" s="228"/>
      <c r="R143" s="229"/>
      <c r="S143" s="229"/>
      <c r="T143" s="230"/>
      <c r="U143" s="231"/>
      <c r="V143" s="228"/>
      <c r="W143" s="229"/>
      <c r="X143" s="229"/>
      <c r="Y143" s="230"/>
      <c r="Z143" s="231"/>
      <c r="AA143" s="228"/>
      <c r="AB143" s="229"/>
      <c r="AC143" s="229"/>
      <c r="AD143" s="230"/>
      <c r="AE143" s="231"/>
    </row>
    <row r="144" spans="1:31" ht="12.75" hidden="1" customHeight="1" x14ac:dyDescent="0.2">
      <c r="A144" s="114">
        <f>$A$24</f>
        <v>0</v>
      </c>
      <c r="B144" s="210"/>
      <c r="C144" s="211"/>
      <c r="D144" s="211"/>
      <c r="E144" s="212"/>
      <c r="F144" s="213"/>
      <c r="G144" s="218"/>
      <c r="H144" s="219"/>
      <c r="I144" s="219"/>
      <c r="J144" s="220"/>
      <c r="K144" s="221"/>
      <c r="L144" s="228"/>
      <c r="M144" s="229"/>
      <c r="N144" s="229"/>
      <c r="O144" s="230"/>
      <c r="P144" s="231"/>
      <c r="Q144" s="228"/>
      <c r="R144" s="229"/>
      <c r="S144" s="229"/>
      <c r="T144" s="230"/>
      <c r="U144" s="231"/>
      <c r="V144" s="228"/>
      <c r="W144" s="229"/>
      <c r="X144" s="229"/>
      <c r="Y144" s="230"/>
      <c r="Z144" s="231"/>
      <c r="AA144" s="228"/>
      <c r="AB144" s="229"/>
      <c r="AC144" s="229"/>
      <c r="AD144" s="230"/>
      <c r="AE144" s="231"/>
    </row>
    <row r="145" spans="1:31" ht="12.75" hidden="1" customHeight="1" x14ac:dyDescent="0.2">
      <c r="A145" s="114">
        <f>$A$25</f>
        <v>0</v>
      </c>
      <c r="B145" s="210"/>
      <c r="C145" s="211"/>
      <c r="D145" s="211"/>
      <c r="E145" s="212"/>
      <c r="F145" s="213"/>
      <c r="G145" s="218"/>
      <c r="H145" s="219"/>
      <c r="I145" s="219"/>
      <c r="J145" s="220"/>
      <c r="K145" s="221"/>
      <c r="L145" s="228"/>
      <c r="M145" s="229"/>
      <c r="N145" s="229"/>
      <c r="O145" s="230"/>
      <c r="P145" s="231"/>
      <c r="Q145" s="228"/>
      <c r="R145" s="229"/>
      <c r="S145" s="229"/>
      <c r="T145" s="230"/>
      <c r="U145" s="231"/>
      <c r="V145" s="228"/>
      <c r="W145" s="229"/>
      <c r="X145" s="229"/>
      <c r="Y145" s="230"/>
      <c r="Z145" s="231"/>
      <c r="AA145" s="228"/>
      <c r="AB145" s="229"/>
      <c r="AC145" s="229"/>
      <c r="AD145" s="230"/>
      <c r="AE145" s="231"/>
    </row>
    <row r="146" spans="1:31" ht="12.75" hidden="1" customHeight="1" x14ac:dyDescent="0.2">
      <c r="A146" s="114">
        <f>$A$26</f>
        <v>0</v>
      </c>
      <c r="B146" s="210"/>
      <c r="C146" s="211"/>
      <c r="D146" s="211"/>
      <c r="E146" s="212"/>
      <c r="F146" s="213"/>
      <c r="G146" s="218"/>
      <c r="H146" s="219"/>
      <c r="I146" s="219"/>
      <c r="J146" s="220"/>
      <c r="K146" s="221"/>
      <c r="L146" s="228"/>
      <c r="M146" s="229"/>
      <c r="N146" s="229"/>
      <c r="O146" s="230"/>
      <c r="P146" s="231"/>
      <c r="Q146" s="228"/>
      <c r="R146" s="229"/>
      <c r="S146" s="229"/>
      <c r="T146" s="230"/>
      <c r="U146" s="231"/>
      <c r="V146" s="228"/>
      <c r="W146" s="229"/>
      <c r="X146" s="229"/>
      <c r="Y146" s="230"/>
      <c r="Z146" s="231"/>
      <c r="AA146" s="228"/>
      <c r="AB146" s="229"/>
      <c r="AC146" s="229"/>
      <c r="AD146" s="230"/>
      <c r="AE146" s="231"/>
    </row>
    <row r="147" spans="1:31" ht="12.75" hidden="1" customHeight="1" x14ac:dyDescent="0.2">
      <c r="A147" s="114">
        <f>$A$27</f>
        <v>0</v>
      </c>
      <c r="B147" s="210"/>
      <c r="C147" s="211"/>
      <c r="D147" s="211"/>
      <c r="E147" s="212"/>
      <c r="F147" s="213"/>
      <c r="G147" s="218"/>
      <c r="H147" s="219"/>
      <c r="I147" s="219"/>
      <c r="J147" s="220"/>
      <c r="K147" s="221"/>
      <c r="L147" s="228"/>
      <c r="M147" s="229"/>
      <c r="N147" s="229"/>
      <c r="O147" s="230"/>
      <c r="P147" s="231"/>
      <c r="Q147" s="228"/>
      <c r="R147" s="229"/>
      <c r="S147" s="229"/>
      <c r="T147" s="230"/>
      <c r="U147" s="231"/>
      <c r="V147" s="228"/>
      <c r="W147" s="229"/>
      <c r="X147" s="229"/>
      <c r="Y147" s="230"/>
      <c r="Z147" s="231"/>
      <c r="AA147" s="228"/>
      <c r="AB147" s="229"/>
      <c r="AC147" s="229"/>
      <c r="AD147" s="230"/>
      <c r="AE147" s="231"/>
    </row>
    <row r="148" spans="1:31" ht="12.75" hidden="1" customHeight="1" x14ac:dyDescent="0.2">
      <c r="A148" s="114">
        <f>$A$28</f>
        <v>0</v>
      </c>
      <c r="B148" s="210"/>
      <c r="C148" s="211"/>
      <c r="D148" s="211"/>
      <c r="E148" s="212"/>
      <c r="F148" s="213"/>
      <c r="G148" s="218"/>
      <c r="H148" s="219"/>
      <c r="I148" s="219"/>
      <c r="J148" s="220"/>
      <c r="K148" s="221"/>
      <c r="L148" s="228"/>
      <c r="M148" s="229"/>
      <c r="N148" s="229"/>
      <c r="O148" s="230"/>
      <c r="P148" s="231"/>
      <c r="Q148" s="228"/>
      <c r="R148" s="229"/>
      <c r="S148" s="229"/>
      <c r="T148" s="230"/>
      <c r="U148" s="231"/>
      <c r="V148" s="228"/>
      <c r="W148" s="229"/>
      <c r="X148" s="229"/>
      <c r="Y148" s="230"/>
      <c r="Z148" s="231"/>
      <c r="AA148" s="228"/>
      <c r="AB148" s="229"/>
      <c r="AC148" s="229"/>
      <c r="AD148" s="230"/>
      <c r="AE148" s="231"/>
    </row>
    <row r="149" spans="1:31" ht="12.75" hidden="1" customHeight="1" x14ac:dyDescent="0.2">
      <c r="A149" s="114">
        <f>$A$29</f>
        <v>0</v>
      </c>
      <c r="B149" s="210"/>
      <c r="C149" s="211"/>
      <c r="D149" s="211"/>
      <c r="E149" s="212"/>
      <c r="F149" s="213"/>
      <c r="G149" s="218"/>
      <c r="H149" s="219"/>
      <c r="I149" s="219"/>
      <c r="J149" s="220"/>
      <c r="K149" s="221"/>
      <c r="L149" s="228"/>
      <c r="M149" s="229"/>
      <c r="N149" s="229"/>
      <c r="O149" s="230"/>
      <c r="P149" s="231"/>
      <c r="Q149" s="228"/>
      <c r="R149" s="229"/>
      <c r="S149" s="229"/>
      <c r="T149" s="230"/>
      <c r="U149" s="231"/>
      <c r="V149" s="228"/>
      <c r="W149" s="229"/>
      <c r="X149" s="229"/>
      <c r="Y149" s="230"/>
      <c r="Z149" s="231"/>
      <c r="AA149" s="228"/>
      <c r="AB149" s="229"/>
      <c r="AC149" s="229"/>
      <c r="AD149" s="230"/>
      <c r="AE149" s="231"/>
    </row>
    <row r="150" spans="1:31" ht="12.75" hidden="1" customHeight="1" x14ac:dyDescent="0.2">
      <c r="A150" s="114">
        <f>$A$30</f>
        <v>0</v>
      </c>
      <c r="B150" s="210"/>
      <c r="C150" s="211"/>
      <c r="D150" s="211"/>
      <c r="E150" s="212"/>
      <c r="F150" s="213"/>
      <c r="G150" s="218"/>
      <c r="H150" s="219"/>
      <c r="I150" s="219"/>
      <c r="J150" s="220"/>
      <c r="K150" s="221"/>
      <c r="L150" s="228"/>
      <c r="M150" s="229"/>
      <c r="N150" s="229"/>
      <c r="O150" s="230"/>
      <c r="P150" s="231"/>
      <c r="Q150" s="228"/>
      <c r="R150" s="229"/>
      <c r="S150" s="229"/>
      <c r="T150" s="230"/>
      <c r="U150" s="231"/>
      <c r="V150" s="228"/>
      <c r="W150" s="229"/>
      <c r="X150" s="229"/>
      <c r="Y150" s="230"/>
      <c r="Z150" s="231"/>
      <c r="AA150" s="228"/>
      <c r="AB150" s="229"/>
      <c r="AC150" s="229"/>
      <c r="AD150" s="230"/>
      <c r="AE150" s="231"/>
    </row>
    <row r="151" spans="1:31" ht="12.75" hidden="1" customHeight="1" x14ac:dyDescent="0.2">
      <c r="A151" s="114">
        <f>$A$31</f>
        <v>0</v>
      </c>
      <c r="B151" s="210"/>
      <c r="C151" s="211"/>
      <c r="D151" s="211"/>
      <c r="E151" s="212"/>
      <c r="F151" s="213"/>
      <c r="G151" s="218"/>
      <c r="H151" s="219"/>
      <c r="I151" s="219"/>
      <c r="J151" s="220"/>
      <c r="K151" s="221"/>
      <c r="L151" s="228"/>
      <c r="M151" s="229"/>
      <c r="N151" s="229"/>
      <c r="O151" s="230"/>
      <c r="P151" s="231"/>
      <c r="Q151" s="228"/>
      <c r="R151" s="229"/>
      <c r="S151" s="229"/>
      <c r="T151" s="230"/>
      <c r="U151" s="231"/>
      <c r="V151" s="228"/>
      <c r="W151" s="229"/>
      <c r="X151" s="229"/>
      <c r="Y151" s="230"/>
      <c r="Z151" s="231"/>
      <c r="AA151" s="228"/>
      <c r="AB151" s="229"/>
      <c r="AC151" s="229"/>
      <c r="AD151" s="230"/>
      <c r="AE151" s="231"/>
    </row>
    <row r="152" spans="1:31" ht="12.75" hidden="1" customHeight="1" x14ac:dyDescent="0.2">
      <c r="A152" s="114">
        <f>$A$32</f>
        <v>0</v>
      </c>
      <c r="B152" s="210"/>
      <c r="C152" s="211"/>
      <c r="D152" s="211"/>
      <c r="E152" s="212"/>
      <c r="F152" s="213"/>
      <c r="G152" s="218"/>
      <c r="H152" s="219"/>
      <c r="I152" s="219"/>
      <c r="J152" s="220"/>
      <c r="K152" s="221"/>
      <c r="L152" s="228"/>
      <c r="M152" s="229"/>
      <c r="N152" s="229"/>
      <c r="O152" s="230"/>
      <c r="P152" s="231"/>
      <c r="Q152" s="228"/>
      <c r="R152" s="229"/>
      <c r="S152" s="229"/>
      <c r="T152" s="230"/>
      <c r="U152" s="231"/>
      <c r="V152" s="228"/>
      <c r="W152" s="229"/>
      <c r="X152" s="229"/>
      <c r="Y152" s="230"/>
      <c r="Z152" s="231"/>
      <c r="AA152" s="228"/>
      <c r="AB152" s="229"/>
      <c r="AC152" s="229"/>
      <c r="AD152" s="230"/>
      <c r="AE152" s="231"/>
    </row>
    <row r="153" spans="1:31" ht="12.75" hidden="1" customHeight="1" x14ac:dyDescent="0.2">
      <c r="A153" s="114">
        <f>$A$33</f>
        <v>0</v>
      </c>
      <c r="B153" s="210"/>
      <c r="C153" s="211"/>
      <c r="D153" s="211"/>
      <c r="E153" s="212"/>
      <c r="F153" s="213"/>
      <c r="G153" s="218"/>
      <c r="H153" s="219"/>
      <c r="I153" s="219"/>
      <c r="J153" s="220"/>
      <c r="K153" s="221"/>
      <c r="L153" s="228"/>
      <c r="M153" s="229"/>
      <c r="N153" s="229"/>
      <c r="O153" s="230"/>
      <c r="P153" s="231"/>
      <c r="Q153" s="228"/>
      <c r="R153" s="229"/>
      <c r="S153" s="229"/>
      <c r="T153" s="230"/>
      <c r="U153" s="231"/>
      <c r="V153" s="228"/>
      <c r="W153" s="229"/>
      <c r="X153" s="229"/>
      <c r="Y153" s="230"/>
      <c r="Z153" s="231"/>
      <c r="AA153" s="228"/>
      <c r="AB153" s="229"/>
      <c r="AC153" s="229"/>
      <c r="AD153" s="230"/>
      <c r="AE153" s="231"/>
    </row>
    <row r="154" spans="1:31" ht="12.75" hidden="1" customHeight="1" x14ac:dyDescent="0.2">
      <c r="A154" s="114">
        <f>$A$34</f>
        <v>0</v>
      </c>
      <c r="B154" s="210"/>
      <c r="C154" s="211"/>
      <c r="D154" s="211"/>
      <c r="E154" s="212"/>
      <c r="F154" s="213"/>
      <c r="G154" s="218"/>
      <c r="H154" s="219"/>
      <c r="I154" s="219"/>
      <c r="J154" s="220"/>
      <c r="K154" s="221"/>
      <c r="L154" s="228"/>
      <c r="M154" s="229"/>
      <c r="N154" s="229"/>
      <c r="O154" s="230"/>
      <c r="P154" s="231"/>
      <c r="Q154" s="228"/>
      <c r="R154" s="229"/>
      <c r="S154" s="229"/>
      <c r="T154" s="230"/>
      <c r="U154" s="231"/>
      <c r="V154" s="228"/>
      <c r="W154" s="229"/>
      <c r="X154" s="229"/>
      <c r="Y154" s="230"/>
      <c r="Z154" s="231"/>
      <c r="AA154" s="228"/>
      <c r="AB154" s="229"/>
      <c r="AC154" s="229"/>
      <c r="AD154" s="230"/>
      <c r="AE154" s="231"/>
    </row>
    <row r="155" spans="1:31" ht="12.75" hidden="1" customHeight="1" x14ac:dyDescent="0.2">
      <c r="B155" s="210"/>
      <c r="C155" s="211"/>
      <c r="D155" s="211"/>
      <c r="E155" s="212"/>
      <c r="F155" s="213"/>
      <c r="G155" s="218"/>
      <c r="H155" s="219"/>
      <c r="I155" s="219"/>
      <c r="J155" s="220"/>
      <c r="K155" s="221"/>
      <c r="L155" s="228"/>
      <c r="M155" s="229"/>
      <c r="N155" s="229"/>
      <c r="O155" s="230"/>
      <c r="P155" s="231"/>
      <c r="Q155" s="228"/>
      <c r="R155" s="229"/>
      <c r="S155" s="229"/>
      <c r="T155" s="230"/>
      <c r="U155" s="231"/>
      <c r="V155" s="228"/>
      <c r="W155" s="229"/>
      <c r="X155" s="229"/>
      <c r="Y155" s="230"/>
      <c r="Z155" s="231"/>
      <c r="AA155" s="228"/>
      <c r="AB155" s="229"/>
      <c r="AC155" s="229"/>
      <c r="AD155" s="230"/>
      <c r="AE155" s="231"/>
    </row>
    <row r="156" spans="1:31" x14ac:dyDescent="0.2">
      <c r="A156" s="115" t="s">
        <v>2</v>
      </c>
      <c r="B156" s="214">
        <f t="shared" ref="B156:AE156" si="29">SUM(B$132:B$155)</f>
        <v>1443</v>
      </c>
      <c r="C156" s="215">
        <f t="shared" si="29"/>
        <v>2886342</v>
      </c>
      <c r="D156" s="215">
        <f t="shared" si="29"/>
        <v>785157</v>
      </c>
      <c r="E156" s="216">
        <f t="shared" si="29"/>
        <v>698195.27799999993</v>
      </c>
      <c r="F156" s="217">
        <f t="shared" si="29"/>
        <v>1.0000000000000002</v>
      </c>
      <c r="G156" s="224">
        <f t="shared" si="29"/>
        <v>1495</v>
      </c>
      <c r="H156" s="225">
        <f t="shared" si="29"/>
        <v>2775445</v>
      </c>
      <c r="I156" s="225">
        <f t="shared" si="29"/>
        <v>760411</v>
      </c>
      <c r="J156" s="226">
        <f t="shared" si="29"/>
        <v>669595.87</v>
      </c>
      <c r="K156" s="227">
        <f t="shared" si="29"/>
        <v>1</v>
      </c>
      <c r="L156" s="233">
        <f t="shared" si="29"/>
        <v>1517</v>
      </c>
      <c r="M156" s="234">
        <f t="shared" si="29"/>
        <v>2674360</v>
      </c>
      <c r="N156" s="234">
        <f t="shared" si="29"/>
        <v>737571</v>
      </c>
      <c r="O156" s="235">
        <f t="shared" si="29"/>
        <v>634960.53</v>
      </c>
      <c r="P156" s="236">
        <f t="shared" si="29"/>
        <v>1</v>
      </c>
      <c r="Q156" s="233">
        <f t="shared" si="29"/>
        <v>1569</v>
      </c>
      <c r="R156" s="234">
        <f t="shared" si="29"/>
        <v>2643137</v>
      </c>
      <c r="S156" s="234">
        <f t="shared" si="29"/>
        <v>722497</v>
      </c>
      <c r="T156" s="235">
        <f t="shared" si="29"/>
        <v>605315.05499999993</v>
      </c>
      <c r="U156" s="236">
        <f t="shared" si="29"/>
        <v>1</v>
      </c>
      <c r="V156" s="233">
        <f t="shared" si="29"/>
        <v>1653</v>
      </c>
      <c r="W156" s="234">
        <f t="shared" si="29"/>
        <v>2649952</v>
      </c>
      <c r="X156" s="234">
        <f t="shared" si="29"/>
        <v>709773</v>
      </c>
      <c r="Y156" s="235">
        <f t="shared" si="29"/>
        <v>576454.98399999994</v>
      </c>
      <c r="Z156" s="236">
        <f t="shared" si="29"/>
        <v>1</v>
      </c>
      <c r="AA156" s="233">
        <f t="shared" si="29"/>
        <v>0</v>
      </c>
      <c r="AB156" s="234">
        <f t="shared" si="29"/>
        <v>0</v>
      </c>
      <c r="AC156" s="234">
        <f t="shared" si="29"/>
        <v>0</v>
      </c>
      <c r="AD156" s="235">
        <f t="shared" si="29"/>
        <v>0</v>
      </c>
      <c r="AE156" s="236" t="e">
        <f t="shared" si="29"/>
        <v>#DIV/0!</v>
      </c>
    </row>
    <row r="159" spans="1:31" ht="12.75" hidden="1" customHeight="1" x14ac:dyDescent="0.2"/>
    <row r="160" spans="1:31" ht="12.75" hidden="1" customHeight="1" x14ac:dyDescent="0.2"/>
    <row r="161" spans="1:31" ht="12.75" hidden="1" customHeight="1" x14ac:dyDescent="0.2"/>
    <row r="162" spans="1:31" ht="12.75" hidden="1" customHeight="1" x14ac:dyDescent="0.2"/>
    <row r="163" spans="1:31" ht="12.75" hidden="1" customHeight="1" x14ac:dyDescent="0.2"/>
    <row r="164" spans="1:31" ht="12.75" hidden="1" customHeight="1" x14ac:dyDescent="0.2"/>
    <row r="165" spans="1:31" ht="12.75" hidden="1" customHeight="1" x14ac:dyDescent="0.2"/>
    <row r="166" spans="1:31" ht="12.75" hidden="1" customHeight="1" x14ac:dyDescent="0.2"/>
    <row r="167" spans="1:31" ht="12.75" hidden="1" customHeight="1" x14ac:dyDescent="0.2"/>
    <row r="168" spans="1:31" ht="12.75" hidden="1" customHeight="1" x14ac:dyDescent="0.2"/>
    <row r="169" spans="1:31" ht="12.75" hidden="1" customHeight="1" x14ac:dyDescent="0.2"/>
    <row r="171" spans="1:31" x14ac:dyDescent="0.2">
      <c r="A171" s="273" t="str">
        <f>Translation!$A$33</f>
        <v>Vorsorgeeinrichtungen ohne Staatsgarantie und mit Vollversicherungslösung</v>
      </c>
      <c r="E171" s="156"/>
      <c r="J171" s="156"/>
      <c r="O171" s="156"/>
      <c r="T171" s="156"/>
      <c r="Y171" s="156"/>
      <c r="AD171" s="156"/>
    </row>
    <row r="172" spans="1:31" x14ac:dyDescent="0.2">
      <c r="A172" s="114" t="str">
        <f>$A$12</f>
        <v>nicht definiert</v>
      </c>
      <c r="B172" s="238">
        <v>106</v>
      </c>
      <c r="C172" s="239">
        <v>1050185</v>
      </c>
      <c r="D172" s="239">
        <v>678</v>
      </c>
      <c r="E172" s="240">
        <v>96100.048999999999</v>
      </c>
      <c r="F172" s="241">
        <f t="shared" ref="F172:F178" si="30">E172/E$196</f>
        <v>1</v>
      </c>
      <c r="G172" s="246">
        <v>121</v>
      </c>
      <c r="H172" s="247">
        <v>1074744</v>
      </c>
      <c r="I172" s="247">
        <v>896</v>
      </c>
      <c r="J172" s="248">
        <v>99681.796000000002</v>
      </c>
      <c r="K172" s="249">
        <f t="shared" ref="K172:K178" si="31">J172/J$196</f>
        <v>1</v>
      </c>
      <c r="L172" s="256">
        <v>126</v>
      </c>
      <c r="M172" s="257">
        <v>1053694</v>
      </c>
      <c r="N172" s="257">
        <v>1156</v>
      </c>
      <c r="O172" s="258">
        <v>97827.23</v>
      </c>
      <c r="P172" s="259">
        <f t="shared" ref="P172:P178" si="32">O172/O$196</f>
        <v>1</v>
      </c>
      <c r="Q172" s="256">
        <v>136</v>
      </c>
      <c r="R172" s="257">
        <v>1086675</v>
      </c>
      <c r="S172" s="257">
        <v>12270</v>
      </c>
      <c r="T172" s="258">
        <v>98666.89</v>
      </c>
      <c r="U172" s="259">
        <f t="shared" ref="U172:U178" si="33">T172/T$196</f>
        <v>1</v>
      </c>
      <c r="V172" s="256">
        <v>149</v>
      </c>
      <c r="W172" s="257">
        <v>1014705</v>
      </c>
      <c r="X172" s="257">
        <v>5133</v>
      </c>
      <c r="Y172" s="258">
        <v>102274.91499999999</v>
      </c>
      <c r="Z172" s="259">
        <f t="shared" ref="Z172:Z178" si="34">Y172/Y$196</f>
        <v>1</v>
      </c>
      <c r="AA172" s="256"/>
      <c r="AB172" s="257"/>
      <c r="AC172" s="257"/>
      <c r="AD172" s="258"/>
      <c r="AE172" s="259" t="e">
        <f t="shared" ref="AE172:AE178" si="35">AD172/AD$196</f>
        <v>#DIV/0!</v>
      </c>
    </row>
    <row r="173" spans="1:31" x14ac:dyDescent="0.2">
      <c r="A173" s="114" t="str">
        <f>$A$13</f>
        <v>unter 5%</v>
      </c>
      <c r="B173" s="238">
        <v>0</v>
      </c>
      <c r="C173" s="239">
        <v>0</v>
      </c>
      <c r="D173" s="239">
        <v>0</v>
      </c>
      <c r="E173" s="240">
        <v>0</v>
      </c>
      <c r="F173" s="241">
        <f t="shared" si="30"/>
        <v>0</v>
      </c>
      <c r="G173" s="246">
        <v>0</v>
      </c>
      <c r="H173" s="247">
        <v>0</v>
      </c>
      <c r="I173" s="247">
        <v>0</v>
      </c>
      <c r="J173" s="248">
        <v>0</v>
      </c>
      <c r="K173" s="249">
        <f t="shared" si="31"/>
        <v>0</v>
      </c>
      <c r="L173" s="256">
        <v>0</v>
      </c>
      <c r="M173" s="257">
        <v>0</v>
      </c>
      <c r="N173" s="257">
        <v>0</v>
      </c>
      <c r="O173" s="258">
        <v>0</v>
      </c>
      <c r="P173" s="259">
        <f t="shared" si="32"/>
        <v>0</v>
      </c>
      <c r="Q173" s="256">
        <v>0</v>
      </c>
      <c r="R173" s="257">
        <v>0</v>
      </c>
      <c r="S173" s="257">
        <v>0</v>
      </c>
      <c r="T173" s="258">
        <v>0</v>
      </c>
      <c r="U173" s="259">
        <f t="shared" si="33"/>
        <v>0</v>
      </c>
      <c r="V173" s="256">
        <v>0</v>
      </c>
      <c r="W173" s="257">
        <v>0</v>
      </c>
      <c r="X173" s="257">
        <v>0</v>
      </c>
      <c r="Y173" s="258">
        <v>0</v>
      </c>
      <c r="Z173" s="259">
        <f t="shared" si="34"/>
        <v>0</v>
      </c>
      <c r="AA173" s="256"/>
      <c r="AB173" s="257"/>
      <c r="AC173" s="257"/>
      <c r="AD173" s="258"/>
      <c r="AE173" s="259" t="e">
        <f t="shared" si="35"/>
        <v>#DIV/0!</v>
      </c>
    </row>
    <row r="174" spans="1:31" x14ac:dyDescent="0.2">
      <c r="A174" s="114" t="str">
        <f>$A$14</f>
        <v>5% – 9%</v>
      </c>
      <c r="B174" s="238">
        <v>0</v>
      </c>
      <c r="C174" s="239">
        <v>0</v>
      </c>
      <c r="D174" s="239">
        <v>0</v>
      </c>
      <c r="E174" s="240">
        <v>0</v>
      </c>
      <c r="F174" s="241">
        <f t="shared" si="30"/>
        <v>0</v>
      </c>
      <c r="G174" s="246">
        <v>0</v>
      </c>
      <c r="H174" s="247">
        <v>0</v>
      </c>
      <c r="I174" s="247">
        <v>0</v>
      </c>
      <c r="J174" s="248">
        <v>0</v>
      </c>
      <c r="K174" s="249">
        <f t="shared" si="31"/>
        <v>0</v>
      </c>
      <c r="L174" s="256">
        <v>0</v>
      </c>
      <c r="M174" s="257">
        <v>0</v>
      </c>
      <c r="N174" s="257">
        <v>0</v>
      </c>
      <c r="O174" s="258">
        <v>0</v>
      </c>
      <c r="P174" s="259">
        <f t="shared" si="32"/>
        <v>0</v>
      </c>
      <c r="Q174" s="256">
        <v>0</v>
      </c>
      <c r="R174" s="257">
        <v>0</v>
      </c>
      <c r="S174" s="257">
        <v>0</v>
      </c>
      <c r="T174" s="258">
        <v>0</v>
      </c>
      <c r="U174" s="259">
        <f t="shared" si="33"/>
        <v>0</v>
      </c>
      <c r="V174" s="256">
        <v>0</v>
      </c>
      <c r="W174" s="257">
        <v>0</v>
      </c>
      <c r="X174" s="257">
        <v>0</v>
      </c>
      <c r="Y174" s="258">
        <v>0</v>
      </c>
      <c r="Z174" s="259">
        <f t="shared" si="34"/>
        <v>0</v>
      </c>
      <c r="AA174" s="256"/>
      <c r="AB174" s="257"/>
      <c r="AC174" s="257"/>
      <c r="AD174" s="258"/>
      <c r="AE174" s="259" t="e">
        <f t="shared" si="35"/>
        <v>#DIV/0!</v>
      </c>
    </row>
    <row r="175" spans="1:31" x14ac:dyDescent="0.2">
      <c r="A175" s="114" t="str">
        <f>$A$15</f>
        <v>10% – 14%</v>
      </c>
      <c r="B175" s="238">
        <v>0</v>
      </c>
      <c r="C175" s="239">
        <v>0</v>
      </c>
      <c r="D175" s="239">
        <v>0</v>
      </c>
      <c r="E175" s="240">
        <v>0</v>
      </c>
      <c r="F175" s="241">
        <f t="shared" si="30"/>
        <v>0</v>
      </c>
      <c r="G175" s="246">
        <v>0</v>
      </c>
      <c r="H175" s="247">
        <v>0</v>
      </c>
      <c r="I175" s="247">
        <v>0</v>
      </c>
      <c r="J175" s="248">
        <v>0</v>
      </c>
      <c r="K175" s="249">
        <f t="shared" si="31"/>
        <v>0</v>
      </c>
      <c r="L175" s="256">
        <v>0</v>
      </c>
      <c r="M175" s="257">
        <v>0</v>
      </c>
      <c r="N175" s="257">
        <v>0</v>
      </c>
      <c r="O175" s="258">
        <v>0</v>
      </c>
      <c r="P175" s="259">
        <f t="shared" si="32"/>
        <v>0</v>
      </c>
      <c r="Q175" s="256">
        <v>0</v>
      </c>
      <c r="R175" s="257">
        <v>0</v>
      </c>
      <c r="S175" s="257">
        <v>0</v>
      </c>
      <c r="T175" s="258">
        <v>0</v>
      </c>
      <c r="U175" s="259">
        <f t="shared" si="33"/>
        <v>0</v>
      </c>
      <c r="V175" s="256">
        <v>0</v>
      </c>
      <c r="W175" s="257">
        <v>0</v>
      </c>
      <c r="X175" s="257">
        <v>0</v>
      </c>
      <c r="Y175" s="258">
        <v>0</v>
      </c>
      <c r="Z175" s="259">
        <f t="shared" si="34"/>
        <v>0</v>
      </c>
      <c r="AA175" s="256"/>
      <c r="AB175" s="257"/>
      <c r="AC175" s="257"/>
      <c r="AD175" s="258"/>
      <c r="AE175" s="259" t="e">
        <f t="shared" si="35"/>
        <v>#DIV/0!</v>
      </c>
    </row>
    <row r="176" spans="1:31" x14ac:dyDescent="0.2">
      <c r="A176" s="114" t="str">
        <f>$A$16</f>
        <v>15% – 19%</v>
      </c>
      <c r="B176" s="238">
        <v>0</v>
      </c>
      <c r="C176" s="239">
        <v>0</v>
      </c>
      <c r="D176" s="239">
        <v>0</v>
      </c>
      <c r="E176" s="240">
        <v>0</v>
      </c>
      <c r="F176" s="241">
        <f t="shared" si="30"/>
        <v>0</v>
      </c>
      <c r="G176" s="246">
        <v>0</v>
      </c>
      <c r="H176" s="247">
        <v>0</v>
      </c>
      <c r="I176" s="247">
        <v>0</v>
      </c>
      <c r="J176" s="248">
        <v>0</v>
      </c>
      <c r="K176" s="249">
        <f t="shared" si="31"/>
        <v>0</v>
      </c>
      <c r="L176" s="256">
        <v>0</v>
      </c>
      <c r="M176" s="257">
        <v>0</v>
      </c>
      <c r="N176" s="257">
        <v>0</v>
      </c>
      <c r="O176" s="258">
        <v>0</v>
      </c>
      <c r="P176" s="259">
        <f t="shared" si="32"/>
        <v>0</v>
      </c>
      <c r="Q176" s="256">
        <v>0</v>
      </c>
      <c r="R176" s="257">
        <v>0</v>
      </c>
      <c r="S176" s="257">
        <v>0</v>
      </c>
      <c r="T176" s="258">
        <v>0</v>
      </c>
      <c r="U176" s="259">
        <f t="shared" si="33"/>
        <v>0</v>
      </c>
      <c r="V176" s="256">
        <v>0</v>
      </c>
      <c r="W176" s="257">
        <v>0</v>
      </c>
      <c r="X176" s="257">
        <v>0</v>
      </c>
      <c r="Y176" s="258">
        <v>0</v>
      </c>
      <c r="Z176" s="259">
        <f t="shared" si="34"/>
        <v>0</v>
      </c>
      <c r="AA176" s="256"/>
      <c r="AB176" s="257"/>
      <c r="AC176" s="257"/>
      <c r="AD176" s="258"/>
      <c r="AE176" s="259" t="e">
        <f t="shared" si="35"/>
        <v>#DIV/0!</v>
      </c>
    </row>
    <row r="177" spans="1:31" ht="12.75" customHeight="1" x14ac:dyDescent="0.2">
      <c r="A177" s="114" t="str">
        <f>$A$17</f>
        <v>20% – 24%</v>
      </c>
      <c r="B177" s="238">
        <v>0</v>
      </c>
      <c r="C177" s="239">
        <v>0</v>
      </c>
      <c r="D177" s="239">
        <v>0</v>
      </c>
      <c r="E177" s="240">
        <v>0</v>
      </c>
      <c r="F177" s="241">
        <f t="shared" si="30"/>
        <v>0</v>
      </c>
      <c r="G177" s="246">
        <v>0</v>
      </c>
      <c r="H177" s="247">
        <v>0</v>
      </c>
      <c r="I177" s="247">
        <v>0</v>
      </c>
      <c r="J177" s="248">
        <v>0</v>
      </c>
      <c r="K177" s="249">
        <f t="shared" si="31"/>
        <v>0</v>
      </c>
      <c r="L177" s="256">
        <v>0</v>
      </c>
      <c r="M177" s="257">
        <v>0</v>
      </c>
      <c r="N177" s="257">
        <v>0</v>
      </c>
      <c r="O177" s="258">
        <v>0</v>
      </c>
      <c r="P177" s="259">
        <f t="shared" si="32"/>
        <v>0</v>
      </c>
      <c r="Q177" s="256">
        <v>0</v>
      </c>
      <c r="R177" s="257">
        <v>0</v>
      </c>
      <c r="S177" s="257">
        <v>0</v>
      </c>
      <c r="T177" s="258">
        <v>0</v>
      </c>
      <c r="U177" s="259">
        <f t="shared" si="33"/>
        <v>0</v>
      </c>
      <c r="V177" s="256">
        <v>0</v>
      </c>
      <c r="W177" s="257">
        <v>0</v>
      </c>
      <c r="X177" s="257">
        <v>0</v>
      </c>
      <c r="Y177" s="258">
        <v>0</v>
      </c>
      <c r="Z177" s="259">
        <f t="shared" si="34"/>
        <v>0</v>
      </c>
      <c r="AA177" s="256"/>
      <c r="AB177" s="257"/>
      <c r="AC177" s="257"/>
      <c r="AD177" s="258"/>
      <c r="AE177" s="259" t="e">
        <f t="shared" si="35"/>
        <v>#DIV/0!</v>
      </c>
    </row>
    <row r="178" spans="1:31" ht="12.75" customHeight="1" x14ac:dyDescent="0.2">
      <c r="A178" s="114" t="str">
        <f>$A$18</f>
        <v>25% oder höher</v>
      </c>
      <c r="B178" s="238">
        <v>0</v>
      </c>
      <c r="C178" s="239">
        <v>0</v>
      </c>
      <c r="D178" s="239">
        <v>0</v>
      </c>
      <c r="E178" s="240">
        <v>0</v>
      </c>
      <c r="F178" s="241">
        <f t="shared" si="30"/>
        <v>0</v>
      </c>
      <c r="G178" s="246">
        <v>0</v>
      </c>
      <c r="H178" s="247">
        <v>0</v>
      </c>
      <c r="I178" s="247">
        <v>0</v>
      </c>
      <c r="J178" s="248">
        <v>0</v>
      </c>
      <c r="K178" s="249">
        <f t="shared" si="31"/>
        <v>0</v>
      </c>
      <c r="L178" s="256">
        <v>0</v>
      </c>
      <c r="M178" s="257">
        <v>0</v>
      </c>
      <c r="N178" s="257">
        <v>0</v>
      </c>
      <c r="O178" s="258">
        <v>0</v>
      </c>
      <c r="P178" s="259">
        <f t="shared" si="32"/>
        <v>0</v>
      </c>
      <c r="Q178" s="256">
        <v>0</v>
      </c>
      <c r="R178" s="257">
        <v>0</v>
      </c>
      <c r="S178" s="257">
        <v>0</v>
      </c>
      <c r="T178" s="258">
        <v>0</v>
      </c>
      <c r="U178" s="259">
        <f t="shared" si="33"/>
        <v>0</v>
      </c>
      <c r="V178" s="256">
        <v>0</v>
      </c>
      <c r="W178" s="257">
        <v>0</v>
      </c>
      <c r="X178" s="257">
        <v>0</v>
      </c>
      <c r="Y178" s="258">
        <v>0</v>
      </c>
      <c r="Z178" s="259">
        <f t="shared" si="34"/>
        <v>0</v>
      </c>
      <c r="AA178" s="256"/>
      <c r="AB178" s="257"/>
      <c r="AC178" s="257"/>
      <c r="AD178" s="258"/>
      <c r="AE178" s="259" t="e">
        <f t="shared" si="35"/>
        <v>#DIV/0!</v>
      </c>
    </row>
    <row r="179" spans="1:31" ht="12.75" hidden="1" customHeight="1" x14ac:dyDescent="0.2">
      <c r="A179" s="114">
        <f>$A$19</f>
        <v>0</v>
      </c>
      <c r="B179" s="238"/>
      <c r="C179" s="239"/>
      <c r="D179" s="239"/>
      <c r="E179" s="240"/>
      <c r="F179" s="241"/>
      <c r="G179" s="246"/>
      <c r="H179" s="247"/>
      <c r="I179" s="247"/>
      <c r="J179" s="248"/>
      <c r="K179" s="249"/>
      <c r="L179" s="256"/>
      <c r="M179" s="257"/>
      <c r="N179" s="257"/>
      <c r="O179" s="258"/>
      <c r="P179" s="259"/>
      <c r="Q179" s="256"/>
      <c r="R179" s="257"/>
      <c r="S179" s="257"/>
      <c r="T179" s="258"/>
      <c r="U179" s="259"/>
      <c r="V179" s="256"/>
      <c r="W179" s="257"/>
      <c r="X179" s="257"/>
      <c r="Y179" s="258"/>
      <c r="Z179" s="259"/>
      <c r="AA179" s="256"/>
      <c r="AB179" s="257"/>
      <c r="AC179" s="257"/>
      <c r="AD179" s="258"/>
      <c r="AE179" s="259"/>
    </row>
    <row r="180" spans="1:31" ht="12.75" hidden="1" customHeight="1" x14ac:dyDescent="0.2">
      <c r="A180" s="114">
        <f>$A$20</f>
        <v>0</v>
      </c>
      <c r="B180" s="238"/>
      <c r="C180" s="239"/>
      <c r="D180" s="239"/>
      <c r="E180" s="240"/>
      <c r="F180" s="241"/>
      <c r="G180" s="246"/>
      <c r="H180" s="247"/>
      <c r="I180" s="247"/>
      <c r="J180" s="248"/>
      <c r="K180" s="249"/>
      <c r="L180" s="256"/>
      <c r="M180" s="257"/>
      <c r="N180" s="257"/>
      <c r="O180" s="258"/>
      <c r="P180" s="259"/>
      <c r="Q180" s="256"/>
      <c r="R180" s="257"/>
      <c r="S180" s="257"/>
      <c r="T180" s="258"/>
      <c r="U180" s="259"/>
      <c r="V180" s="256"/>
      <c r="W180" s="257"/>
      <c r="X180" s="257"/>
      <c r="Y180" s="258"/>
      <c r="Z180" s="259"/>
      <c r="AA180" s="256"/>
      <c r="AB180" s="257"/>
      <c r="AC180" s="257"/>
      <c r="AD180" s="258"/>
      <c r="AE180" s="259"/>
    </row>
    <row r="181" spans="1:31" ht="12.75" hidden="1" customHeight="1" x14ac:dyDescent="0.2">
      <c r="A181" s="114">
        <f>$A$21</f>
        <v>0</v>
      </c>
      <c r="B181" s="238"/>
      <c r="C181" s="239"/>
      <c r="D181" s="239"/>
      <c r="E181" s="240"/>
      <c r="F181" s="241"/>
      <c r="G181" s="246"/>
      <c r="H181" s="247"/>
      <c r="I181" s="247"/>
      <c r="J181" s="248"/>
      <c r="K181" s="249"/>
      <c r="L181" s="256"/>
      <c r="M181" s="257"/>
      <c r="N181" s="257"/>
      <c r="O181" s="258"/>
      <c r="P181" s="259"/>
      <c r="Q181" s="256"/>
      <c r="R181" s="257"/>
      <c r="S181" s="257"/>
      <c r="T181" s="258"/>
      <c r="U181" s="259"/>
      <c r="V181" s="256"/>
      <c r="W181" s="257"/>
      <c r="X181" s="257"/>
      <c r="Y181" s="258"/>
      <c r="Z181" s="259"/>
      <c r="AA181" s="256"/>
      <c r="AB181" s="257"/>
      <c r="AC181" s="257"/>
      <c r="AD181" s="258"/>
      <c r="AE181" s="259"/>
    </row>
    <row r="182" spans="1:31" ht="12.75" hidden="1" customHeight="1" x14ac:dyDescent="0.2">
      <c r="A182" s="114">
        <f>$A$22</f>
        <v>0</v>
      </c>
      <c r="B182" s="238"/>
      <c r="C182" s="239"/>
      <c r="D182" s="239"/>
      <c r="E182" s="240"/>
      <c r="F182" s="241"/>
      <c r="G182" s="246"/>
      <c r="H182" s="247"/>
      <c r="I182" s="247"/>
      <c r="J182" s="248"/>
      <c r="K182" s="249"/>
      <c r="L182" s="256"/>
      <c r="M182" s="257"/>
      <c r="N182" s="257"/>
      <c r="O182" s="258"/>
      <c r="P182" s="259"/>
      <c r="Q182" s="256"/>
      <c r="R182" s="257"/>
      <c r="S182" s="257"/>
      <c r="T182" s="258"/>
      <c r="U182" s="259"/>
      <c r="V182" s="256"/>
      <c r="W182" s="257"/>
      <c r="X182" s="257"/>
      <c r="Y182" s="258"/>
      <c r="Z182" s="259"/>
      <c r="AA182" s="256"/>
      <c r="AB182" s="257"/>
      <c r="AC182" s="257"/>
      <c r="AD182" s="258"/>
      <c r="AE182" s="259"/>
    </row>
    <row r="183" spans="1:31" ht="12.75" hidden="1" customHeight="1" x14ac:dyDescent="0.2">
      <c r="A183" s="114">
        <f>$A$23</f>
        <v>0</v>
      </c>
      <c r="B183" s="238"/>
      <c r="C183" s="239"/>
      <c r="D183" s="239"/>
      <c r="E183" s="240"/>
      <c r="F183" s="241"/>
      <c r="G183" s="246"/>
      <c r="H183" s="247"/>
      <c r="I183" s="247"/>
      <c r="J183" s="248"/>
      <c r="K183" s="249"/>
      <c r="L183" s="256"/>
      <c r="M183" s="257"/>
      <c r="N183" s="257"/>
      <c r="O183" s="258"/>
      <c r="P183" s="259"/>
      <c r="Q183" s="256"/>
      <c r="R183" s="257"/>
      <c r="S183" s="257"/>
      <c r="T183" s="258"/>
      <c r="U183" s="259"/>
      <c r="V183" s="256"/>
      <c r="W183" s="257"/>
      <c r="X183" s="257"/>
      <c r="Y183" s="258"/>
      <c r="Z183" s="259"/>
      <c r="AA183" s="256"/>
      <c r="AB183" s="257"/>
      <c r="AC183" s="257"/>
      <c r="AD183" s="258"/>
      <c r="AE183" s="259"/>
    </row>
    <row r="184" spans="1:31" ht="12.75" hidden="1" customHeight="1" x14ac:dyDescent="0.2">
      <c r="A184" s="114">
        <f>$A$24</f>
        <v>0</v>
      </c>
      <c r="B184" s="238"/>
      <c r="C184" s="239"/>
      <c r="D184" s="239"/>
      <c r="E184" s="240"/>
      <c r="F184" s="241"/>
      <c r="G184" s="246"/>
      <c r="H184" s="247"/>
      <c r="I184" s="247"/>
      <c r="J184" s="248"/>
      <c r="K184" s="249"/>
      <c r="L184" s="256"/>
      <c r="M184" s="257"/>
      <c r="N184" s="257"/>
      <c r="O184" s="258"/>
      <c r="P184" s="259"/>
      <c r="Q184" s="256"/>
      <c r="R184" s="257"/>
      <c r="S184" s="257"/>
      <c r="T184" s="258"/>
      <c r="U184" s="259"/>
      <c r="V184" s="256"/>
      <c r="W184" s="257"/>
      <c r="X184" s="257"/>
      <c r="Y184" s="258"/>
      <c r="Z184" s="259"/>
      <c r="AA184" s="256"/>
      <c r="AB184" s="257"/>
      <c r="AC184" s="257"/>
      <c r="AD184" s="258"/>
      <c r="AE184" s="259"/>
    </row>
    <row r="185" spans="1:31" ht="12.75" hidden="1" customHeight="1" x14ac:dyDescent="0.2">
      <c r="A185" s="114">
        <f>$A$25</f>
        <v>0</v>
      </c>
      <c r="B185" s="238"/>
      <c r="C185" s="239"/>
      <c r="D185" s="239"/>
      <c r="E185" s="240"/>
      <c r="F185" s="241"/>
      <c r="G185" s="246"/>
      <c r="H185" s="247"/>
      <c r="I185" s="247"/>
      <c r="J185" s="248"/>
      <c r="K185" s="249"/>
      <c r="L185" s="256"/>
      <c r="M185" s="257"/>
      <c r="N185" s="257"/>
      <c r="O185" s="258"/>
      <c r="P185" s="259"/>
      <c r="Q185" s="256"/>
      <c r="R185" s="257"/>
      <c r="S185" s="257"/>
      <c r="T185" s="258"/>
      <c r="U185" s="259"/>
      <c r="V185" s="256"/>
      <c r="W185" s="257"/>
      <c r="X185" s="257"/>
      <c r="Y185" s="258"/>
      <c r="Z185" s="259"/>
      <c r="AA185" s="256"/>
      <c r="AB185" s="257"/>
      <c r="AC185" s="257"/>
      <c r="AD185" s="258"/>
      <c r="AE185" s="259"/>
    </row>
    <row r="186" spans="1:31" ht="12.75" hidden="1" customHeight="1" x14ac:dyDescent="0.2">
      <c r="A186" s="114">
        <f>$A$26</f>
        <v>0</v>
      </c>
      <c r="B186" s="238"/>
      <c r="C186" s="239"/>
      <c r="D186" s="239"/>
      <c r="E186" s="240"/>
      <c r="F186" s="241"/>
      <c r="G186" s="246"/>
      <c r="H186" s="247"/>
      <c r="I186" s="247"/>
      <c r="J186" s="248"/>
      <c r="K186" s="249"/>
      <c r="L186" s="256"/>
      <c r="M186" s="257"/>
      <c r="N186" s="257"/>
      <c r="O186" s="258"/>
      <c r="P186" s="259"/>
      <c r="Q186" s="256"/>
      <c r="R186" s="257"/>
      <c r="S186" s="257"/>
      <c r="T186" s="258"/>
      <c r="U186" s="259"/>
      <c r="V186" s="256"/>
      <c r="W186" s="257"/>
      <c r="X186" s="257"/>
      <c r="Y186" s="258"/>
      <c r="Z186" s="259"/>
      <c r="AA186" s="256"/>
      <c r="AB186" s="257"/>
      <c r="AC186" s="257"/>
      <c r="AD186" s="258"/>
      <c r="AE186" s="259"/>
    </row>
    <row r="187" spans="1:31" ht="12.75" hidden="1" customHeight="1" x14ac:dyDescent="0.2">
      <c r="A187" s="114">
        <f>$A$27</f>
        <v>0</v>
      </c>
      <c r="B187" s="238"/>
      <c r="C187" s="239"/>
      <c r="D187" s="239"/>
      <c r="E187" s="240"/>
      <c r="F187" s="241"/>
      <c r="G187" s="246"/>
      <c r="H187" s="247"/>
      <c r="I187" s="247"/>
      <c r="J187" s="248"/>
      <c r="K187" s="249"/>
      <c r="L187" s="256"/>
      <c r="M187" s="257"/>
      <c r="N187" s="257"/>
      <c r="O187" s="258"/>
      <c r="P187" s="259"/>
      <c r="Q187" s="256"/>
      <c r="R187" s="257"/>
      <c r="S187" s="257"/>
      <c r="T187" s="258"/>
      <c r="U187" s="259"/>
      <c r="V187" s="256"/>
      <c r="W187" s="257"/>
      <c r="X187" s="257"/>
      <c r="Y187" s="258"/>
      <c r="Z187" s="259"/>
      <c r="AA187" s="256"/>
      <c r="AB187" s="257"/>
      <c r="AC187" s="257"/>
      <c r="AD187" s="258"/>
      <c r="AE187" s="259"/>
    </row>
    <row r="188" spans="1:31" ht="12.75" hidden="1" customHeight="1" x14ac:dyDescent="0.2">
      <c r="A188" s="114">
        <f>$A$28</f>
        <v>0</v>
      </c>
      <c r="B188" s="238"/>
      <c r="C188" s="239"/>
      <c r="D188" s="239"/>
      <c r="E188" s="240"/>
      <c r="F188" s="241"/>
      <c r="G188" s="246"/>
      <c r="H188" s="247"/>
      <c r="I188" s="247"/>
      <c r="J188" s="248"/>
      <c r="K188" s="249"/>
      <c r="L188" s="256"/>
      <c r="M188" s="257"/>
      <c r="N188" s="257"/>
      <c r="O188" s="258"/>
      <c r="P188" s="259"/>
      <c r="Q188" s="256"/>
      <c r="R188" s="257"/>
      <c r="S188" s="257"/>
      <c r="T188" s="258"/>
      <c r="U188" s="259"/>
      <c r="V188" s="256"/>
      <c r="W188" s="257"/>
      <c r="X188" s="257"/>
      <c r="Y188" s="258"/>
      <c r="Z188" s="259"/>
      <c r="AA188" s="256"/>
      <c r="AB188" s="257"/>
      <c r="AC188" s="257"/>
      <c r="AD188" s="258"/>
      <c r="AE188" s="259"/>
    </row>
    <row r="189" spans="1:31" ht="12.75" hidden="1" customHeight="1" x14ac:dyDescent="0.2">
      <c r="A189" s="114">
        <f>$A$29</f>
        <v>0</v>
      </c>
      <c r="B189" s="238"/>
      <c r="C189" s="239"/>
      <c r="D189" s="239"/>
      <c r="E189" s="240"/>
      <c r="F189" s="241"/>
      <c r="G189" s="246"/>
      <c r="H189" s="247"/>
      <c r="I189" s="247"/>
      <c r="J189" s="248"/>
      <c r="K189" s="249"/>
      <c r="L189" s="256"/>
      <c r="M189" s="257"/>
      <c r="N189" s="257"/>
      <c r="O189" s="258"/>
      <c r="P189" s="259"/>
      <c r="Q189" s="256"/>
      <c r="R189" s="257"/>
      <c r="S189" s="257"/>
      <c r="T189" s="258"/>
      <c r="U189" s="259"/>
      <c r="V189" s="256"/>
      <c r="W189" s="257"/>
      <c r="X189" s="257"/>
      <c r="Y189" s="258"/>
      <c r="Z189" s="259"/>
      <c r="AA189" s="256"/>
      <c r="AB189" s="257"/>
      <c r="AC189" s="257"/>
      <c r="AD189" s="258"/>
      <c r="AE189" s="259"/>
    </row>
    <row r="190" spans="1:31" ht="12.75" hidden="1" customHeight="1" x14ac:dyDescent="0.2">
      <c r="A190" s="114">
        <f>$A$30</f>
        <v>0</v>
      </c>
      <c r="B190" s="238"/>
      <c r="C190" s="239"/>
      <c r="D190" s="239"/>
      <c r="E190" s="240"/>
      <c r="F190" s="241"/>
      <c r="G190" s="246"/>
      <c r="H190" s="247"/>
      <c r="I190" s="247"/>
      <c r="J190" s="248"/>
      <c r="K190" s="249"/>
      <c r="L190" s="256"/>
      <c r="M190" s="257"/>
      <c r="N190" s="257"/>
      <c r="O190" s="258"/>
      <c r="P190" s="259"/>
      <c r="Q190" s="256"/>
      <c r="R190" s="257"/>
      <c r="S190" s="257"/>
      <c r="T190" s="258"/>
      <c r="U190" s="259"/>
      <c r="V190" s="256"/>
      <c r="W190" s="257"/>
      <c r="X190" s="257"/>
      <c r="Y190" s="258"/>
      <c r="Z190" s="259"/>
      <c r="AA190" s="256"/>
      <c r="AB190" s="257"/>
      <c r="AC190" s="257"/>
      <c r="AD190" s="258"/>
      <c r="AE190" s="259"/>
    </row>
    <row r="191" spans="1:31" ht="12.75" hidden="1" customHeight="1" x14ac:dyDescent="0.2">
      <c r="A191" s="114">
        <f>$A$31</f>
        <v>0</v>
      </c>
      <c r="B191" s="238"/>
      <c r="C191" s="239"/>
      <c r="D191" s="239"/>
      <c r="E191" s="240"/>
      <c r="F191" s="241"/>
      <c r="G191" s="246"/>
      <c r="H191" s="247"/>
      <c r="I191" s="247"/>
      <c r="J191" s="248"/>
      <c r="K191" s="249"/>
      <c r="L191" s="256"/>
      <c r="M191" s="257"/>
      <c r="N191" s="257"/>
      <c r="O191" s="258"/>
      <c r="P191" s="259"/>
      <c r="Q191" s="256"/>
      <c r="R191" s="257"/>
      <c r="S191" s="257"/>
      <c r="T191" s="258"/>
      <c r="U191" s="259"/>
      <c r="V191" s="256"/>
      <c r="W191" s="257"/>
      <c r="X191" s="257"/>
      <c r="Y191" s="258"/>
      <c r="Z191" s="259"/>
      <c r="AA191" s="256"/>
      <c r="AB191" s="257"/>
      <c r="AC191" s="257"/>
      <c r="AD191" s="258"/>
      <c r="AE191" s="259"/>
    </row>
    <row r="192" spans="1:31" ht="12.75" hidden="1" customHeight="1" x14ac:dyDescent="0.2">
      <c r="A192" s="114">
        <f>$A$32</f>
        <v>0</v>
      </c>
      <c r="B192" s="238"/>
      <c r="C192" s="239"/>
      <c r="D192" s="239"/>
      <c r="E192" s="240"/>
      <c r="F192" s="241"/>
      <c r="G192" s="246"/>
      <c r="H192" s="247"/>
      <c r="I192" s="247"/>
      <c r="J192" s="248"/>
      <c r="K192" s="249"/>
      <c r="L192" s="256"/>
      <c r="M192" s="257"/>
      <c r="N192" s="257"/>
      <c r="O192" s="258"/>
      <c r="P192" s="259"/>
      <c r="Q192" s="256"/>
      <c r="R192" s="257"/>
      <c r="S192" s="257"/>
      <c r="T192" s="258"/>
      <c r="U192" s="259"/>
      <c r="V192" s="256"/>
      <c r="W192" s="257"/>
      <c r="X192" s="257"/>
      <c r="Y192" s="258"/>
      <c r="Z192" s="259"/>
      <c r="AA192" s="256"/>
      <c r="AB192" s="257"/>
      <c r="AC192" s="257"/>
      <c r="AD192" s="258"/>
      <c r="AE192" s="259"/>
    </row>
    <row r="193" spans="1:31" ht="12.75" hidden="1" customHeight="1" x14ac:dyDescent="0.2">
      <c r="A193" s="114">
        <f>$A$33</f>
        <v>0</v>
      </c>
      <c r="B193" s="238"/>
      <c r="C193" s="239"/>
      <c r="D193" s="239"/>
      <c r="E193" s="240"/>
      <c r="F193" s="241"/>
      <c r="G193" s="246"/>
      <c r="H193" s="247"/>
      <c r="I193" s="247"/>
      <c r="J193" s="248"/>
      <c r="K193" s="249"/>
      <c r="L193" s="256"/>
      <c r="M193" s="257"/>
      <c r="N193" s="257"/>
      <c r="O193" s="258"/>
      <c r="P193" s="259"/>
      <c r="Q193" s="256"/>
      <c r="R193" s="257"/>
      <c r="S193" s="257"/>
      <c r="T193" s="258"/>
      <c r="U193" s="259"/>
      <c r="V193" s="256"/>
      <c r="W193" s="257"/>
      <c r="X193" s="257"/>
      <c r="Y193" s="258"/>
      <c r="Z193" s="259"/>
      <c r="AA193" s="256"/>
      <c r="AB193" s="257"/>
      <c r="AC193" s="257"/>
      <c r="AD193" s="258"/>
      <c r="AE193" s="259"/>
    </row>
    <row r="194" spans="1:31" ht="12.75" hidden="1" customHeight="1" x14ac:dyDescent="0.2">
      <c r="A194" s="114">
        <f>$A$34</f>
        <v>0</v>
      </c>
      <c r="B194" s="238"/>
      <c r="C194" s="239"/>
      <c r="D194" s="239"/>
      <c r="E194" s="240"/>
      <c r="F194" s="241"/>
      <c r="G194" s="246"/>
      <c r="H194" s="247"/>
      <c r="I194" s="247"/>
      <c r="J194" s="248"/>
      <c r="K194" s="249"/>
      <c r="L194" s="256"/>
      <c r="M194" s="257"/>
      <c r="N194" s="257"/>
      <c r="O194" s="258"/>
      <c r="P194" s="259"/>
      <c r="Q194" s="256"/>
      <c r="R194" s="257"/>
      <c r="S194" s="257"/>
      <c r="T194" s="258"/>
      <c r="U194" s="259"/>
      <c r="V194" s="256"/>
      <c r="W194" s="257"/>
      <c r="X194" s="257"/>
      <c r="Y194" s="258"/>
      <c r="Z194" s="259"/>
      <c r="AA194" s="256"/>
      <c r="AB194" s="257"/>
      <c r="AC194" s="257"/>
      <c r="AD194" s="258"/>
      <c r="AE194" s="259"/>
    </row>
    <row r="195" spans="1:31" ht="12.75" hidden="1" customHeight="1" x14ac:dyDescent="0.2">
      <c r="B195" s="238"/>
      <c r="C195" s="239"/>
      <c r="D195" s="239"/>
      <c r="E195" s="240"/>
      <c r="F195" s="241"/>
      <c r="G195" s="246"/>
      <c r="H195" s="247"/>
      <c r="I195" s="247"/>
      <c r="J195" s="248"/>
      <c r="K195" s="249"/>
      <c r="L195" s="256"/>
      <c r="M195" s="257"/>
      <c r="N195" s="257"/>
      <c r="O195" s="258"/>
      <c r="P195" s="259"/>
      <c r="Q195" s="256"/>
      <c r="R195" s="257"/>
      <c r="S195" s="257"/>
      <c r="T195" s="258"/>
      <c r="U195" s="259"/>
      <c r="V195" s="256"/>
      <c r="W195" s="257"/>
      <c r="X195" s="257"/>
      <c r="Y195" s="258"/>
      <c r="Z195" s="259"/>
      <c r="AA195" s="256"/>
      <c r="AB195" s="257"/>
      <c r="AC195" s="257"/>
      <c r="AD195" s="258"/>
      <c r="AE195" s="259"/>
    </row>
    <row r="196" spans="1:31" x14ac:dyDescent="0.2">
      <c r="A196" s="115" t="s">
        <v>2</v>
      </c>
      <c r="B196" s="242">
        <f t="shared" ref="B196:AE196" si="36">SUM(B$172:B$195)</f>
        <v>106</v>
      </c>
      <c r="C196" s="243">
        <f t="shared" si="36"/>
        <v>1050185</v>
      </c>
      <c r="D196" s="243">
        <f t="shared" si="36"/>
        <v>678</v>
      </c>
      <c r="E196" s="244">
        <f t="shared" si="36"/>
        <v>96100.048999999999</v>
      </c>
      <c r="F196" s="245">
        <f t="shared" si="36"/>
        <v>1</v>
      </c>
      <c r="G196" s="250">
        <f t="shared" si="36"/>
        <v>121</v>
      </c>
      <c r="H196" s="251">
        <f t="shared" si="36"/>
        <v>1074744</v>
      </c>
      <c r="I196" s="251">
        <f t="shared" si="36"/>
        <v>896</v>
      </c>
      <c r="J196" s="255">
        <f t="shared" si="36"/>
        <v>99681.796000000002</v>
      </c>
      <c r="K196" s="252">
        <f t="shared" si="36"/>
        <v>1</v>
      </c>
      <c r="L196" s="261">
        <f t="shared" si="36"/>
        <v>126</v>
      </c>
      <c r="M196" s="262">
        <f t="shared" si="36"/>
        <v>1053694</v>
      </c>
      <c r="N196" s="262">
        <f t="shared" si="36"/>
        <v>1156</v>
      </c>
      <c r="O196" s="263">
        <f t="shared" si="36"/>
        <v>97827.23</v>
      </c>
      <c r="P196" s="264">
        <f t="shared" si="36"/>
        <v>1</v>
      </c>
      <c r="Q196" s="261">
        <f t="shared" si="36"/>
        <v>136</v>
      </c>
      <c r="R196" s="262">
        <f t="shared" si="36"/>
        <v>1086675</v>
      </c>
      <c r="S196" s="262">
        <f t="shared" si="36"/>
        <v>12270</v>
      </c>
      <c r="T196" s="263">
        <f t="shared" si="36"/>
        <v>98666.89</v>
      </c>
      <c r="U196" s="264">
        <f t="shared" si="36"/>
        <v>1</v>
      </c>
      <c r="V196" s="261">
        <f t="shared" si="36"/>
        <v>149</v>
      </c>
      <c r="W196" s="262">
        <f t="shared" si="36"/>
        <v>1014705</v>
      </c>
      <c r="X196" s="262">
        <f t="shared" si="36"/>
        <v>5133</v>
      </c>
      <c r="Y196" s="263">
        <f t="shared" si="36"/>
        <v>102274.91499999999</v>
      </c>
      <c r="Z196" s="264">
        <f t="shared" si="36"/>
        <v>1</v>
      </c>
      <c r="AA196" s="261">
        <f t="shared" si="36"/>
        <v>0</v>
      </c>
      <c r="AB196" s="262">
        <f t="shared" si="36"/>
        <v>0</v>
      </c>
      <c r="AC196" s="262">
        <f t="shared" si="36"/>
        <v>0</v>
      </c>
      <c r="AD196" s="263">
        <f t="shared" si="36"/>
        <v>0</v>
      </c>
      <c r="AE196" s="264" t="e">
        <f t="shared" si="36"/>
        <v>#DIV/0!</v>
      </c>
    </row>
    <row r="199" spans="1:31" ht="12.75" customHeight="1" x14ac:dyDescent="0.2"/>
    <row r="200" spans="1:31" ht="12.75" customHeight="1" x14ac:dyDescent="0.2">
      <c r="A200" s="110" t="str">
        <f>Translation!$A$39</f>
        <v>Vorsorgekapital in Mio. CHF</v>
      </c>
    </row>
    <row r="201" spans="1:31" ht="12.75" customHeight="1" x14ac:dyDescent="0.2"/>
    <row r="202" spans="1:31" ht="12.75" customHeight="1" x14ac:dyDescent="0.2"/>
    <row r="203" spans="1:31" ht="12.75" customHeight="1" x14ac:dyDescent="0.2"/>
    <row r="204" spans="1:31" ht="12.75" customHeight="1" x14ac:dyDescent="0.2"/>
    <row r="205" spans="1:31" ht="12.75" customHeight="1" x14ac:dyDescent="0.2"/>
    <row r="206" spans="1:31" ht="12.75" customHeight="1" x14ac:dyDescent="0.2"/>
    <row r="207" spans="1:31" ht="12.75" customHeight="1" x14ac:dyDescent="0.2"/>
    <row r="208" spans="1:31" ht="12.75" customHeight="1" x14ac:dyDescent="0.2"/>
    <row r="209" ht="12.75" customHeight="1" x14ac:dyDescent="0.2"/>
  </sheetData>
  <mergeCells count="6">
    <mergeCell ref="B3:F3"/>
    <mergeCell ref="Q3:U3"/>
    <mergeCell ref="V3:Z3"/>
    <mergeCell ref="AA3:AE3"/>
    <mergeCell ref="L3:P3"/>
    <mergeCell ref="G3:K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">
    <pageSetUpPr fitToPage="1"/>
  </sheetPr>
  <dimension ref="A1:AE209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27" width="11" style="25"/>
    <col min="28" max="29" width="11" style="18"/>
    <col min="30" max="30" width="11" style="158"/>
    <col min="31" max="31" width="11" style="27"/>
    <col min="32" max="16384" width="11" style="1"/>
  </cols>
  <sheetData>
    <row r="1" spans="1:31" s="22" customFormat="1" ht="18" x14ac:dyDescent="0.25">
      <c r="A1" s="109" t="str">
        <f>Translation!$A$109</f>
        <v>Verzinsung der Altersguthaben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  <c r="AA1" s="21"/>
      <c r="AD1" s="157"/>
      <c r="AE1" s="24"/>
    </row>
    <row r="2" spans="1:3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  <c r="AA2" s="25"/>
      <c r="AD2" s="158"/>
      <c r="AE2" s="27"/>
    </row>
    <row r="3" spans="1:31" s="18" customFormat="1" ht="15.75" x14ac:dyDescent="0.25">
      <c r="A3" s="110"/>
      <c r="B3" s="288">
        <f>Translation!$A$45</f>
        <v>2018</v>
      </c>
      <c r="C3" s="289"/>
      <c r="D3" s="289"/>
      <c r="E3" s="289"/>
      <c r="F3" s="290"/>
      <c r="G3" s="288">
        <f>Translation!$A$44</f>
        <v>2017</v>
      </c>
      <c r="H3" s="289"/>
      <c r="I3" s="289"/>
      <c r="J3" s="289"/>
      <c r="K3" s="290"/>
      <c r="L3" s="288">
        <f>Translation!$A$43</f>
        <v>2016</v>
      </c>
      <c r="M3" s="289"/>
      <c r="N3" s="289"/>
      <c r="O3" s="289"/>
      <c r="P3" s="290"/>
      <c r="Q3" s="288">
        <f>Translation!$A$42</f>
        <v>2015</v>
      </c>
      <c r="R3" s="289"/>
      <c r="S3" s="289"/>
      <c r="T3" s="289"/>
      <c r="U3" s="290"/>
      <c r="V3" s="288">
        <f>Translation!$A$41</f>
        <v>2014</v>
      </c>
      <c r="W3" s="289"/>
      <c r="X3" s="289"/>
      <c r="Y3" s="289"/>
      <c r="Z3" s="290"/>
      <c r="AA3" s="288">
        <f>Translation!$A$40</f>
        <v>2013</v>
      </c>
      <c r="AB3" s="289"/>
      <c r="AC3" s="289"/>
      <c r="AD3" s="289"/>
      <c r="AE3" s="290"/>
    </row>
    <row r="4" spans="1:31" s="18" customFormat="1" ht="38.25" x14ac:dyDescent="0.2">
      <c r="A4" s="111"/>
      <c r="B4" s="28" t="str">
        <f>Translation!$A$46</f>
        <v>Anzahl VE</v>
      </c>
      <c r="C4" s="19" t="str">
        <f>Translation!$A$47</f>
        <v>Anzahl aktive Versicherte</v>
      </c>
      <c r="D4" s="19" t="str">
        <f>Translation!$A$48</f>
        <v>Anzahl Rentner</v>
      </c>
      <c r="E4" s="148" t="str">
        <f>Translation!$A$49</f>
        <v>Vorsorge-kapital</v>
      </c>
      <c r="F4" s="29" t="str">
        <f>Translation!$A$52</f>
        <v>Anteil Vorsorge-kapital</v>
      </c>
      <c r="G4" s="28" t="str">
        <f>Translation!$A$46</f>
        <v>Anzahl VE</v>
      </c>
      <c r="H4" s="19" t="str">
        <f>Translation!$A$47</f>
        <v>Anzahl aktive Versicherte</v>
      </c>
      <c r="I4" s="19" t="str">
        <f>Translation!$A$48</f>
        <v>Anzahl Rentner</v>
      </c>
      <c r="J4" s="148" t="str">
        <f>Translation!$A$49</f>
        <v>Vorsorge-kapital</v>
      </c>
      <c r="K4" s="29" t="str">
        <f>Translation!$A$52</f>
        <v>Anteil Vorsorge-kapital</v>
      </c>
      <c r="L4" s="28" t="str">
        <f>Translation!$A$46</f>
        <v>Anzahl VE</v>
      </c>
      <c r="M4" s="73" t="str">
        <f>Translation!$A$47</f>
        <v>Anzahl aktive Versicherte</v>
      </c>
      <c r="N4" s="73" t="str">
        <f>Translation!$A$48</f>
        <v>Anzahl Rentner</v>
      </c>
      <c r="O4" s="148" t="str">
        <f>Translation!$A$49</f>
        <v>Vorsorge-kapital</v>
      </c>
      <c r="P4" s="29" t="str">
        <f>Translation!$A$52</f>
        <v>Anteil Vorsorge-kapital</v>
      </c>
      <c r="Q4" s="28" t="str">
        <f>Translation!$A$46</f>
        <v>Anzahl VE</v>
      </c>
      <c r="R4" s="73" t="str">
        <f>Translation!$A$47</f>
        <v>Anzahl aktive Versicherte</v>
      </c>
      <c r="S4" s="73" t="str">
        <f>Translation!$A$48</f>
        <v>Anzahl Rentner</v>
      </c>
      <c r="T4" s="148" t="str">
        <f>Translation!$A$49</f>
        <v>Vorsorge-kapital</v>
      </c>
      <c r="U4" s="29" t="str">
        <f>Translation!$A$52</f>
        <v>Anteil Vorsorge-kapital</v>
      </c>
      <c r="V4" s="28" t="str">
        <f>Translation!$A$46</f>
        <v>Anzahl VE</v>
      </c>
      <c r="W4" s="73" t="str">
        <f>Translation!$A$47</f>
        <v>Anzahl aktive Versicherte</v>
      </c>
      <c r="X4" s="73" t="str">
        <f>Translation!$A$48</f>
        <v>Anzahl Rentner</v>
      </c>
      <c r="Y4" s="148" t="str">
        <f>Translation!$A$49</f>
        <v>Vorsorge-kapital</v>
      </c>
      <c r="Z4" s="29" t="str">
        <f>Translation!$A$52</f>
        <v>Anteil Vorsorge-kapital</v>
      </c>
      <c r="AA4" s="28" t="str">
        <f>Translation!$A$46</f>
        <v>Anzahl VE</v>
      </c>
      <c r="AB4" s="73" t="str">
        <f>Translation!$A$47</f>
        <v>Anzahl aktive Versicherte</v>
      </c>
      <c r="AC4" s="73" t="str">
        <f>Translation!$A$48</f>
        <v>Anzahl Rentner</v>
      </c>
      <c r="AD4" s="148" t="str">
        <f>Translation!$A$49</f>
        <v>Vorsorge-kapital</v>
      </c>
      <c r="AE4" s="29" t="str">
        <f>Translation!$A$52</f>
        <v>Anteil Vorsorge-kapital</v>
      </c>
    </row>
    <row r="5" spans="1:31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  <c r="AA5" s="59"/>
      <c r="AB5" s="74"/>
      <c r="AC5" s="74"/>
      <c r="AD5" s="159"/>
      <c r="AE5" s="62"/>
    </row>
    <row r="6" spans="1:31" x14ac:dyDescent="0.2">
      <c r="M6" s="75"/>
      <c r="N6" s="75"/>
      <c r="R6" s="75"/>
      <c r="S6" s="75"/>
      <c r="W6" s="75"/>
      <c r="X6" s="75"/>
      <c r="AB6" s="75"/>
      <c r="AC6" s="75"/>
    </row>
    <row r="7" spans="1:31" ht="12.75" hidden="1" customHeight="1" x14ac:dyDescent="0.2">
      <c r="M7" s="75"/>
      <c r="N7" s="75"/>
      <c r="R7" s="75"/>
      <c r="S7" s="75"/>
      <c r="W7" s="75"/>
      <c r="X7" s="75"/>
      <c r="AB7" s="75"/>
      <c r="AC7" s="75"/>
    </row>
    <row r="8" spans="1:31" ht="12.75" hidden="1" customHeight="1" x14ac:dyDescent="0.2">
      <c r="M8" s="75"/>
      <c r="N8" s="75"/>
      <c r="R8" s="75"/>
      <c r="S8" s="75"/>
      <c r="W8" s="75"/>
      <c r="X8" s="75"/>
      <c r="AB8" s="75"/>
      <c r="AC8" s="75"/>
    </row>
    <row r="9" spans="1:31" ht="12.75" hidden="1" customHeight="1" x14ac:dyDescent="0.2">
      <c r="M9" s="75"/>
      <c r="N9" s="75"/>
      <c r="R9" s="75"/>
      <c r="S9" s="75"/>
      <c r="W9" s="75"/>
      <c r="X9" s="75"/>
      <c r="AB9" s="75"/>
      <c r="AC9" s="75"/>
    </row>
    <row r="10" spans="1:31" x14ac:dyDescent="0.2">
      <c r="M10" s="75"/>
      <c r="N10" s="75"/>
      <c r="R10" s="75"/>
      <c r="S10" s="75"/>
      <c r="W10" s="75"/>
      <c r="X10" s="75"/>
      <c r="AB10" s="75"/>
      <c r="AC10" s="75"/>
    </row>
    <row r="11" spans="1:31" x14ac:dyDescent="0.2">
      <c r="A11" s="113" t="str">
        <f>Translation!$A$29</f>
        <v>alle Vorsorgeeinrichtungen</v>
      </c>
      <c r="E11" s="156"/>
      <c r="J11" s="156"/>
      <c r="O11" s="156"/>
      <c r="T11" s="156"/>
      <c r="Y11" s="156"/>
      <c r="AD11" s="156"/>
    </row>
    <row r="12" spans="1:31" x14ac:dyDescent="0.2">
      <c r="A12" s="114" t="str">
        <f>Translation!$A110</f>
        <v>nicht definiert</v>
      </c>
      <c r="B12" s="30">
        <v>214</v>
      </c>
      <c r="C12" s="6">
        <v>1268819</v>
      </c>
      <c r="D12" s="6">
        <v>120051</v>
      </c>
      <c r="E12" s="150">
        <v>192664.984</v>
      </c>
      <c r="F12" s="31">
        <f t="shared" ref="F12:F18" si="0">E12/E$36</f>
        <v>0.20893220318777683</v>
      </c>
      <c r="G12" s="41">
        <v>135</v>
      </c>
      <c r="H12" s="42">
        <v>332209</v>
      </c>
      <c r="I12" s="42">
        <v>133385</v>
      </c>
      <c r="J12" s="160">
        <v>115143.81</v>
      </c>
      <c r="K12" s="44">
        <f t="shared" ref="K12:K18" si="1">J12/J$36</f>
        <v>0.12747190006000558</v>
      </c>
      <c r="L12" s="76">
        <v>142</v>
      </c>
      <c r="M12" s="122">
        <v>330418</v>
      </c>
      <c r="N12" s="122">
        <v>132148</v>
      </c>
      <c r="O12" s="166">
        <v>111261.66500000001</v>
      </c>
      <c r="P12" s="124">
        <f t="shared" ref="P12:P18" si="2">O12/O$36</f>
        <v>0.12936423063183825</v>
      </c>
      <c r="Q12" s="76">
        <v>157</v>
      </c>
      <c r="R12" s="122">
        <v>433797</v>
      </c>
      <c r="S12" s="122">
        <v>161168</v>
      </c>
      <c r="T12" s="166">
        <v>126244.208</v>
      </c>
      <c r="U12" s="124">
        <f t="shared" ref="U12:U18" si="3">T12/T$36</f>
        <v>0.15335230136681832</v>
      </c>
      <c r="V12" s="76">
        <v>128</v>
      </c>
      <c r="W12" s="122">
        <v>439298</v>
      </c>
      <c r="X12" s="122">
        <v>174212</v>
      </c>
      <c r="Y12" s="166">
        <v>150428.60800000001</v>
      </c>
      <c r="Z12" s="124">
        <f t="shared" ref="Z12:Z18" si="4">Y12/Y$36</f>
        <v>0.18709304142950259</v>
      </c>
      <c r="AA12" s="76">
        <v>169</v>
      </c>
      <c r="AB12" s="122">
        <v>512878</v>
      </c>
      <c r="AC12" s="122">
        <v>195543</v>
      </c>
      <c r="AD12" s="166">
        <v>165899.17000000001</v>
      </c>
      <c r="AE12" s="124">
        <f t="shared" ref="AE12:AE18" si="5">AD12/AD$36</f>
        <v>0.22254758063243366</v>
      </c>
    </row>
    <row r="13" spans="1:31" x14ac:dyDescent="0.2">
      <c r="A13" s="114" t="str">
        <f>Translation!$A127</f>
        <v>unter 1.00%</v>
      </c>
      <c r="B13" s="30">
        <v>115</v>
      </c>
      <c r="C13" s="6">
        <v>90700</v>
      </c>
      <c r="D13" s="6">
        <v>26725</v>
      </c>
      <c r="E13" s="150">
        <v>33192.559000000001</v>
      </c>
      <c r="F13" s="31">
        <f t="shared" si="0"/>
        <v>3.5995095410332946E-2</v>
      </c>
      <c r="G13" s="41">
        <v>79</v>
      </c>
      <c r="H13" s="42">
        <v>165164</v>
      </c>
      <c r="I13" s="42">
        <v>44038</v>
      </c>
      <c r="J13" s="160">
        <v>46532.523000000001</v>
      </c>
      <c r="K13" s="44">
        <f t="shared" si="1"/>
        <v>5.1514615691420247E-2</v>
      </c>
      <c r="L13" s="76">
        <v>105</v>
      </c>
      <c r="M13" s="122">
        <v>209143</v>
      </c>
      <c r="N13" s="122">
        <v>76593</v>
      </c>
      <c r="O13" s="166">
        <v>71760.957999999999</v>
      </c>
      <c r="P13" s="124">
        <f t="shared" si="2"/>
        <v>8.3436654674129279E-2</v>
      </c>
      <c r="Q13" s="76">
        <v>108</v>
      </c>
      <c r="R13" s="122">
        <v>72172</v>
      </c>
      <c r="S13" s="122">
        <v>19456</v>
      </c>
      <c r="T13" s="166">
        <v>18120.302</v>
      </c>
      <c r="U13" s="124">
        <f t="shared" si="3"/>
        <v>2.2011227740141241E-2</v>
      </c>
      <c r="V13" s="76">
        <v>111</v>
      </c>
      <c r="W13" s="122">
        <v>42422</v>
      </c>
      <c r="X13" s="122">
        <v>13110</v>
      </c>
      <c r="Y13" s="166">
        <v>8779.3809999999994</v>
      </c>
      <c r="Z13" s="124">
        <f t="shared" si="4"/>
        <v>1.0919206891540124E-2</v>
      </c>
      <c r="AA13" s="76">
        <v>123</v>
      </c>
      <c r="AB13" s="122">
        <v>42431</v>
      </c>
      <c r="AC13" s="122">
        <v>15976</v>
      </c>
      <c r="AD13" s="166">
        <v>10072.306</v>
      </c>
      <c r="AE13" s="124">
        <f t="shared" si="5"/>
        <v>1.3511624751887217E-2</v>
      </c>
    </row>
    <row r="14" spans="1:31" x14ac:dyDescent="0.2">
      <c r="A14" s="114" t="str">
        <f>Translation!$A128</f>
        <v>1.00% – 1.49%</v>
      </c>
      <c r="B14" s="30">
        <v>687</v>
      </c>
      <c r="C14" s="6">
        <v>1549483</v>
      </c>
      <c r="D14" s="6">
        <v>432419</v>
      </c>
      <c r="E14" s="150">
        <v>374073.17399999994</v>
      </c>
      <c r="F14" s="31">
        <f t="shared" si="0"/>
        <v>0.40565717119237704</v>
      </c>
      <c r="G14" s="41">
        <v>507</v>
      </c>
      <c r="H14" s="42">
        <v>1781140</v>
      </c>
      <c r="I14" s="42">
        <v>279466</v>
      </c>
      <c r="J14" s="160">
        <v>298867.32299999997</v>
      </c>
      <c r="K14" s="44">
        <f t="shared" si="1"/>
        <v>0.33086611888782735</v>
      </c>
      <c r="L14" s="76">
        <v>709</v>
      </c>
      <c r="M14" s="122">
        <v>1974917</v>
      </c>
      <c r="N14" s="122">
        <v>347165</v>
      </c>
      <c r="O14" s="166">
        <v>372217.16499999998</v>
      </c>
      <c r="P14" s="124">
        <f t="shared" si="2"/>
        <v>0.43277787707193649</v>
      </c>
      <c r="Q14" s="76">
        <v>70</v>
      </c>
      <c r="R14" s="122">
        <v>215795</v>
      </c>
      <c r="S14" s="122">
        <v>86305</v>
      </c>
      <c r="T14" s="166">
        <v>71195.061000000002</v>
      </c>
      <c r="U14" s="124">
        <f t="shared" si="3"/>
        <v>8.6482592930528859E-2</v>
      </c>
      <c r="V14" s="76">
        <v>36</v>
      </c>
      <c r="W14" s="122">
        <v>127463</v>
      </c>
      <c r="X14" s="122">
        <v>45125</v>
      </c>
      <c r="Y14" s="166">
        <v>38655.595999999998</v>
      </c>
      <c r="Z14" s="124">
        <f t="shared" si="4"/>
        <v>4.8077244880907984E-2</v>
      </c>
      <c r="AA14" s="76">
        <v>63</v>
      </c>
      <c r="AB14" s="122">
        <v>168062</v>
      </c>
      <c r="AC14" s="122">
        <v>50752</v>
      </c>
      <c r="AD14" s="166">
        <v>76657.255000000005</v>
      </c>
      <c r="AE14" s="124">
        <f t="shared" si="5"/>
        <v>0.10283286310699159</v>
      </c>
    </row>
    <row r="15" spans="1:31" x14ac:dyDescent="0.2">
      <c r="A15" s="114" t="str">
        <f>Translation!$A129</f>
        <v>1.50% – 1.99%</v>
      </c>
      <c r="B15" s="30">
        <v>141</v>
      </c>
      <c r="C15" s="6">
        <v>542511</v>
      </c>
      <c r="D15" s="6">
        <v>124407</v>
      </c>
      <c r="E15" s="150">
        <v>115773.117</v>
      </c>
      <c r="F15" s="31">
        <f t="shared" si="0"/>
        <v>0.12554815048657861</v>
      </c>
      <c r="G15" s="41">
        <v>155</v>
      </c>
      <c r="H15" s="42">
        <v>185952</v>
      </c>
      <c r="I15" s="42">
        <v>44915</v>
      </c>
      <c r="J15" s="160">
        <v>42332.332999999999</v>
      </c>
      <c r="K15" s="44">
        <f t="shared" si="1"/>
        <v>4.686472439537024E-2</v>
      </c>
      <c r="L15" s="76">
        <v>244</v>
      </c>
      <c r="M15" s="122">
        <v>624143</v>
      </c>
      <c r="N15" s="122">
        <v>113181</v>
      </c>
      <c r="O15" s="166">
        <v>101424.59800000001</v>
      </c>
      <c r="P15" s="124">
        <f t="shared" si="2"/>
        <v>0.11792664694900512</v>
      </c>
      <c r="Q15" s="76">
        <v>807</v>
      </c>
      <c r="R15" s="122">
        <v>2243756</v>
      </c>
      <c r="S15" s="122">
        <v>365174</v>
      </c>
      <c r="T15" s="166">
        <v>386639.2</v>
      </c>
      <c r="U15" s="124">
        <f t="shared" si="3"/>
        <v>0.46966123878432148</v>
      </c>
      <c r="V15" s="76">
        <v>679</v>
      </c>
      <c r="W15" s="122">
        <v>1849566</v>
      </c>
      <c r="X15" s="122">
        <v>296499</v>
      </c>
      <c r="Y15" s="166">
        <v>301220.087</v>
      </c>
      <c r="Z15" s="124">
        <f t="shared" si="4"/>
        <v>0.37463739753870073</v>
      </c>
      <c r="AA15" s="76">
        <v>841</v>
      </c>
      <c r="AB15" s="122">
        <v>2166463</v>
      </c>
      <c r="AC15" s="122">
        <v>387267</v>
      </c>
      <c r="AD15" s="166">
        <v>246533.87299999999</v>
      </c>
      <c r="AE15" s="124">
        <f t="shared" si="5"/>
        <v>0.33071604264261029</v>
      </c>
    </row>
    <row r="16" spans="1:31" x14ac:dyDescent="0.2">
      <c r="A16" s="114" t="str">
        <f>Translation!$A130</f>
        <v>2.00% – 2.49%</v>
      </c>
      <c r="B16" s="30">
        <v>212</v>
      </c>
      <c r="C16" s="6">
        <v>510915</v>
      </c>
      <c r="D16" s="6">
        <v>150718</v>
      </c>
      <c r="E16" s="150">
        <v>134618.88399999999</v>
      </c>
      <c r="F16" s="31">
        <f t="shared" si="0"/>
        <v>0.14598511592952335</v>
      </c>
      <c r="G16" s="41">
        <v>236</v>
      </c>
      <c r="H16" s="42">
        <v>747497</v>
      </c>
      <c r="I16" s="42">
        <v>129314</v>
      </c>
      <c r="J16" s="160">
        <v>124261.49500000001</v>
      </c>
      <c r="K16" s="44">
        <f t="shared" si="1"/>
        <v>0.13756578727025695</v>
      </c>
      <c r="L16" s="76">
        <v>205</v>
      </c>
      <c r="M16" s="122">
        <v>381996</v>
      </c>
      <c r="N16" s="122">
        <v>114389</v>
      </c>
      <c r="O16" s="166">
        <v>99928.63</v>
      </c>
      <c r="P16" s="124">
        <f t="shared" si="2"/>
        <v>0.11618728101942057</v>
      </c>
      <c r="Q16" s="76">
        <v>236</v>
      </c>
      <c r="R16" s="122">
        <v>413834</v>
      </c>
      <c r="S16" s="122">
        <v>111256</v>
      </c>
      <c r="T16" s="166">
        <v>90346.364000000001</v>
      </c>
      <c r="U16" s="124">
        <f t="shared" si="3"/>
        <v>0.10974620585781066</v>
      </c>
      <c r="V16" s="76">
        <v>242</v>
      </c>
      <c r="W16" s="122">
        <v>514085</v>
      </c>
      <c r="X16" s="122">
        <v>81566</v>
      </c>
      <c r="Y16" s="166">
        <v>65043.98</v>
      </c>
      <c r="Z16" s="124">
        <f t="shared" si="4"/>
        <v>8.0897351951031413E-2</v>
      </c>
      <c r="AA16" s="76">
        <v>273</v>
      </c>
      <c r="AB16" s="122">
        <v>466609</v>
      </c>
      <c r="AC16" s="122">
        <v>111311</v>
      </c>
      <c r="AD16" s="166">
        <v>91527.313000000009</v>
      </c>
      <c r="AE16" s="124">
        <f t="shared" si="5"/>
        <v>0.1227804941395276</v>
      </c>
    </row>
    <row r="17" spans="1:31" ht="12.75" customHeight="1" x14ac:dyDescent="0.2">
      <c r="A17" s="110" t="str">
        <f>Translation!$A131</f>
        <v>2.50% – 2.99%</v>
      </c>
      <c r="B17" s="30">
        <v>57</v>
      </c>
      <c r="C17" s="6">
        <v>94307</v>
      </c>
      <c r="D17" s="6">
        <v>43896</v>
      </c>
      <c r="E17" s="150">
        <v>36160.19</v>
      </c>
      <c r="F17" s="31">
        <f t="shared" si="0"/>
        <v>3.9213291421904752E-2</v>
      </c>
      <c r="G17" s="41">
        <v>114</v>
      </c>
      <c r="H17" s="42">
        <v>410757</v>
      </c>
      <c r="I17" s="42">
        <v>119770</v>
      </c>
      <c r="J17" s="160">
        <v>110756.88800000001</v>
      </c>
      <c r="K17" s="44">
        <f t="shared" si="1"/>
        <v>0.12261528394877008</v>
      </c>
      <c r="L17" s="76">
        <v>98</v>
      </c>
      <c r="M17" s="122">
        <v>380662</v>
      </c>
      <c r="N17" s="122">
        <v>58441</v>
      </c>
      <c r="O17" s="166">
        <v>61091.013999999996</v>
      </c>
      <c r="P17" s="124">
        <f t="shared" si="2"/>
        <v>7.1030682712045143E-2</v>
      </c>
      <c r="Q17" s="76">
        <v>135</v>
      </c>
      <c r="R17" s="122">
        <v>395506</v>
      </c>
      <c r="S17" s="122">
        <v>80708</v>
      </c>
      <c r="T17" s="166">
        <v>80829.069000000003</v>
      </c>
      <c r="U17" s="124">
        <f t="shared" si="3"/>
        <v>9.8185286634990446E-2</v>
      </c>
      <c r="V17" s="76">
        <v>181</v>
      </c>
      <c r="W17" s="122">
        <v>419006</v>
      </c>
      <c r="X17" s="122">
        <v>93754</v>
      </c>
      <c r="Y17" s="166">
        <v>94076.217000000004</v>
      </c>
      <c r="Z17" s="124">
        <f t="shared" si="4"/>
        <v>0.11700570655225286</v>
      </c>
      <c r="AA17" s="76">
        <v>125</v>
      </c>
      <c r="AB17" s="122">
        <v>227113</v>
      </c>
      <c r="AC17" s="122">
        <v>103230</v>
      </c>
      <c r="AD17" s="166">
        <v>79953.019</v>
      </c>
      <c r="AE17" s="124">
        <f t="shared" si="5"/>
        <v>0.10725400821902242</v>
      </c>
    </row>
    <row r="18" spans="1:31" ht="12.75" customHeight="1" x14ac:dyDescent="0.2">
      <c r="A18" s="110" t="str">
        <f>Translation!$A132</f>
        <v>3.00% oder höher</v>
      </c>
      <c r="B18" s="30">
        <v>161</v>
      </c>
      <c r="C18" s="6">
        <v>185162</v>
      </c>
      <c r="D18" s="6">
        <v>39079</v>
      </c>
      <c r="E18" s="150">
        <v>35658.250999999997</v>
      </c>
      <c r="F18" s="31">
        <f t="shared" si="0"/>
        <v>3.8668972371506523E-2</v>
      </c>
      <c r="G18" s="41">
        <v>428</v>
      </c>
      <c r="H18" s="42">
        <v>553193</v>
      </c>
      <c r="I18" s="42">
        <v>166603</v>
      </c>
      <c r="J18" s="160">
        <v>165393.41099999999</v>
      </c>
      <c r="K18" s="44">
        <f t="shared" si="1"/>
        <v>0.18310156974634961</v>
      </c>
      <c r="L18" s="76">
        <v>179</v>
      </c>
      <c r="M18" s="122">
        <v>148815</v>
      </c>
      <c r="N18" s="122">
        <v>46908</v>
      </c>
      <c r="O18" s="166">
        <v>42381.109000000004</v>
      </c>
      <c r="P18" s="124">
        <f t="shared" si="2"/>
        <v>4.9276626941625178E-2</v>
      </c>
      <c r="Q18" s="76">
        <v>230</v>
      </c>
      <c r="R18" s="122">
        <v>263295</v>
      </c>
      <c r="S18" s="122">
        <v>54534</v>
      </c>
      <c r="T18" s="166">
        <v>49855.750000000007</v>
      </c>
      <c r="U18" s="124">
        <f t="shared" si="3"/>
        <v>6.0561146685388957E-2</v>
      </c>
      <c r="V18" s="76">
        <v>468</v>
      </c>
      <c r="W18" s="122">
        <v>612197</v>
      </c>
      <c r="X18" s="122">
        <v>164552</v>
      </c>
      <c r="Y18" s="166">
        <v>145827.14600000001</v>
      </c>
      <c r="Z18" s="124">
        <f t="shared" si="4"/>
        <v>0.18137005075606447</v>
      </c>
      <c r="AA18" s="76">
        <v>311</v>
      </c>
      <c r="AB18" s="122">
        <v>349192</v>
      </c>
      <c r="AC18" s="122">
        <v>79253</v>
      </c>
      <c r="AD18" s="166">
        <v>74811.89899999999</v>
      </c>
      <c r="AE18" s="124">
        <f t="shared" si="5"/>
        <v>0.1003573865075273</v>
      </c>
    </row>
    <row r="19" spans="1:31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6"/>
      <c r="P19" s="124"/>
      <c r="Q19" s="76"/>
      <c r="R19" s="122"/>
      <c r="S19" s="122"/>
      <c r="T19" s="166"/>
      <c r="U19" s="124"/>
      <c r="V19" s="76"/>
      <c r="W19" s="122"/>
      <c r="X19" s="122"/>
      <c r="Y19" s="166"/>
      <c r="Z19" s="124"/>
      <c r="AA19" s="76"/>
      <c r="AB19" s="122"/>
      <c r="AC19" s="122"/>
      <c r="AD19" s="166"/>
      <c r="AE19" s="124"/>
    </row>
    <row r="20" spans="1:31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6"/>
      <c r="P20" s="124"/>
      <c r="Q20" s="76"/>
      <c r="R20" s="122"/>
      <c r="S20" s="122"/>
      <c r="T20" s="166"/>
      <c r="U20" s="124"/>
      <c r="V20" s="76"/>
      <c r="W20" s="122"/>
      <c r="X20" s="122"/>
      <c r="Y20" s="166"/>
      <c r="Z20" s="124"/>
      <c r="AA20" s="76"/>
      <c r="AB20" s="122"/>
      <c r="AC20" s="122"/>
      <c r="AD20" s="166"/>
      <c r="AE20" s="124"/>
    </row>
    <row r="21" spans="1:31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6"/>
      <c r="P21" s="124"/>
      <c r="Q21" s="76"/>
      <c r="R21" s="122"/>
      <c r="S21" s="122"/>
      <c r="T21" s="166"/>
      <c r="U21" s="124"/>
      <c r="V21" s="76"/>
      <c r="W21" s="122"/>
      <c r="X21" s="122"/>
      <c r="Y21" s="166"/>
      <c r="Z21" s="124"/>
      <c r="AA21" s="76"/>
      <c r="AB21" s="122"/>
      <c r="AC21" s="122"/>
      <c r="AD21" s="166"/>
      <c r="AE21" s="124"/>
    </row>
    <row r="22" spans="1:31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6"/>
      <c r="P22" s="124"/>
      <c r="Q22" s="76"/>
      <c r="R22" s="122"/>
      <c r="S22" s="122"/>
      <c r="T22" s="166"/>
      <c r="U22" s="124"/>
      <c r="V22" s="76"/>
      <c r="W22" s="122"/>
      <c r="X22" s="122"/>
      <c r="Y22" s="166"/>
      <c r="Z22" s="124"/>
      <c r="AA22" s="76"/>
      <c r="AB22" s="122"/>
      <c r="AC22" s="122"/>
      <c r="AD22" s="166"/>
      <c r="AE22" s="124"/>
    </row>
    <row r="23" spans="1:31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6"/>
      <c r="P23" s="124"/>
      <c r="Q23" s="76"/>
      <c r="R23" s="122"/>
      <c r="S23" s="122"/>
      <c r="T23" s="166"/>
      <c r="U23" s="124"/>
      <c r="V23" s="76"/>
      <c r="W23" s="122"/>
      <c r="X23" s="122"/>
      <c r="Y23" s="166"/>
      <c r="Z23" s="124"/>
      <c r="AA23" s="76"/>
      <c r="AB23" s="122"/>
      <c r="AC23" s="122"/>
      <c r="AD23" s="166"/>
      <c r="AE23" s="124"/>
    </row>
    <row r="24" spans="1:31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6"/>
      <c r="P24" s="124"/>
      <c r="Q24" s="76"/>
      <c r="R24" s="122"/>
      <c r="S24" s="122"/>
      <c r="T24" s="166"/>
      <c r="U24" s="124"/>
      <c r="V24" s="76"/>
      <c r="W24" s="122"/>
      <c r="X24" s="122"/>
      <c r="Y24" s="166"/>
      <c r="Z24" s="124"/>
      <c r="AA24" s="76"/>
      <c r="AB24" s="122"/>
      <c r="AC24" s="122"/>
      <c r="AD24" s="166"/>
      <c r="AE24" s="124"/>
    </row>
    <row r="25" spans="1:31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6"/>
      <c r="P25" s="124"/>
      <c r="Q25" s="76"/>
      <c r="R25" s="122"/>
      <c r="S25" s="122"/>
      <c r="T25" s="166"/>
      <c r="U25" s="124"/>
      <c r="V25" s="76"/>
      <c r="W25" s="122"/>
      <c r="X25" s="122"/>
      <c r="Y25" s="166"/>
      <c r="Z25" s="124"/>
      <c r="AA25" s="76"/>
      <c r="AB25" s="122"/>
      <c r="AC25" s="122"/>
      <c r="AD25" s="166"/>
      <c r="AE25" s="124"/>
    </row>
    <row r="26" spans="1:31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6"/>
      <c r="P26" s="124"/>
      <c r="Q26" s="76"/>
      <c r="R26" s="122"/>
      <c r="S26" s="122"/>
      <c r="T26" s="166"/>
      <c r="U26" s="124"/>
      <c r="V26" s="76"/>
      <c r="W26" s="122"/>
      <c r="X26" s="122"/>
      <c r="Y26" s="166"/>
      <c r="Z26" s="124"/>
      <c r="AA26" s="76"/>
      <c r="AB26" s="122"/>
      <c r="AC26" s="122"/>
      <c r="AD26" s="166"/>
      <c r="AE26" s="124"/>
    </row>
    <row r="27" spans="1:31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6"/>
      <c r="P27" s="124"/>
      <c r="Q27" s="76"/>
      <c r="R27" s="122"/>
      <c r="S27" s="122"/>
      <c r="T27" s="166"/>
      <c r="U27" s="124"/>
      <c r="V27" s="76"/>
      <c r="W27" s="122"/>
      <c r="X27" s="122"/>
      <c r="Y27" s="166"/>
      <c r="Z27" s="124"/>
      <c r="AA27" s="76"/>
      <c r="AB27" s="122"/>
      <c r="AC27" s="122"/>
      <c r="AD27" s="166"/>
      <c r="AE27" s="124"/>
    </row>
    <row r="28" spans="1:31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6"/>
      <c r="P28" s="124"/>
      <c r="Q28" s="76"/>
      <c r="R28" s="122"/>
      <c r="S28" s="122"/>
      <c r="T28" s="166"/>
      <c r="U28" s="124"/>
      <c r="V28" s="76"/>
      <c r="W28" s="122"/>
      <c r="X28" s="122"/>
      <c r="Y28" s="166"/>
      <c r="Z28" s="124"/>
      <c r="AA28" s="76"/>
      <c r="AB28" s="122"/>
      <c r="AC28" s="122"/>
      <c r="AD28" s="166"/>
      <c r="AE28" s="124"/>
    </row>
    <row r="29" spans="1:31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6"/>
      <c r="P29" s="124"/>
      <c r="Q29" s="76"/>
      <c r="R29" s="122"/>
      <c r="S29" s="122"/>
      <c r="T29" s="166"/>
      <c r="U29" s="124"/>
      <c r="V29" s="76"/>
      <c r="W29" s="122"/>
      <c r="X29" s="122"/>
      <c r="Y29" s="166"/>
      <c r="Z29" s="124"/>
      <c r="AA29" s="76"/>
      <c r="AB29" s="122"/>
      <c r="AC29" s="122"/>
      <c r="AD29" s="166"/>
      <c r="AE29" s="124"/>
    </row>
    <row r="30" spans="1:31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6"/>
      <c r="P30" s="124"/>
      <c r="Q30" s="76"/>
      <c r="R30" s="122"/>
      <c r="S30" s="122"/>
      <c r="T30" s="166"/>
      <c r="U30" s="124"/>
      <c r="V30" s="76"/>
      <c r="W30" s="122"/>
      <c r="X30" s="122"/>
      <c r="Y30" s="166"/>
      <c r="Z30" s="124"/>
      <c r="AA30" s="76"/>
      <c r="AB30" s="122"/>
      <c r="AC30" s="122"/>
      <c r="AD30" s="166"/>
      <c r="AE30" s="124"/>
    </row>
    <row r="31" spans="1:31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6"/>
      <c r="P31" s="124"/>
      <c r="Q31" s="76"/>
      <c r="R31" s="122"/>
      <c r="S31" s="122"/>
      <c r="T31" s="166"/>
      <c r="U31" s="124"/>
      <c r="V31" s="76"/>
      <c r="W31" s="122"/>
      <c r="X31" s="122"/>
      <c r="Y31" s="166"/>
      <c r="Z31" s="124"/>
      <c r="AA31" s="76"/>
      <c r="AB31" s="122"/>
      <c r="AC31" s="122"/>
      <c r="AD31" s="166"/>
      <c r="AE31" s="124"/>
    </row>
    <row r="32" spans="1:31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6"/>
      <c r="P32" s="124"/>
      <c r="Q32" s="76"/>
      <c r="R32" s="122"/>
      <c r="S32" s="122"/>
      <c r="T32" s="166"/>
      <c r="U32" s="124"/>
      <c r="V32" s="76"/>
      <c r="W32" s="122"/>
      <c r="X32" s="122"/>
      <c r="Y32" s="166"/>
      <c r="Z32" s="124"/>
      <c r="AA32" s="76"/>
      <c r="AB32" s="122"/>
      <c r="AC32" s="122"/>
      <c r="AD32" s="166"/>
      <c r="AE32" s="124"/>
    </row>
    <row r="33" spans="1:31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6"/>
      <c r="P33" s="124"/>
      <c r="Q33" s="76"/>
      <c r="R33" s="122"/>
      <c r="S33" s="122"/>
      <c r="T33" s="166"/>
      <c r="U33" s="124"/>
      <c r="V33" s="76"/>
      <c r="W33" s="122"/>
      <c r="X33" s="122"/>
      <c r="Y33" s="166"/>
      <c r="Z33" s="124"/>
      <c r="AA33" s="76"/>
      <c r="AB33" s="122"/>
      <c r="AC33" s="122"/>
      <c r="AD33" s="166"/>
      <c r="AE33" s="124"/>
    </row>
    <row r="34" spans="1:31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6"/>
      <c r="P34" s="124"/>
      <c r="Q34" s="76"/>
      <c r="R34" s="122"/>
      <c r="S34" s="122"/>
      <c r="T34" s="166"/>
      <c r="U34" s="124"/>
      <c r="V34" s="76"/>
      <c r="W34" s="122"/>
      <c r="X34" s="122"/>
      <c r="Y34" s="166"/>
      <c r="Z34" s="124"/>
      <c r="AA34" s="76"/>
      <c r="AB34" s="122"/>
      <c r="AC34" s="122"/>
      <c r="AD34" s="166"/>
      <c r="AE34" s="124"/>
    </row>
    <row r="35" spans="1:31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6"/>
      <c r="P35" s="124"/>
      <c r="Q35" s="76"/>
      <c r="R35" s="122"/>
      <c r="S35" s="122"/>
      <c r="T35" s="166"/>
      <c r="U35" s="124"/>
      <c r="V35" s="76"/>
      <c r="W35" s="122"/>
      <c r="X35" s="122"/>
      <c r="Y35" s="166"/>
      <c r="Z35" s="124"/>
      <c r="AA35" s="76"/>
      <c r="AB35" s="122"/>
      <c r="AC35" s="122"/>
      <c r="AD35" s="166"/>
      <c r="AE35" s="124"/>
    </row>
    <row r="36" spans="1:31" x14ac:dyDescent="0.2">
      <c r="A36" s="115" t="s">
        <v>2</v>
      </c>
      <c r="B36" s="32">
        <f t="shared" ref="B36:AE36" si="6">SUM(B$12:B$35)</f>
        <v>1587</v>
      </c>
      <c r="C36" s="7">
        <f t="shared" si="6"/>
        <v>4241897</v>
      </c>
      <c r="D36" s="7">
        <f t="shared" si="6"/>
        <v>937295</v>
      </c>
      <c r="E36" s="151">
        <f t="shared" si="6"/>
        <v>922141.15899999987</v>
      </c>
      <c r="F36" s="64">
        <f t="shared" si="6"/>
        <v>1</v>
      </c>
      <c r="G36" s="45">
        <f t="shared" si="6"/>
        <v>1654</v>
      </c>
      <c r="H36" s="65">
        <f t="shared" si="6"/>
        <v>4175912</v>
      </c>
      <c r="I36" s="65">
        <f t="shared" si="6"/>
        <v>917491</v>
      </c>
      <c r="J36" s="161">
        <f t="shared" si="6"/>
        <v>903287.78299999994</v>
      </c>
      <c r="K36" s="66">
        <f t="shared" si="6"/>
        <v>1</v>
      </c>
      <c r="L36" s="77">
        <f t="shared" si="6"/>
        <v>1682</v>
      </c>
      <c r="M36" s="125">
        <f t="shared" si="6"/>
        <v>4050094</v>
      </c>
      <c r="N36" s="125">
        <f t="shared" si="6"/>
        <v>888825</v>
      </c>
      <c r="O36" s="167">
        <f t="shared" si="6"/>
        <v>860065.13899999997</v>
      </c>
      <c r="P36" s="127">
        <f t="shared" si="6"/>
        <v>1</v>
      </c>
      <c r="Q36" s="77">
        <f t="shared" si="6"/>
        <v>1743</v>
      </c>
      <c r="R36" s="125">
        <f t="shared" si="6"/>
        <v>4038155</v>
      </c>
      <c r="S36" s="125">
        <f t="shared" si="6"/>
        <v>878601</v>
      </c>
      <c r="T36" s="167">
        <f t="shared" si="6"/>
        <v>823229.95400000003</v>
      </c>
      <c r="U36" s="127">
        <f t="shared" si="6"/>
        <v>1</v>
      </c>
      <c r="V36" s="77">
        <f t="shared" si="6"/>
        <v>1845</v>
      </c>
      <c r="W36" s="125">
        <f t="shared" si="6"/>
        <v>4004037</v>
      </c>
      <c r="X36" s="125">
        <f t="shared" si="6"/>
        <v>868818</v>
      </c>
      <c r="Y36" s="167">
        <f t="shared" si="6"/>
        <v>804031.0149999999</v>
      </c>
      <c r="Z36" s="127">
        <f t="shared" si="6"/>
        <v>1.0000000000000002</v>
      </c>
      <c r="AA36" s="77">
        <f t="shared" si="6"/>
        <v>1905</v>
      </c>
      <c r="AB36" s="125">
        <f t="shared" si="6"/>
        <v>3932748</v>
      </c>
      <c r="AC36" s="125">
        <f t="shared" si="6"/>
        <v>943332</v>
      </c>
      <c r="AD36" s="167">
        <f t="shared" si="6"/>
        <v>745454.83499999996</v>
      </c>
      <c r="AE36" s="127">
        <f t="shared" si="6"/>
        <v>1</v>
      </c>
    </row>
    <row r="39" spans="1:31" ht="12.75" hidden="1" customHeight="1" x14ac:dyDescent="0.2"/>
    <row r="40" spans="1:31" ht="12.75" hidden="1" customHeight="1" x14ac:dyDescent="0.2"/>
    <row r="41" spans="1:31" ht="12.75" hidden="1" customHeight="1" x14ac:dyDescent="0.2"/>
    <row r="42" spans="1:31" ht="12.75" hidden="1" customHeight="1" x14ac:dyDescent="0.2"/>
    <row r="43" spans="1:31" ht="12.75" hidden="1" customHeight="1" x14ac:dyDescent="0.2"/>
    <row r="44" spans="1:31" ht="12.75" hidden="1" customHeight="1" x14ac:dyDescent="0.2"/>
    <row r="45" spans="1:31" ht="12.75" hidden="1" customHeight="1" x14ac:dyDescent="0.2"/>
    <row r="46" spans="1:31" ht="12.75" hidden="1" customHeight="1" x14ac:dyDescent="0.2"/>
    <row r="47" spans="1:31" ht="12.75" hidden="1" customHeight="1" x14ac:dyDescent="0.2"/>
    <row r="48" spans="1:31" ht="12.75" hidden="1" customHeight="1" x14ac:dyDescent="0.2"/>
    <row r="49" spans="1:31" ht="12.75" hidden="1" customHeight="1" x14ac:dyDescent="0.2"/>
    <row r="51" spans="1:31" x14ac:dyDescent="0.2">
      <c r="A51" s="116" t="str">
        <f>Translation!$A$30</f>
        <v>Vorsorgeeinrichtungen ohne Staatsgarantie</v>
      </c>
      <c r="E51" s="156"/>
      <c r="J51" s="156"/>
      <c r="O51" s="156"/>
      <c r="T51" s="156"/>
      <c r="Y51" s="156"/>
      <c r="AD51" s="156"/>
    </row>
    <row r="52" spans="1:31" x14ac:dyDescent="0.2">
      <c r="A52" s="114" t="str">
        <f>$A$12</f>
        <v>nicht definiert</v>
      </c>
      <c r="B52" s="33">
        <v>202</v>
      </c>
      <c r="C52" s="8">
        <v>1130299</v>
      </c>
      <c r="D52" s="8">
        <v>52527</v>
      </c>
      <c r="E52" s="152">
        <v>133660.66099999999</v>
      </c>
      <c r="F52" s="34">
        <f t="shared" ref="F52:F58" si="7">E52/E$76</f>
        <v>0.16827577408119387</v>
      </c>
      <c r="G52" s="47">
        <v>123</v>
      </c>
      <c r="H52" s="48">
        <v>177285</v>
      </c>
      <c r="I52" s="48">
        <v>58869</v>
      </c>
      <c r="J52" s="162">
        <v>51459.964999999997</v>
      </c>
      <c r="K52" s="50">
        <f t="shared" ref="K52:K58" si="8">J52/J$76</f>
        <v>6.6893876261318624E-2</v>
      </c>
      <c r="L52" s="128">
        <v>129</v>
      </c>
      <c r="M52" s="129">
        <v>177948</v>
      </c>
      <c r="N52" s="129">
        <v>60388</v>
      </c>
      <c r="O52" s="168">
        <v>50999.186999999998</v>
      </c>
      <c r="P52" s="131">
        <f t="shared" ref="P52:P58" si="9">O52/O$76</f>
        <v>6.959612289375576E-2</v>
      </c>
      <c r="Q52" s="128">
        <v>141</v>
      </c>
      <c r="R52" s="129">
        <v>261128</v>
      </c>
      <c r="S52" s="129">
        <v>75375</v>
      </c>
      <c r="T52" s="168">
        <v>57853.428</v>
      </c>
      <c r="U52" s="131">
        <f t="shared" ref="U52:U58" si="10">T52/T$76</f>
        <v>8.2180272393207465E-2</v>
      </c>
      <c r="V52" s="128">
        <v>107</v>
      </c>
      <c r="W52" s="129">
        <v>190727</v>
      </c>
      <c r="X52" s="129">
        <v>58298</v>
      </c>
      <c r="Y52" s="168">
        <v>55788.99</v>
      </c>
      <c r="Z52" s="131">
        <f t="shared" ref="Z52:Z58" si="11">Y52/Y$76</f>
        <v>8.2196157974175232E-2</v>
      </c>
      <c r="AA52" s="128">
        <v>137</v>
      </c>
      <c r="AB52" s="129">
        <v>237508</v>
      </c>
      <c r="AC52" s="129">
        <v>71597</v>
      </c>
      <c r="AD52" s="168">
        <v>65151.525000000001</v>
      </c>
      <c r="AE52" s="131">
        <f t="shared" ref="AE52:AE58" si="12">AD52/AD$76</f>
        <v>0.10565249613204156</v>
      </c>
    </row>
    <row r="53" spans="1:31" x14ac:dyDescent="0.2">
      <c r="A53" s="114" t="str">
        <f>$A$13</f>
        <v>unter 1.00%</v>
      </c>
      <c r="B53" s="33">
        <v>112</v>
      </c>
      <c r="C53" s="8">
        <v>87261</v>
      </c>
      <c r="D53" s="8">
        <v>24794</v>
      </c>
      <c r="E53" s="152">
        <v>32228.685999999998</v>
      </c>
      <c r="F53" s="34">
        <f t="shared" si="7"/>
        <v>4.0575192758247211E-2</v>
      </c>
      <c r="G53" s="47">
        <v>77</v>
      </c>
      <c r="H53" s="48">
        <v>164714</v>
      </c>
      <c r="I53" s="48">
        <v>43802</v>
      </c>
      <c r="J53" s="162">
        <v>46400.525000000001</v>
      </c>
      <c r="K53" s="50">
        <f t="shared" si="8"/>
        <v>6.031700522552283E-2</v>
      </c>
      <c r="L53" s="128">
        <v>102</v>
      </c>
      <c r="M53" s="129">
        <v>205905</v>
      </c>
      <c r="N53" s="129">
        <v>74822</v>
      </c>
      <c r="O53" s="168">
        <v>70896.429999999993</v>
      </c>
      <c r="P53" s="131">
        <f t="shared" si="9"/>
        <v>9.6748927684054103E-2</v>
      </c>
      <c r="Q53" s="128">
        <v>107</v>
      </c>
      <c r="R53" s="129">
        <v>69610</v>
      </c>
      <c r="S53" s="129">
        <v>18033</v>
      </c>
      <c r="T53" s="168">
        <v>17444.898000000001</v>
      </c>
      <c r="U53" s="131">
        <f t="shared" si="10"/>
        <v>2.4780320182785368E-2</v>
      </c>
      <c r="V53" s="128">
        <v>111</v>
      </c>
      <c r="W53" s="129">
        <v>42422</v>
      </c>
      <c r="X53" s="129">
        <v>13110</v>
      </c>
      <c r="Y53" s="168">
        <v>8779.3809999999994</v>
      </c>
      <c r="Z53" s="131">
        <f t="shared" si="11"/>
        <v>1.2935014374547246E-2</v>
      </c>
      <c r="AA53" s="128">
        <v>122</v>
      </c>
      <c r="AB53" s="129">
        <v>39022</v>
      </c>
      <c r="AC53" s="129">
        <v>13957</v>
      </c>
      <c r="AD53" s="168">
        <v>8866.5869999999995</v>
      </c>
      <c r="AE53" s="131">
        <f t="shared" si="12"/>
        <v>1.4378436248758718E-2</v>
      </c>
    </row>
    <row r="54" spans="1:31" x14ac:dyDescent="0.2">
      <c r="A54" s="114" t="str">
        <f>$A$14</f>
        <v>1.00% – 1.49%</v>
      </c>
      <c r="B54" s="33">
        <v>671</v>
      </c>
      <c r="C54" s="8">
        <v>1437928</v>
      </c>
      <c r="D54" s="8">
        <v>382616</v>
      </c>
      <c r="E54" s="152">
        <v>329554.05799999996</v>
      </c>
      <c r="F54" s="34">
        <f t="shared" si="7"/>
        <v>0.41490116685528478</v>
      </c>
      <c r="G54" s="47">
        <v>495</v>
      </c>
      <c r="H54" s="48">
        <v>1726373</v>
      </c>
      <c r="I54" s="48">
        <v>254937</v>
      </c>
      <c r="J54" s="162">
        <v>277187.11099999998</v>
      </c>
      <c r="K54" s="50">
        <f t="shared" si="8"/>
        <v>0.36032127702508915</v>
      </c>
      <c r="L54" s="128">
        <v>694</v>
      </c>
      <c r="M54" s="129">
        <v>1912533</v>
      </c>
      <c r="N54" s="129">
        <v>321282</v>
      </c>
      <c r="O54" s="168">
        <v>349582.48499999999</v>
      </c>
      <c r="P54" s="131">
        <f t="shared" si="9"/>
        <v>0.47705830266597243</v>
      </c>
      <c r="Q54" s="128">
        <v>67</v>
      </c>
      <c r="R54" s="129">
        <v>203959</v>
      </c>
      <c r="S54" s="129">
        <v>80768</v>
      </c>
      <c r="T54" s="168">
        <v>66270.455000000002</v>
      </c>
      <c r="U54" s="131">
        <f t="shared" si="10"/>
        <v>9.4136583289788772E-2</v>
      </c>
      <c r="V54" s="128">
        <v>34</v>
      </c>
      <c r="W54" s="129">
        <v>120385</v>
      </c>
      <c r="X54" s="129">
        <v>42262</v>
      </c>
      <c r="Y54" s="168">
        <v>36816.06</v>
      </c>
      <c r="Z54" s="131">
        <f t="shared" si="11"/>
        <v>5.4242578755175776E-2</v>
      </c>
      <c r="AA54" s="128">
        <v>61</v>
      </c>
      <c r="AB54" s="129">
        <v>165023</v>
      </c>
      <c r="AC54" s="129">
        <v>49148</v>
      </c>
      <c r="AD54" s="168">
        <v>75861.11</v>
      </c>
      <c r="AE54" s="131">
        <f t="shared" si="12"/>
        <v>0.12301961666818051</v>
      </c>
    </row>
    <row r="55" spans="1:31" x14ac:dyDescent="0.2">
      <c r="A55" s="114" t="str">
        <f>$A$15</f>
        <v>1.50% – 1.99%</v>
      </c>
      <c r="B55" s="33">
        <v>138</v>
      </c>
      <c r="C55" s="8">
        <v>540719</v>
      </c>
      <c r="D55" s="8">
        <v>123477</v>
      </c>
      <c r="E55" s="152">
        <v>115152.284</v>
      </c>
      <c r="F55" s="34">
        <f t="shared" si="7"/>
        <v>0.14497414259620844</v>
      </c>
      <c r="G55" s="47">
        <v>153</v>
      </c>
      <c r="H55" s="48">
        <v>185209</v>
      </c>
      <c r="I55" s="48">
        <v>44377</v>
      </c>
      <c r="J55" s="162">
        <v>41995.712</v>
      </c>
      <c r="K55" s="50">
        <f t="shared" si="8"/>
        <v>5.4591097410073522E-2</v>
      </c>
      <c r="L55" s="128">
        <v>243</v>
      </c>
      <c r="M55" s="129">
        <v>614166</v>
      </c>
      <c r="N55" s="129">
        <v>110304</v>
      </c>
      <c r="O55" s="168">
        <v>98073.832000000009</v>
      </c>
      <c r="P55" s="131">
        <f t="shared" si="9"/>
        <v>0.1338366132098058</v>
      </c>
      <c r="Q55" s="128">
        <v>792</v>
      </c>
      <c r="R55" s="129">
        <v>2144244</v>
      </c>
      <c r="S55" s="129">
        <v>325284</v>
      </c>
      <c r="T55" s="168">
        <v>351070.39600000001</v>
      </c>
      <c r="U55" s="131">
        <f t="shared" si="10"/>
        <v>0.49869232938921465</v>
      </c>
      <c r="V55" s="128">
        <v>667</v>
      </c>
      <c r="W55" s="129">
        <v>1819239</v>
      </c>
      <c r="X55" s="129">
        <v>282117</v>
      </c>
      <c r="Y55" s="168">
        <v>290066.37699999998</v>
      </c>
      <c r="Z55" s="131">
        <f t="shared" si="11"/>
        <v>0.42736643461171581</v>
      </c>
      <c r="AA55" s="128">
        <v>825</v>
      </c>
      <c r="AB55" s="129">
        <v>2117546</v>
      </c>
      <c r="AC55" s="129">
        <v>366973</v>
      </c>
      <c r="AD55" s="168">
        <v>230158.98699999999</v>
      </c>
      <c r="AE55" s="131">
        <f t="shared" si="12"/>
        <v>0.37323564542460214</v>
      </c>
    </row>
    <row r="56" spans="1:31" x14ac:dyDescent="0.2">
      <c r="A56" s="114" t="str">
        <f>$A$16</f>
        <v>2.00% – 2.49%</v>
      </c>
      <c r="B56" s="33">
        <v>211</v>
      </c>
      <c r="C56" s="8">
        <v>507368</v>
      </c>
      <c r="D56" s="8">
        <v>148554</v>
      </c>
      <c r="E56" s="152">
        <v>133256.851</v>
      </c>
      <c r="F56" s="34">
        <f t="shared" si="7"/>
        <v>0.16776738634898203</v>
      </c>
      <c r="G56" s="47">
        <v>233</v>
      </c>
      <c r="H56" s="48">
        <v>737570</v>
      </c>
      <c r="I56" s="48">
        <v>124682</v>
      </c>
      <c r="J56" s="162">
        <v>121650.08500000001</v>
      </c>
      <c r="K56" s="50">
        <f t="shared" si="8"/>
        <v>0.15813546964458475</v>
      </c>
      <c r="L56" s="128">
        <v>201</v>
      </c>
      <c r="M56" s="129">
        <v>316474</v>
      </c>
      <c r="N56" s="129">
        <v>86041</v>
      </c>
      <c r="O56" s="168">
        <v>74213.623000000007</v>
      </c>
      <c r="P56" s="131">
        <f t="shared" si="9"/>
        <v>0.10127574046815412</v>
      </c>
      <c r="Q56" s="128">
        <v>235</v>
      </c>
      <c r="R56" s="129">
        <v>397643</v>
      </c>
      <c r="S56" s="129">
        <v>103889</v>
      </c>
      <c r="T56" s="168">
        <v>82881.319000000003</v>
      </c>
      <c r="U56" s="131">
        <f t="shared" si="10"/>
        <v>0.11773216570206214</v>
      </c>
      <c r="V56" s="128">
        <v>241</v>
      </c>
      <c r="W56" s="129">
        <v>513725</v>
      </c>
      <c r="X56" s="129">
        <v>81366</v>
      </c>
      <c r="Y56" s="168">
        <v>64934.18</v>
      </c>
      <c r="Z56" s="131">
        <f t="shared" si="11"/>
        <v>9.5670133429616305E-2</v>
      </c>
      <c r="AA56" s="128">
        <v>270</v>
      </c>
      <c r="AB56" s="129">
        <v>456091</v>
      </c>
      <c r="AC56" s="129">
        <v>108340</v>
      </c>
      <c r="AD56" s="168">
        <v>88357.986000000004</v>
      </c>
      <c r="AE56" s="131">
        <f t="shared" si="12"/>
        <v>0.143285084640766</v>
      </c>
    </row>
    <row r="57" spans="1:31" ht="12.75" customHeight="1" x14ac:dyDescent="0.2">
      <c r="A57" s="114" t="str">
        <f>$A$17</f>
        <v>2.50% – 2.99%</v>
      </c>
      <c r="B57" s="33">
        <v>55</v>
      </c>
      <c r="C57" s="8">
        <v>65427</v>
      </c>
      <c r="D57" s="8">
        <v>24200</v>
      </c>
      <c r="E57" s="152">
        <v>21107.544999999998</v>
      </c>
      <c r="F57" s="34">
        <f t="shared" si="7"/>
        <v>2.6573925695524078E-2</v>
      </c>
      <c r="G57" s="47">
        <v>111</v>
      </c>
      <c r="H57" s="48">
        <v>365167</v>
      </c>
      <c r="I57" s="48">
        <v>92334</v>
      </c>
      <c r="J57" s="162">
        <v>88021.216</v>
      </c>
      <c r="K57" s="50">
        <f t="shared" si="8"/>
        <v>0.11442060505627627</v>
      </c>
      <c r="L57" s="128">
        <v>97</v>
      </c>
      <c r="M57" s="129">
        <v>375204</v>
      </c>
      <c r="N57" s="129">
        <v>54744</v>
      </c>
      <c r="O57" s="168">
        <v>58872.082999999999</v>
      </c>
      <c r="P57" s="131">
        <f t="shared" si="9"/>
        <v>8.0339883133419152E-2</v>
      </c>
      <c r="Q57" s="128">
        <v>134</v>
      </c>
      <c r="R57" s="129">
        <v>390325</v>
      </c>
      <c r="S57" s="129">
        <v>77002</v>
      </c>
      <c r="T57" s="168">
        <v>78634.305999999997</v>
      </c>
      <c r="U57" s="131">
        <f t="shared" si="10"/>
        <v>0.11169932206144859</v>
      </c>
      <c r="V57" s="128">
        <v>180</v>
      </c>
      <c r="W57" s="129">
        <v>394960</v>
      </c>
      <c r="X57" s="129">
        <v>86220</v>
      </c>
      <c r="Y57" s="168">
        <v>86999.788</v>
      </c>
      <c r="Z57" s="131">
        <f t="shared" si="11"/>
        <v>0.12818027926599415</v>
      </c>
      <c r="AA57" s="128">
        <v>125</v>
      </c>
      <c r="AB57" s="129">
        <v>227113</v>
      </c>
      <c r="AC57" s="129">
        <v>103230</v>
      </c>
      <c r="AD57" s="168">
        <v>79953.019</v>
      </c>
      <c r="AE57" s="131">
        <f t="shared" si="12"/>
        <v>0.129655231103839</v>
      </c>
    </row>
    <row r="58" spans="1:31" ht="12.75" customHeight="1" x14ac:dyDescent="0.2">
      <c r="A58" s="114" t="str">
        <f>$A$18</f>
        <v>3.00% oder höher</v>
      </c>
      <c r="B58" s="33">
        <v>160</v>
      </c>
      <c r="C58" s="8">
        <v>167525</v>
      </c>
      <c r="D58" s="8">
        <v>29667</v>
      </c>
      <c r="E58" s="152">
        <v>29335.241999999998</v>
      </c>
      <c r="F58" s="34">
        <f t="shared" si="7"/>
        <v>3.6932411664559621E-2</v>
      </c>
      <c r="G58" s="47">
        <v>424</v>
      </c>
      <c r="H58" s="48">
        <v>493871</v>
      </c>
      <c r="I58" s="48">
        <v>142306</v>
      </c>
      <c r="J58" s="162">
        <v>142563.052</v>
      </c>
      <c r="K58" s="50">
        <f t="shared" si="8"/>
        <v>0.1853206693771349</v>
      </c>
      <c r="L58" s="128">
        <v>177</v>
      </c>
      <c r="M58" s="129">
        <v>125824</v>
      </c>
      <c r="N58" s="129">
        <v>31146</v>
      </c>
      <c r="O58" s="168">
        <v>30150.120000000003</v>
      </c>
      <c r="P58" s="131">
        <f t="shared" si="9"/>
        <v>4.1144409944838603E-2</v>
      </c>
      <c r="Q58" s="128">
        <v>229</v>
      </c>
      <c r="R58" s="129">
        <v>262903</v>
      </c>
      <c r="S58" s="129">
        <v>54416</v>
      </c>
      <c r="T58" s="168">
        <v>49827.143000000004</v>
      </c>
      <c r="U58" s="131">
        <f t="shared" si="10"/>
        <v>7.0779006981492962E-2</v>
      </c>
      <c r="V58" s="128">
        <v>462</v>
      </c>
      <c r="W58" s="129">
        <v>583199</v>
      </c>
      <c r="X58" s="129">
        <v>151533</v>
      </c>
      <c r="Y58" s="168">
        <v>135345.12299999999</v>
      </c>
      <c r="Z58" s="131">
        <f t="shared" si="11"/>
        <v>0.19940940158877543</v>
      </c>
      <c r="AA58" s="128">
        <v>307</v>
      </c>
      <c r="AB58" s="129">
        <v>332329</v>
      </c>
      <c r="AC58" s="129">
        <v>70382</v>
      </c>
      <c r="AD58" s="168">
        <v>68309.429999999993</v>
      </c>
      <c r="AE58" s="131">
        <f t="shared" si="12"/>
        <v>0.1107734897818119</v>
      </c>
    </row>
    <row r="59" spans="1:3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8"/>
      <c r="P59" s="131"/>
      <c r="Q59" s="128"/>
      <c r="R59" s="129"/>
      <c r="S59" s="129"/>
      <c r="T59" s="168"/>
      <c r="U59" s="131"/>
      <c r="V59" s="128"/>
      <c r="W59" s="129"/>
      <c r="X59" s="129"/>
      <c r="Y59" s="168"/>
      <c r="Z59" s="131"/>
      <c r="AA59" s="128"/>
      <c r="AB59" s="129"/>
      <c r="AC59" s="129"/>
      <c r="AD59" s="168"/>
      <c r="AE59" s="131"/>
    </row>
    <row r="60" spans="1:3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8"/>
      <c r="P60" s="131"/>
      <c r="Q60" s="128"/>
      <c r="R60" s="129"/>
      <c r="S60" s="129"/>
      <c r="T60" s="168"/>
      <c r="U60" s="131"/>
      <c r="V60" s="128"/>
      <c r="W60" s="129"/>
      <c r="X60" s="129"/>
      <c r="Y60" s="168"/>
      <c r="Z60" s="131"/>
      <c r="AA60" s="128"/>
      <c r="AB60" s="129"/>
      <c r="AC60" s="129"/>
      <c r="AD60" s="168"/>
      <c r="AE60" s="131"/>
    </row>
    <row r="61" spans="1:3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8"/>
      <c r="P61" s="131"/>
      <c r="Q61" s="128"/>
      <c r="R61" s="129"/>
      <c r="S61" s="129"/>
      <c r="T61" s="168"/>
      <c r="U61" s="131"/>
      <c r="V61" s="128"/>
      <c r="W61" s="129"/>
      <c r="X61" s="129"/>
      <c r="Y61" s="168"/>
      <c r="Z61" s="131"/>
      <c r="AA61" s="128"/>
      <c r="AB61" s="129"/>
      <c r="AC61" s="129"/>
      <c r="AD61" s="168"/>
      <c r="AE61" s="131"/>
    </row>
    <row r="62" spans="1:3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8"/>
      <c r="P62" s="131"/>
      <c r="Q62" s="128"/>
      <c r="R62" s="129"/>
      <c r="S62" s="129"/>
      <c r="T62" s="168"/>
      <c r="U62" s="131"/>
      <c r="V62" s="128"/>
      <c r="W62" s="129"/>
      <c r="X62" s="129"/>
      <c r="Y62" s="168"/>
      <c r="Z62" s="131"/>
      <c r="AA62" s="128"/>
      <c r="AB62" s="129"/>
      <c r="AC62" s="129"/>
      <c r="AD62" s="168"/>
      <c r="AE62" s="131"/>
    </row>
    <row r="63" spans="1:3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8"/>
      <c r="P63" s="131"/>
      <c r="Q63" s="128"/>
      <c r="R63" s="129"/>
      <c r="S63" s="129"/>
      <c r="T63" s="168"/>
      <c r="U63" s="131"/>
      <c r="V63" s="128"/>
      <c r="W63" s="129"/>
      <c r="X63" s="129"/>
      <c r="Y63" s="168"/>
      <c r="Z63" s="131"/>
      <c r="AA63" s="128"/>
      <c r="AB63" s="129"/>
      <c r="AC63" s="129"/>
      <c r="AD63" s="168"/>
      <c r="AE63" s="131"/>
    </row>
    <row r="64" spans="1:3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8"/>
      <c r="P64" s="131"/>
      <c r="Q64" s="128"/>
      <c r="R64" s="129"/>
      <c r="S64" s="129"/>
      <c r="T64" s="168"/>
      <c r="U64" s="131"/>
      <c r="V64" s="128"/>
      <c r="W64" s="129"/>
      <c r="X64" s="129"/>
      <c r="Y64" s="168"/>
      <c r="Z64" s="131"/>
      <c r="AA64" s="128"/>
      <c r="AB64" s="129"/>
      <c r="AC64" s="129"/>
      <c r="AD64" s="168"/>
      <c r="AE64" s="131"/>
    </row>
    <row r="65" spans="1:3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8"/>
      <c r="P65" s="131"/>
      <c r="Q65" s="128"/>
      <c r="R65" s="129"/>
      <c r="S65" s="129"/>
      <c r="T65" s="168"/>
      <c r="U65" s="131"/>
      <c r="V65" s="128"/>
      <c r="W65" s="129"/>
      <c r="X65" s="129"/>
      <c r="Y65" s="168"/>
      <c r="Z65" s="131"/>
      <c r="AA65" s="128"/>
      <c r="AB65" s="129"/>
      <c r="AC65" s="129"/>
      <c r="AD65" s="168"/>
      <c r="AE65" s="131"/>
    </row>
    <row r="66" spans="1:3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8"/>
      <c r="P66" s="131"/>
      <c r="Q66" s="128"/>
      <c r="R66" s="129"/>
      <c r="S66" s="129"/>
      <c r="T66" s="168"/>
      <c r="U66" s="131"/>
      <c r="V66" s="128"/>
      <c r="W66" s="129"/>
      <c r="X66" s="129"/>
      <c r="Y66" s="168"/>
      <c r="Z66" s="131"/>
      <c r="AA66" s="128"/>
      <c r="AB66" s="129"/>
      <c r="AC66" s="129"/>
      <c r="AD66" s="168"/>
      <c r="AE66" s="131"/>
    </row>
    <row r="67" spans="1:3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8"/>
      <c r="P67" s="131"/>
      <c r="Q67" s="128"/>
      <c r="R67" s="129"/>
      <c r="S67" s="129"/>
      <c r="T67" s="168"/>
      <c r="U67" s="131"/>
      <c r="V67" s="128"/>
      <c r="W67" s="129"/>
      <c r="X67" s="129"/>
      <c r="Y67" s="168"/>
      <c r="Z67" s="131"/>
      <c r="AA67" s="128"/>
      <c r="AB67" s="129"/>
      <c r="AC67" s="129"/>
      <c r="AD67" s="168"/>
      <c r="AE67" s="131"/>
    </row>
    <row r="68" spans="1:3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8"/>
      <c r="P68" s="131"/>
      <c r="Q68" s="128"/>
      <c r="R68" s="129"/>
      <c r="S68" s="129"/>
      <c r="T68" s="168"/>
      <c r="U68" s="131"/>
      <c r="V68" s="128"/>
      <c r="W68" s="129"/>
      <c r="X68" s="129"/>
      <c r="Y68" s="168"/>
      <c r="Z68" s="131"/>
      <c r="AA68" s="128"/>
      <c r="AB68" s="129"/>
      <c r="AC68" s="129"/>
      <c r="AD68" s="168"/>
      <c r="AE68" s="131"/>
    </row>
    <row r="69" spans="1:3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8"/>
      <c r="P69" s="131"/>
      <c r="Q69" s="128"/>
      <c r="R69" s="129"/>
      <c r="S69" s="129"/>
      <c r="T69" s="168"/>
      <c r="U69" s="131"/>
      <c r="V69" s="128"/>
      <c r="W69" s="129"/>
      <c r="X69" s="129"/>
      <c r="Y69" s="168"/>
      <c r="Z69" s="131"/>
      <c r="AA69" s="128"/>
      <c r="AB69" s="129"/>
      <c r="AC69" s="129"/>
      <c r="AD69" s="168"/>
      <c r="AE69" s="131"/>
    </row>
    <row r="70" spans="1:3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8"/>
      <c r="P70" s="131"/>
      <c r="Q70" s="128"/>
      <c r="R70" s="129"/>
      <c r="S70" s="129"/>
      <c r="T70" s="168"/>
      <c r="U70" s="131"/>
      <c r="V70" s="128"/>
      <c r="W70" s="129"/>
      <c r="X70" s="129"/>
      <c r="Y70" s="168"/>
      <c r="Z70" s="131"/>
      <c r="AA70" s="128"/>
      <c r="AB70" s="129"/>
      <c r="AC70" s="129"/>
      <c r="AD70" s="168"/>
      <c r="AE70" s="131"/>
    </row>
    <row r="71" spans="1:3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8"/>
      <c r="P71" s="131"/>
      <c r="Q71" s="128"/>
      <c r="R71" s="129"/>
      <c r="S71" s="129"/>
      <c r="T71" s="168"/>
      <c r="U71" s="131"/>
      <c r="V71" s="128"/>
      <c r="W71" s="129"/>
      <c r="X71" s="129"/>
      <c r="Y71" s="168"/>
      <c r="Z71" s="131"/>
      <c r="AA71" s="128"/>
      <c r="AB71" s="129"/>
      <c r="AC71" s="129"/>
      <c r="AD71" s="168"/>
      <c r="AE71" s="131"/>
    </row>
    <row r="72" spans="1:3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8"/>
      <c r="P72" s="131"/>
      <c r="Q72" s="128"/>
      <c r="R72" s="129"/>
      <c r="S72" s="129"/>
      <c r="T72" s="168"/>
      <c r="U72" s="131"/>
      <c r="V72" s="128"/>
      <c r="W72" s="129"/>
      <c r="X72" s="129"/>
      <c r="Y72" s="168"/>
      <c r="Z72" s="131"/>
      <c r="AA72" s="128"/>
      <c r="AB72" s="129"/>
      <c r="AC72" s="129"/>
      <c r="AD72" s="168"/>
      <c r="AE72" s="131"/>
    </row>
    <row r="73" spans="1:3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8"/>
      <c r="P73" s="131"/>
      <c r="Q73" s="128"/>
      <c r="R73" s="129"/>
      <c r="S73" s="129"/>
      <c r="T73" s="168"/>
      <c r="U73" s="131"/>
      <c r="V73" s="128"/>
      <c r="W73" s="129"/>
      <c r="X73" s="129"/>
      <c r="Y73" s="168"/>
      <c r="Z73" s="131"/>
      <c r="AA73" s="128"/>
      <c r="AB73" s="129"/>
      <c r="AC73" s="129"/>
      <c r="AD73" s="168"/>
      <c r="AE73" s="131"/>
    </row>
    <row r="74" spans="1:3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8"/>
      <c r="P74" s="131"/>
      <c r="Q74" s="128"/>
      <c r="R74" s="129"/>
      <c r="S74" s="129"/>
      <c r="T74" s="168"/>
      <c r="U74" s="131"/>
      <c r="V74" s="128"/>
      <c r="W74" s="129"/>
      <c r="X74" s="129"/>
      <c r="Y74" s="168"/>
      <c r="Z74" s="131"/>
      <c r="AA74" s="128"/>
      <c r="AB74" s="129"/>
      <c r="AC74" s="129"/>
      <c r="AD74" s="168"/>
      <c r="AE74" s="131"/>
    </row>
    <row r="75" spans="1:31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8"/>
      <c r="P75" s="131"/>
      <c r="Q75" s="128"/>
      <c r="R75" s="129"/>
      <c r="S75" s="129"/>
      <c r="T75" s="168"/>
      <c r="U75" s="131"/>
      <c r="V75" s="128"/>
      <c r="W75" s="129"/>
      <c r="X75" s="129"/>
      <c r="Y75" s="168"/>
      <c r="Z75" s="131"/>
      <c r="AA75" s="128"/>
      <c r="AB75" s="129"/>
      <c r="AC75" s="129"/>
      <c r="AD75" s="168"/>
      <c r="AE75" s="131"/>
    </row>
    <row r="76" spans="1:31" x14ac:dyDescent="0.2">
      <c r="A76" s="115" t="s">
        <v>2</v>
      </c>
      <c r="B76" s="35">
        <f t="shared" ref="B76:Y76" si="13">SUM(B$52:B$75)</f>
        <v>1549</v>
      </c>
      <c r="C76" s="9">
        <f t="shared" si="13"/>
        <v>3936527</v>
      </c>
      <c r="D76" s="9">
        <f t="shared" si="13"/>
        <v>785835</v>
      </c>
      <c r="E76" s="153">
        <f t="shared" si="13"/>
        <v>794295.32699999993</v>
      </c>
      <c r="F76" s="67">
        <f t="shared" si="13"/>
        <v>1</v>
      </c>
      <c r="G76" s="51">
        <f t="shared" si="13"/>
        <v>1616</v>
      </c>
      <c r="H76" s="68">
        <f t="shared" si="13"/>
        <v>3850189</v>
      </c>
      <c r="I76" s="68">
        <f t="shared" si="13"/>
        <v>761307</v>
      </c>
      <c r="J76" s="163">
        <f t="shared" si="13"/>
        <v>769277.66599999997</v>
      </c>
      <c r="K76" s="69">
        <f t="shared" si="13"/>
        <v>1</v>
      </c>
      <c r="L76" s="132">
        <f t="shared" si="13"/>
        <v>1643</v>
      </c>
      <c r="M76" s="133">
        <f t="shared" si="13"/>
        <v>3728054</v>
      </c>
      <c r="N76" s="133">
        <f t="shared" si="13"/>
        <v>738727</v>
      </c>
      <c r="O76" s="169">
        <f t="shared" si="13"/>
        <v>732787.76</v>
      </c>
      <c r="P76" s="135">
        <f t="shared" si="13"/>
        <v>0.99999999999999989</v>
      </c>
      <c r="Q76" s="132">
        <f t="shared" si="13"/>
        <v>1705</v>
      </c>
      <c r="R76" s="133">
        <f t="shared" si="13"/>
        <v>3729812</v>
      </c>
      <c r="S76" s="133">
        <f t="shared" si="13"/>
        <v>734767</v>
      </c>
      <c r="T76" s="169">
        <f t="shared" si="13"/>
        <v>703981.94500000007</v>
      </c>
      <c r="U76" s="135">
        <f t="shared" si="13"/>
        <v>1</v>
      </c>
      <c r="V76" s="132">
        <f t="shared" si="13"/>
        <v>1802</v>
      </c>
      <c r="W76" s="133">
        <f t="shared" si="13"/>
        <v>3664657</v>
      </c>
      <c r="X76" s="133">
        <f t="shared" si="13"/>
        <v>714906</v>
      </c>
      <c r="Y76" s="169">
        <f t="shared" si="13"/>
        <v>678729.89899999998</v>
      </c>
      <c r="Z76" s="135">
        <f t="shared" ref="Z76:AE76" si="14">SUM(Z$52:Z$75)</f>
        <v>0.99999999999999989</v>
      </c>
      <c r="AA76" s="132">
        <f t="shared" si="14"/>
        <v>1847</v>
      </c>
      <c r="AB76" s="133">
        <f t="shared" si="14"/>
        <v>3574632</v>
      </c>
      <c r="AC76" s="133">
        <f t="shared" si="14"/>
        <v>783627</v>
      </c>
      <c r="AD76" s="169">
        <f t="shared" si="14"/>
        <v>616658.64400000009</v>
      </c>
      <c r="AE76" s="135">
        <f t="shared" si="14"/>
        <v>0.99999999999999989</v>
      </c>
    </row>
    <row r="79" spans="1:31" ht="12.75" hidden="1" customHeight="1" x14ac:dyDescent="0.2"/>
    <row r="80" spans="1:31" ht="12.75" hidden="1" customHeight="1" x14ac:dyDescent="0.2"/>
    <row r="81" spans="1:31" ht="12.75" hidden="1" customHeight="1" x14ac:dyDescent="0.2"/>
    <row r="82" spans="1:31" ht="12.75" hidden="1" customHeight="1" x14ac:dyDescent="0.2"/>
    <row r="83" spans="1:31" ht="12.75" hidden="1" customHeight="1" x14ac:dyDescent="0.2"/>
    <row r="84" spans="1:31" ht="12.75" hidden="1" customHeight="1" x14ac:dyDescent="0.2"/>
    <row r="85" spans="1:31" ht="12.75" hidden="1" customHeight="1" x14ac:dyDescent="0.2"/>
    <row r="86" spans="1:31" ht="12.75" hidden="1" customHeight="1" x14ac:dyDescent="0.2"/>
    <row r="87" spans="1:31" ht="12.75" hidden="1" customHeight="1" x14ac:dyDescent="0.2"/>
    <row r="88" spans="1:31" ht="12.75" hidden="1" customHeight="1" x14ac:dyDescent="0.2"/>
    <row r="89" spans="1:31" ht="12.75" hidden="1" customHeight="1" x14ac:dyDescent="0.2"/>
    <row r="91" spans="1:31" x14ac:dyDescent="0.2">
      <c r="A91" s="117" t="str">
        <f>Translation!$A$31</f>
        <v>Vorsorgeeinrichtungen mit Staatsgarantie</v>
      </c>
      <c r="E91" s="156"/>
      <c r="J91" s="156"/>
      <c r="O91" s="156"/>
      <c r="T91" s="156"/>
      <c r="Y91" s="156"/>
      <c r="AD91" s="156"/>
    </row>
    <row r="92" spans="1:31" x14ac:dyDescent="0.2">
      <c r="A92" s="114" t="str">
        <f>$A$12</f>
        <v>nicht definiert</v>
      </c>
      <c r="B92" s="36">
        <v>12</v>
      </c>
      <c r="C92" s="10">
        <v>138520</v>
      </c>
      <c r="D92" s="10">
        <v>67524</v>
      </c>
      <c r="E92" s="154">
        <v>59004.322999999997</v>
      </c>
      <c r="F92" s="37">
        <f t="shared" ref="F92:F98" si="15">E92/E$116</f>
        <v>0.46152715404910494</v>
      </c>
      <c r="G92" s="53">
        <v>12</v>
      </c>
      <c r="H92" s="54">
        <v>154924</v>
      </c>
      <c r="I92" s="54">
        <v>74516</v>
      </c>
      <c r="J92" s="164">
        <v>63683.845000000001</v>
      </c>
      <c r="K92" s="56">
        <f t="shared" ref="K92:K98" si="16">J92/J$116</f>
        <v>0.47521669576633535</v>
      </c>
      <c r="L92" s="136">
        <v>13</v>
      </c>
      <c r="M92" s="137">
        <v>152470</v>
      </c>
      <c r="N92" s="137">
        <v>71760</v>
      </c>
      <c r="O92" s="170">
        <v>60262.478000000003</v>
      </c>
      <c r="P92" s="139">
        <f t="shared" ref="P92:P98" si="17">O92/O$116</f>
        <v>0.4734735934497834</v>
      </c>
      <c r="Q92" s="136">
        <v>16</v>
      </c>
      <c r="R92" s="137">
        <v>172669</v>
      </c>
      <c r="S92" s="137">
        <v>85793</v>
      </c>
      <c r="T92" s="170">
        <v>68390.78</v>
      </c>
      <c r="U92" s="139">
        <f t="shared" ref="U92:U98" si="18">T92/T$116</f>
        <v>0.57351716455073054</v>
      </c>
      <c r="V92" s="136">
        <v>21</v>
      </c>
      <c r="W92" s="137">
        <v>248571</v>
      </c>
      <c r="X92" s="137">
        <v>115914</v>
      </c>
      <c r="Y92" s="170">
        <v>94639.618000000002</v>
      </c>
      <c r="Z92" s="139">
        <f t="shared" ref="Z92:Z98" si="19">Y92/Y$116</f>
        <v>0.75529748673587227</v>
      </c>
      <c r="AA92" s="136">
        <v>32</v>
      </c>
      <c r="AB92" s="137">
        <v>275370</v>
      </c>
      <c r="AC92" s="137">
        <v>123946</v>
      </c>
      <c r="AD92" s="170">
        <v>100747.645</v>
      </c>
      <c r="AE92" s="139">
        <f t="shared" ref="AE92:AE98" si="20">AD92/AD$116</f>
        <v>0.78222534546848521</v>
      </c>
    </row>
    <row r="93" spans="1:31" x14ac:dyDescent="0.2">
      <c r="A93" s="114" t="str">
        <f>$A$13</f>
        <v>unter 1.00%</v>
      </c>
      <c r="B93" s="36">
        <v>3</v>
      </c>
      <c r="C93" s="10">
        <v>3439</v>
      </c>
      <c r="D93" s="10">
        <v>1931</v>
      </c>
      <c r="E93" s="154">
        <v>963.87299999999993</v>
      </c>
      <c r="F93" s="37">
        <f t="shared" si="15"/>
        <v>7.5393384744838598E-3</v>
      </c>
      <c r="G93" s="53">
        <v>2</v>
      </c>
      <c r="H93" s="54">
        <v>450</v>
      </c>
      <c r="I93" s="54">
        <v>236</v>
      </c>
      <c r="J93" s="164">
        <v>131.99799999999999</v>
      </c>
      <c r="K93" s="56">
        <f t="shared" si="16"/>
        <v>9.8498533509973731E-4</v>
      </c>
      <c r="L93" s="136">
        <v>3</v>
      </c>
      <c r="M93" s="137">
        <v>3238</v>
      </c>
      <c r="N93" s="137">
        <v>1771</v>
      </c>
      <c r="O93" s="170">
        <v>864.52800000000002</v>
      </c>
      <c r="P93" s="139">
        <f t="shared" si="17"/>
        <v>6.7924717400096686E-3</v>
      </c>
      <c r="Q93" s="136">
        <v>1</v>
      </c>
      <c r="R93" s="137">
        <v>2562</v>
      </c>
      <c r="S93" s="137">
        <v>1423</v>
      </c>
      <c r="T93" s="170">
        <v>675.404</v>
      </c>
      <c r="U93" s="139">
        <f t="shared" si="18"/>
        <v>5.6638597630590207E-3</v>
      </c>
      <c r="V93" s="136">
        <v>0</v>
      </c>
      <c r="W93" s="137">
        <v>0</v>
      </c>
      <c r="X93" s="137">
        <v>0</v>
      </c>
      <c r="Y93" s="170">
        <v>0</v>
      </c>
      <c r="Z93" s="139">
        <f t="shared" si="19"/>
        <v>0</v>
      </c>
      <c r="AA93" s="136">
        <v>1</v>
      </c>
      <c r="AB93" s="137">
        <v>3409</v>
      </c>
      <c r="AC93" s="137">
        <v>2019</v>
      </c>
      <c r="AD93" s="170">
        <v>1205.7190000000001</v>
      </c>
      <c r="AE93" s="139">
        <f t="shared" si="20"/>
        <v>9.3614492062113856E-3</v>
      </c>
    </row>
    <row r="94" spans="1:31" x14ac:dyDescent="0.2">
      <c r="A94" s="114" t="str">
        <f>$A$14</f>
        <v>1.00% – 1.49%</v>
      </c>
      <c r="B94" s="36">
        <v>16</v>
      </c>
      <c r="C94" s="10">
        <v>111555</v>
      </c>
      <c r="D94" s="10">
        <v>49803</v>
      </c>
      <c r="E94" s="154">
        <v>44519.116000000002</v>
      </c>
      <c r="F94" s="37">
        <f t="shared" si="15"/>
        <v>0.3482250090092886</v>
      </c>
      <c r="G94" s="53">
        <v>12</v>
      </c>
      <c r="H94" s="54">
        <v>54767</v>
      </c>
      <c r="I94" s="54">
        <v>24529</v>
      </c>
      <c r="J94" s="164">
        <v>21680.212</v>
      </c>
      <c r="K94" s="56">
        <f t="shared" si="16"/>
        <v>0.16178041244453209</v>
      </c>
      <c r="L94" s="136">
        <v>15</v>
      </c>
      <c r="M94" s="137">
        <v>62384</v>
      </c>
      <c r="N94" s="137">
        <v>25883</v>
      </c>
      <c r="O94" s="170">
        <v>22634.68</v>
      </c>
      <c r="P94" s="139">
        <f t="shared" si="17"/>
        <v>0.17783741445524268</v>
      </c>
      <c r="Q94" s="136">
        <v>3</v>
      </c>
      <c r="R94" s="137">
        <v>11836</v>
      </c>
      <c r="S94" s="137">
        <v>5537</v>
      </c>
      <c r="T94" s="170">
        <v>4924.6059999999998</v>
      </c>
      <c r="U94" s="139">
        <f t="shared" si="18"/>
        <v>4.1297175871506581E-2</v>
      </c>
      <c r="V94" s="136">
        <v>2</v>
      </c>
      <c r="W94" s="137">
        <v>7078</v>
      </c>
      <c r="X94" s="137">
        <v>2863</v>
      </c>
      <c r="Y94" s="170">
        <v>1839.5360000000001</v>
      </c>
      <c r="Z94" s="139">
        <f t="shared" si="19"/>
        <v>1.4680922714207907E-2</v>
      </c>
      <c r="AA94" s="136">
        <v>2</v>
      </c>
      <c r="AB94" s="137">
        <v>3039</v>
      </c>
      <c r="AC94" s="137">
        <v>1604</v>
      </c>
      <c r="AD94" s="170">
        <v>796.14499999999998</v>
      </c>
      <c r="AE94" s="139">
        <f t="shared" si="20"/>
        <v>6.1814328033971125E-3</v>
      </c>
    </row>
    <row r="95" spans="1:31" x14ac:dyDescent="0.2">
      <c r="A95" s="114" t="str">
        <f>$A$15</f>
        <v>1.50% – 1.99%</v>
      </c>
      <c r="B95" s="36">
        <v>3</v>
      </c>
      <c r="C95" s="10">
        <v>1792</v>
      </c>
      <c r="D95" s="10">
        <v>930</v>
      </c>
      <c r="E95" s="154">
        <v>620.83299999999997</v>
      </c>
      <c r="F95" s="37">
        <f t="shared" si="15"/>
        <v>4.8561066895008347E-3</v>
      </c>
      <c r="G95" s="53">
        <v>2</v>
      </c>
      <c r="H95" s="54">
        <v>743</v>
      </c>
      <c r="I95" s="54">
        <v>538</v>
      </c>
      <c r="J95" s="164">
        <v>336.62099999999998</v>
      </c>
      <c r="K95" s="56">
        <f t="shared" si="16"/>
        <v>2.5119073659192461E-3</v>
      </c>
      <c r="L95" s="136">
        <v>1</v>
      </c>
      <c r="M95" s="137">
        <v>9977</v>
      </c>
      <c r="N95" s="137">
        <v>2877</v>
      </c>
      <c r="O95" s="170">
        <v>3350.7660000000001</v>
      </c>
      <c r="P95" s="139">
        <f t="shared" si="17"/>
        <v>2.6326484928637633E-2</v>
      </c>
      <c r="Q95" s="136">
        <v>15</v>
      </c>
      <c r="R95" s="137">
        <v>99512</v>
      </c>
      <c r="S95" s="137">
        <v>39890</v>
      </c>
      <c r="T95" s="170">
        <v>35568.804000000004</v>
      </c>
      <c r="U95" s="139">
        <f t="shared" si="18"/>
        <v>0.29827587310074083</v>
      </c>
      <c r="V95" s="136">
        <v>12</v>
      </c>
      <c r="W95" s="137">
        <v>30327</v>
      </c>
      <c r="X95" s="137">
        <v>14382</v>
      </c>
      <c r="Y95" s="170">
        <v>11153.71</v>
      </c>
      <c r="Z95" s="139">
        <f t="shared" si="19"/>
        <v>8.9015248675039724E-2</v>
      </c>
      <c r="AA95" s="136">
        <v>16</v>
      </c>
      <c r="AB95" s="137">
        <v>48917</v>
      </c>
      <c r="AC95" s="137">
        <v>20294</v>
      </c>
      <c r="AD95" s="170">
        <v>16374.886</v>
      </c>
      <c r="AE95" s="139">
        <f t="shared" si="20"/>
        <v>0.12713796792329052</v>
      </c>
    </row>
    <row r="96" spans="1:31" x14ac:dyDescent="0.2">
      <c r="A96" s="114" t="str">
        <f>$A$16</f>
        <v>2.00% – 2.49%</v>
      </c>
      <c r="B96" s="36">
        <v>1</v>
      </c>
      <c r="C96" s="10">
        <v>3547</v>
      </c>
      <c r="D96" s="10">
        <v>2164</v>
      </c>
      <c r="E96" s="154">
        <v>1362.0329999999999</v>
      </c>
      <c r="F96" s="37">
        <f t="shared" si="15"/>
        <v>1.0653714545813271E-2</v>
      </c>
      <c r="G96" s="53">
        <v>3</v>
      </c>
      <c r="H96" s="54">
        <v>9927</v>
      </c>
      <c r="I96" s="54">
        <v>4632</v>
      </c>
      <c r="J96" s="164">
        <v>2611.41</v>
      </c>
      <c r="K96" s="56">
        <f t="shared" si="16"/>
        <v>1.9486663085295269E-2</v>
      </c>
      <c r="L96" s="136">
        <v>4</v>
      </c>
      <c r="M96" s="137">
        <v>65522</v>
      </c>
      <c r="N96" s="137">
        <v>28348</v>
      </c>
      <c r="O96" s="170">
        <v>25715.007000000001</v>
      </c>
      <c r="P96" s="139">
        <f t="shared" si="17"/>
        <v>0.20203909918666696</v>
      </c>
      <c r="Q96" s="136">
        <v>1</v>
      </c>
      <c r="R96" s="137">
        <v>16191</v>
      </c>
      <c r="S96" s="137">
        <v>7367</v>
      </c>
      <c r="T96" s="170">
        <v>7465.0450000000001</v>
      </c>
      <c r="U96" s="139">
        <f t="shared" si="18"/>
        <v>6.2601003258679136E-2</v>
      </c>
      <c r="V96" s="136">
        <v>1</v>
      </c>
      <c r="W96" s="137">
        <v>360</v>
      </c>
      <c r="X96" s="137">
        <v>200</v>
      </c>
      <c r="Y96" s="170">
        <v>109.8</v>
      </c>
      <c r="Z96" s="139">
        <f t="shared" si="19"/>
        <v>8.7628908269260736E-4</v>
      </c>
      <c r="AA96" s="136">
        <v>3</v>
      </c>
      <c r="AB96" s="137">
        <v>10518</v>
      </c>
      <c r="AC96" s="137">
        <v>2971</v>
      </c>
      <c r="AD96" s="170">
        <v>3169.3270000000002</v>
      </c>
      <c r="AE96" s="139">
        <f t="shared" si="20"/>
        <v>2.4607303798293227E-2</v>
      </c>
    </row>
    <row r="97" spans="1:31" ht="12.75" customHeight="1" x14ac:dyDescent="0.2">
      <c r="A97" s="114" t="str">
        <f>$A$17</f>
        <v>2.50% – 2.99%</v>
      </c>
      <c r="B97" s="36">
        <v>2</v>
      </c>
      <c r="C97" s="10">
        <v>28880</v>
      </c>
      <c r="D97" s="10">
        <v>19696</v>
      </c>
      <c r="E97" s="154">
        <v>15052.645</v>
      </c>
      <c r="F97" s="37">
        <f t="shared" si="15"/>
        <v>0.1177406002567217</v>
      </c>
      <c r="G97" s="53">
        <v>3</v>
      </c>
      <c r="H97" s="54">
        <v>45590</v>
      </c>
      <c r="I97" s="54">
        <v>27436</v>
      </c>
      <c r="J97" s="164">
        <v>22735.671999999999</v>
      </c>
      <c r="K97" s="56">
        <f t="shared" si="16"/>
        <v>0.16965638497278529</v>
      </c>
      <c r="L97" s="136">
        <v>1</v>
      </c>
      <c r="M97" s="137">
        <v>5458</v>
      </c>
      <c r="N97" s="137">
        <v>3697</v>
      </c>
      <c r="O97" s="170">
        <v>2218.931</v>
      </c>
      <c r="P97" s="139">
        <f t="shared" si="17"/>
        <v>1.7433820663450339E-2</v>
      </c>
      <c r="Q97" s="136">
        <v>1</v>
      </c>
      <c r="R97" s="137">
        <v>5181</v>
      </c>
      <c r="S97" s="137">
        <v>3706</v>
      </c>
      <c r="T97" s="170">
        <v>2194.7629999999999</v>
      </c>
      <c r="U97" s="139">
        <f t="shared" si="18"/>
        <v>1.8405028464668117E-2</v>
      </c>
      <c r="V97" s="136">
        <v>1</v>
      </c>
      <c r="W97" s="137">
        <v>24046</v>
      </c>
      <c r="X97" s="137">
        <v>7534</v>
      </c>
      <c r="Y97" s="170">
        <v>7076.4290000000001</v>
      </c>
      <c r="Z97" s="139">
        <f t="shared" si="19"/>
        <v>5.6475386859283834E-2</v>
      </c>
      <c r="AA97" s="136">
        <v>0</v>
      </c>
      <c r="AB97" s="137">
        <v>0</v>
      </c>
      <c r="AC97" s="137">
        <v>0</v>
      </c>
      <c r="AD97" s="170">
        <v>0</v>
      </c>
      <c r="AE97" s="139">
        <f t="shared" si="20"/>
        <v>0</v>
      </c>
    </row>
    <row r="98" spans="1:31" ht="12.75" customHeight="1" x14ac:dyDescent="0.2">
      <c r="A98" s="114" t="str">
        <f>$A$18</f>
        <v>3.00% oder höher</v>
      </c>
      <c r="B98" s="36">
        <v>1</v>
      </c>
      <c r="C98" s="10">
        <v>17637</v>
      </c>
      <c r="D98" s="10">
        <v>9412</v>
      </c>
      <c r="E98" s="154">
        <v>6323.009</v>
      </c>
      <c r="F98" s="37">
        <f t="shared" si="15"/>
        <v>4.9458076975086675E-2</v>
      </c>
      <c r="G98" s="53">
        <v>4</v>
      </c>
      <c r="H98" s="54">
        <v>59322</v>
      </c>
      <c r="I98" s="54">
        <v>24297</v>
      </c>
      <c r="J98" s="164">
        <v>22830.359</v>
      </c>
      <c r="K98" s="56">
        <f t="shared" si="16"/>
        <v>0.17036295103003307</v>
      </c>
      <c r="L98" s="136">
        <v>2</v>
      </c>
      <c r="M98" s="137">
        <v>22991</v>
      </c>
      <c r="N98" s="137">
        <v>15762</v>
      </c>
      <c r="O98" s="170">
        <v>12230.989</v>
      </c>
      <c r="P98" s="139">
        <f t="shared" si="17"/>
        <v>9.6097115576209341E-2</v>
      </c>
      <c r="Q98" s="136">
        <v>1</v>
      </c>
      <c r="R98" s="137">
        <v>392</v>
      </c>
      <c r="S98" s="137">
        <v>118</v>
      </c>
      <c r="T98" s="170">
        <v>28.606999999999999</v>
      </c>
      <c r="U98" s="139">
        <f t="shared" si="18"/>
        <v>2.3989499061573429E-4</v>
      </c>
      <c r="V98" s="136">
        <v>6</v>
      </c>
      <c r="W98" s="137">
        <v>28998</v>
      </c>
      <c r="X98" s="137">
        <v>13019</v>
      </c>
      <c r="Y98" s="170">
        <v>10482.023000000001</v>
      </c>
      <c r="Z98" s="139">
        <f t="shared" si="19"/>
        <v>8.3654665932903591E-2</v>
      </c>
      <c r="AA98" s="136">
        <v>4</v>
      </c>
      <c r="AB98" s="137">
        <v>16863</v>
      </c>
      <c r="AC98" s="137">
        <v>8871</v>
      </c>
      <c r="AD98" s="170">
        <v>6502.4689999999991</v>
      </c>
      <c r="AE98" s="139">
        <f t="shared" si="20"/>
        <v>5.0486500800322569E-2</v>
      </c>
    </row>
    <row r="99" spans="1:3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0"/>
      <c r="P99" s="139"/>
      <c r="Q99" s="136"/>
      <c r="R99" s="137"/>
      <c r="S99" s="137"/>
      <c r="T99" s="170"/>
      <c r="U99" s="139"/>
      <c r="V99" s="136"/>
      <c r="W99" s="137"/>
      <c r="X99" s="137"/>
      <c r="Y99" s="170"/>
      <c r="Z99" s="139"/>
      <c r="AA99" s="136"/>
      <c r="AB99" s="137"/>
      <c r="AC99" s="137"/>
      <c r="AD99" s="170"/>
      <c r="AE99" s="139"/>
    </row>
    <row r="100" spans="1:3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0"/>
      <c r="P100" s="139"/>
      <c r="Q100" s="136"/>
      <c r="R100" s="137"/>
      <c r="S100" s="137"/>
      <c r="T100" s="170"/>
      <c r="U100" s="139"/>
      <c r="V100" s="136"/>
      <c r="W100" s="137"/>
      <c r="X100" s="137"/>
      <c r="Y100" s="170"/>
      <c r="Z100" s="139"/>
      <c r="AA100" s="136"/>
      <c r="AB100" s="137"/>
      <c r="AC100" s="137"/>
      <c r="AD100" s="170"/>
      <c r="AE100" s="139"/>
    </row>
    <row r="101" spans="1:3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0"/>
      <c r="P101" s="139"/>
      <c r="Q101" s="136"/>
      <c r="R101" s="137"/>
      <c r="S101" s="137"/>
      <c r="T101" s="170"/>
      <c r="U101" s="139"/>
      <c r="V101" s="136"/>
      <c r="W101" s="137"/>
      <c r="X101" s="137"/>
      <c r="Y101" s="170"/>
      <c r="Z101" s="139"/>
      <c r="AA101" s="136"/>
      <c r="AB101" s="137"/>
      <c r="AC101" s="137"/>
      <c r="AD101" s="170"/>
      <c r="AE101" s="139"/>
    </row>
    <row r="102" spans="1:3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0"/>
      <c r="P102" s="139"/>
      <c r="Q102" s="136"/>
      <c r="R102" s="137"/>
      <c r="S102" s="137"/>
      <c r="T102" s="170"/>
      <c r="U102" s="139"/>
      <c r="V102" s="136"/>
      <c r="W102" s="137"/>
      <c r="X102" s="137"/>
      <c r="Y102" s="170"/>
      <c r="Z102" s="139"/>
      <c r="AA102" s="136"/>
      <c r="AB102" s="137"/>
      <c r="AC102" s="137"/>
      <c r="AD102" s="170"/>
      <c r="AE102" s="139"/>
    </row>
    <row r="103" spans="1:3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0"/>
      <c r="P103" s="139"/>
      <c r="Q103" s="136"/>
      <c r="R103" s="137"/>
      <c r="S103" s="137"/>
      <c r="T103" s="170"/>
      <c r="U103" s="139"/>
      <c r="V103" s="136"/>
      <c r="W103" s="137"/>
      <c r="X103" s="137"/>
      <c r="Y103" s="170"/>
      <c r="Z103" s="139"/>
      <c r="AA103" s="136"/>
      <c r="AB103" s="137"/>
      <c r="AC103" s="137"/>
      <c r="AD103" s="170"/>
      <c r="AE103" s="139"/>
    </row>
    <row r="104" spans="1:3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0"/>
      <c r="P104" s="139"/>
      <c r="Q104" s="136"/>
      <c r="R104" s="137"/>
      <c r="S104" s="137"/>
      <c r="T104" s="170"/>
      <c r="U104" s="139"/>
      <c r="V104" s="136"/>
      <c r="W104" s="137"/>
      <c r="X104" s="137"/>
      <c r="Y104" s="170"/>
      <c r="Z104" s="139"/>
      <c r="AA104" s="136"/>
      <c r="AB104" s="137"/>
      <c r="AC104" s="137"/>
      <c r="AD104" s="170"/>
      <c r="AE104" s="139"/>
    </row>
    <row r="105" spans="1:3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0"/>
      <c r="P105" s="139"/>
      <c r="Q105" s="136"/>
      <c r="R105" s="137"/>
      <c r="S105" s="137"/>
      <c r="T105" s="170"/>
      <c r="U105" s="139"/>
      <c r="V105" s="136"/>
      <c r="W105" s="137"/>
      <c r="X105" s="137"/>
      <c r="Y105" s="170"/>
      <c r="Z105" s="139"/>
      <c r="AA105" s="136"/>
      <c r="AB105" s="137"/>
      <c r="AC105" s="137"/>
      <c r="AD105" s="170"/>
      <c r="AE105" s="139"/>
    </row>
    <row r="106" spans="1:3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0"/>
      <c r="P106" s="139"/>
      <c r="Q106" s="136"/>
      <c r="R106" s="137"/>
      <c r="S106" s="137"/>
      <c r="T106" s="170"/>
      <c r="U106" s="139"/>
      <c r="V106" s="136"/>
      <c r="W106" s="137"/>
      <c r="X106" s="137"/>
      <c r="Y106" s="170"/>
      <c r="Z106" s="139"/>
      <c r="AA106" s="136"/>
      <c r="AB106" s="137"/>
      <c r="AC106" s="137"/>
      <c r="AD106" s="170"/>
      <c r="AE106" s="139"/>
    </row>
    <row r="107" spans="1:3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0"/>
      <c r="P107" s="139"/>
      <c r="Q107" s="136"/>
      <c r="R107" s="137"/>
      <c r="S107" s="137"/>
      <c r="T107" s="170"/>
      <c r="U107" s="139"/>
      <c r="V107" s="136"/>
      <c r="W107" s="137"/>
      <c r="X107" s="137"/>
      <c r="Y107" s="170"/>
      <c r="Z107" s="139"/>
      <c r="AA107" s="136"/>
      <c r="AB107" s="137"/>
      <c r="AC107" s="137"/>
      <c r="AD107" s="170"/>
      <c r="AE107" s="139"/>
    </row>
    <row r="108" spans="1:3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0"/>
      <c r="P108" s="139"/>
      <c r="Q108" s="136"/>
      <c r="R108" s="137"/>
      <c r="S108" s="137"/>
      <c r="T108" s="170"/>
      <c r="U108" s="139"/>
      <c r="V108" s="136"/>
      <c r="W108" s="137"/>
      <c r="X108" s="137"/>
      <c r="Y108" s="170"/>
      <c r="Z108" s="139"/>
      <c r="AA108" s="136"/>
      <c r="AB108" s="137"/>
      <c r="AC108" s="137"/>
      <c r="AD108" s="170"/>
      <c r="AE108" s="139"/>
    </row>
    <row r="109" spans="1:3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0"/>
      <c r="P109" s="139"/>
      <c r="Q109" s="136"/>
      <c r="R109" s="137"/>
      <c r="S109" s="137"/>
      <c r="T109" s="170"/>
      <c r="U109" s="139"/>
      <c r="V109" s="136"/>
      <c r="W109" s="137"/>
      <c r="X109" s="137"/>
      <c r="Y109" s="170"/>
      <c r="Z109" s="139"/>
      <c r="AA109" s="136"/>
      <c r="AB109" s="137"/>
      <c r="AC109" s="137"/>
      <c r="AD109" s="170"/>
      <c r="AE109" s="139"/>
    </row>
    <row r="110" spans="1:3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0"/>
      <c r="P110" s="139"/>
      <c r="Q110" s="136"/>
      <c r="R110" s="137"/>
      <c r="S110" s="137"/>
      <c r="T110" s="170"/>
      <c r="U110" s="139"/>
      <c r="V110" s="136"/>
      <c r="W110" s="137"/>
      <c r="X110" s="137"/>
      <c r="Y110" s="170"/>
      <c r="Z110" s="139"/>
      <c r="AA110" s="136"/>
      <c r="AB110" s="137"/>
      <c r="AC110" s="137"/>
      <c r="AD110" s="170"/>
      <c r="AE110" s="139"/>
    </row>
    <row r="111" spans="1:3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0"/>
      <c r="P111" s="139"/>
      <c r="Q111" s="136"/>
      <c r="R111" s="137"/>
      <c r="S111" s="137"/>
      <c r="T111" s="170"/>
      <c r="U111" s="139"/>
      <c r="V111" s="136"/>
      <c r="W111" s="137"/>
      <c r="X111" s="137"/>
      <c r="Y111" s="170"/>
      <c r="Z111" s="139"/>
      <c r="AA111" s="136"/>
      <c r="AB111" s="137"/>
      <c r="AC111" s="137"/>
      <c r="AD111" s="170"/>
      <c r="AE111" s="139"/>
    </row>
    <row r="112" spans="1:3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0"/>
      <c r="P112" s="139"/>
      <c r="Q112" s="136"/>
      <c r="R112" s="137"/>
      <c r="S112" s="137"/>
      <c r="T112" s="170"/>
      <c r="U112" s="139"/>
      <c r="V112" s="136"/>
      <c r="W112" s="137"/>
      <c r="X112" s="137"/>
      <c r="Y112" s="170"/>
      <c r="Z112" s="139"/>
      <c r="AA112" s="136"/>
      <c r="AB112" s="137"/>
      <c r="AC112" s="137"/>
      <c r="AD112" s="170"/>
      <c r="AE112" s="139"/>
    </row>
    <row r="113" spans="1:3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0"/>
      <c r="P113" s="139"/>
      <c r="Q113" s="136"/>
      <c r="R113" s="137"/>
      <c r="S113" s="137"/>
      <c r="T113" s="170"/>
      <c r="U113" s="139"/>
      <c r="V113" s="136"/>
      <c r="W113" s="137"/>
      <c r="X113" s="137"/>
      <c r="Y113" s="170"/>
      <c r="Z113" s="139"/>
      <c r="AA113" s="136"/>
      <c r="AB113" s="137"/>
      <c r="AC113" s="137"/>
      <c r="AD113" s="170"/>
      <c r="AE113" s="139"/>
    </row>
    <row r="114" spans="1:3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0"/>
      <c r="P114" s="139"/>
      <c r="Q114" s="136"/>
      <c r="R114" s="137"/>
      <c r="S114" s="137"/>
      <c r="T114" s="170"/>
      <c r="U114" s="139"/>
      <c r="V114" s="136"/>
      <c r="W114" s="137"/>
      <c r="X114" s="137"/>
      <c r="Y114" s="170"/>
      <c r="Z114" s="139"/>
      <c r="AA114" s="136"/>
      <c r="AB114" s="137"/>
      <c r="AC114" s="137"/>
      <c r="AD114" s="170"/>
      <c r="AE114" s="139"/>
    </row>
    <row r="115" spans="1:31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0"/>
      <c r="P115" s="139"/>
      <c r="Q115" s="136"/>
      <c r="R115" s="137"/>
      <c r="S115" s="137"/>
      <c r="T115" s="170"/>
      <c r="U115" s="139"/>
      <c r="V115" s="136"/>
      <c r="W115" s="137"/>
      <c r="X115" s="137"/>
      <c r="Y115" s="170"/>
      <c r="Z115" s="139"/>
      <c r="AA115" s="136"/>
      <c r="AB115" s="137"/>
      <c r="AC115" s="137"/>
      <c r="AD115" s="170"/>
      <c r="AE115" s="139"/>
    </row>
    <row r="116" spans="1:31" x14ac:dyDescent="0.2">
      <c r="A116" s="115" t="s">
        <v>2</v>
      </c>
      <c r="B116" s="38">
        <f t="shared" ref="B116:Y116" si="21">SUM(B$92:B$115)</f>
        <v>38</v>
      </c>
      <c r="C116" s="11">
        <f t="shared" si="21"/>
        <v>305370</v>
      </c>
      <c r="D116" s="11">
        <f t="shared" si="21"/>
        <v>151460</v>
      </c>
      <c r="E116" s="155">
        <f t="shared" si="21"/>
        <v>127845.83200000001</v>
      </c>
      <c r="F116" s="70">
        <f t="shared" si="21"/>
        <v>1</v>
      </c>
      <c r="G116" s="57">
        <f t="shared" si="21"/>
        <v>38</v>
      </c>
      <c r="H116" s="71">
        <f t="shared" si="21"/>
        <v>325723</v>
      </c>
      <c r="I116" s="71">
        <f t="shared" si="21"/>
        <v>156184</v>
      </c>
      <c r="J116" s="165">
        <f t="shared" si="21"/>
        <v>134010.117</v>
      </c>
      <c r="K116" s="72">
        <f t="shared" si="21"/>
        <v>1</v>
      </c>
      <c r="L116" s="140">
        <f t="shared" si="21"/>
        <v>39</v>
      </c>
      <c r="M116" s="141">
        <f t="shared" si="21"/>
        <v>322040</v>
      </c>
      <c r="N116" s="141">
        <f t="shared" si="21"/>
        <v>150098</v>
      </c>
      <c r="O116" s="171">
        <f t="shared" si="21"/>
        <v>127277.379</v>
      </c>
      <c r="P116" s="143">
        <f t="shared" si="21"/>
        <v>1</v>
      </c>
      <c r="Q116" s="140">
        <f t="shared" si="21"/>
        <v>38</v>
      </c>
      <c r="R116" s="141">
        <f t="shared" si="21"/>
        <v>308343</v>
      </c>
      <c r="S116" s="141">
        <f t="shared" si="21"/>
        <v>143834</v>
      </c>
      <c r="T116" s="171">
        <f t="shared" si="21"/>
        <v>119248.00900000001</v>
      </c>
      <c r="U116" s="143">
        <f t="shared" si="21"/>
        <v>1</v>
      </c>
      <c r="V116" s="140">
        <f t="shared" si="21"/>
        <v>43</v>
      </c>
      <c r="W116" s="141">
        <f t="shared" si="21"/>
        <v>339380</v>
      </c>
      <c r="X116" s="141">
        <f t="shared" si="21"/>
        <v>153912</v>
      </c>
      <c r="Y116" s="171">
        <f t="shared" si="21"/>
        <v>125301.11600000001</v>
      </c>
      <c r="Z116" s="143">
        <f t="shared" ref="Z116:AE116" si="22">SUM(Z$92:Z$115)</f>
        <v>1</v>
      </c>
      <c r="AA116" s="140">
        <f t="shared" si="22"/>
        <v>58</v>
      </c>
      <c r="AB116" s="141">
        <f t="shared" si="22"/>
        <v>358116</v>
      </c>
      <c r="AC116" s="141">
        <f t="shared" si="22"/>
        <v>159705</v>
      </c>
      <c r="AD116" s="171">
        <f t="shared" si="22"/>
        <v>128796.19100000001</v>
      </c>
      <c r="AE116" s="143">
        <f t="shared" si="22"/>
        <v>1</v>
      </c>
    </row>
    <row r="119" spans="1:31" ht="12.75" hidden="1" customHeight="1" x14ac:dyDescent="0.2"/>
    <row r="120" spans="1:31" ht="12.75" hidden="1" customHeight="1" x14ac:dyDescent="0.2"/>
    <row r="121" spans="1:31" ht="12.75" hidden="1" customHeight="1" x14ac:dyDescent="0.2"/>
    <row r="122" spans="1:31" ht="12.75" hidden="1" customHeight="1" x14ac:dyDescent="0.2"/>
    <row r="123" spans="1:31" ht="12.75" hidden="1" customHeight="1" x14ac:dyDescent="0.2"/>
    <row r="124" spans="1:31" ht="12.75" hidden="1" customHeight="1" x14ac:dyDescent="0.2"/>
    <row r="125" spans="1:31" ht="12.75" hidden="1" customHeight="1" x14ac:dyDescent="0.2"/>
    <row r="126" spans="1:31" ht="12.75" hidden="1" customHeight="1" x14ac:dyDescent="0.2"/>
    <row r="127" spans="1:31" ht="12.75" hidden="1" customHeight="1" x14ac:dyDescent="0.2"/>
    <row r="128" spans="1:31" ht="12.75" hidden="1" customHeight="1" x14ac:dyDescent="0.2"/>
    <row r="129" spans="1:31" ht="12.75" hidden="1" customHeight="1" x14ac:dyDescent="0.2"/>
    <row r="131" spans="1:31" x14ac:dyDescent="0.2">
      <c r="A131" s="237" t="str">
        <f>Translation!$A$32</f>
        <v>Vorsorgeeinrichtungen ohne Staatsgarantie und ohne Vollversicherungslösung</v>
      </c>
      <c r="E131" s="156"/>
      <c r="J131" s="156"/>
      <c r="O131" s="156"/>
      <c r="T131" s="156"/>
      <c r="Y131" s="156"/>
      <c r="AD131" s="156"/>
    </row>
    <row r="132" spans="1:31" x14ac:dyDescent="0.2">
      <c r="A132" s="114" t="str">
        <f>$A$12</f>
        <v>nicht definiert</v>
      </c>
      <c r="B132" s="210">
        <v>96</v>
      </c>
      <c r="C132" s="211">
        <v>80114</v>
      </c>
      <c r="D132" s="211">
        <v>51849</v>
      </c>
      <c r="E132" s="212">
        <v>37560.612000000001</v>
      </c>
      <c r="F132" s="213">
        <f t="shared" ref="F132:F138" si="23">E132/E$156</f>
        <v>5.3796714448704715E-2</v>
      </c>
      <c r="G132" s="218">
        <v>113</v>
      </c>
      <c r="H132" s="219">
        <v>92747</v>
      </c>
      <c r="I132" s="219">
        <v>58867</v>
      </c>
      <c r="J132" s="220">
        <v>44780.766000000003</v>
      </c>
      <c r="K132" s="221">
        <f t="shared" ref="K132:K138" si="24">J132/J$156</f>
        <v>6.6877303170941024E-2</v>
      </c>
      <c r="L132" s="228">
        <v>117</v>
      </c>
      <c r="M132" s="229">
        <v>94143</v>
      </c>
      <c r="N132" s="229">
        <v>60229</v>
      </c>
      <c r="O132" s="230">
        <v>44097.845000000001</v>
      </c>
      <c r="P132" s="231">
        <f t="shared" ref="P132:P138" si="25">O132/O$156</f>
        <v>6.9449742017822752E-2</v>
      </c>
      <c r="Q132" s="228">
        <v>130</v>
      </c>
      <c r="R132" s="229">
        <v>104680</v>
      </c>
      <c r="S132" s="229">
        <v>64343</v>
      </c>
      <c r="T132" s="230">
        <v>45779.614999999998</v>
      </c>
      <c r="U132" s="231">
        <f t="shared" ref="U132:U138" si="26">T132/T$156</f>
        <v>7.5629400957159407E-2</v>
      </c>
      <c r="V132" s="228">
        <v>99</v>
      </c>
      <c r="W132" s="229">
        <v>110791</v>
      </c>
      <c r="X132" s="229">
        <v>58139</v>
      </c>
      <c r="Y132" s="230">
        <v>43917.400999999998</v>
      </c>
      <c r="Z132" s="231">
        <f t="shared" ref="Z132:Z138" si="27">Y132/Y$156</f>
        <v>7.6185308860127754E-2</v>
      </c>
      <c r="AA132" s="228"/>
      <c r="AB132" s="229"/>
      <c r="AC132" s="229"/>
      <c r="AD132" s="230"/>
      <c r="AE132" s="231" t="e">
        <f t="shared" ref="AE132:AE138" si="28">AD132/AD$156</f>
        <v>#DIV/0!</v>
      </c>
    </row>
    <row r="133" spans="1:31" x14ac:dyDescent="0.2">
      <c r="A133" s="114" t="str">
        <f>$A$13</f>
        <v>unter 1.00%</v>
      </c>
      <c r="B133" s="210">
        <v>112</v>
      </c>
      <c r="C133" s="211">
        <v>87261</v>
      </c>
      <c r="D133" s="211">
        <v>24794</v>
      </c>
      <c r="E133" s="212">
        <v>32228.685999999998</v>
      </c>
      <c r="F133" s="213">
        <f t="shared" si="23"/>
        <v>4.6159988495367628E-2</v>
      </c>
      <c r="G133" s="218">
        <v>57</v>
      </c>
      <c r="H133" s="219">
        <v>119164</v>
      </c>
      <c r="I133" s="219">
        <v>43784</v>
      </c>
      <c r="J133" s="220">
        <v>42971.467000000004</v>
      </c>
      <c r="K133" s="221">
        <f t="shared" si="24"/>
        <v>6.4175227066439355E-2</v>
      </c>
      <c r="L133" s="228">
        <v>87</v>
      </c>
      <c r="M133" s="229">
        <v>187321</v>
      </c>
      <c r="N133" s="229">
        <v>74542</v>
      </c>
      <c r="O133" s="230">
        <v>68642.978000000003</v>
      </c>
      <c r="P133" s="231">
        <f t="shared" si="25"/>
        <v>0.10810589754295438</v>
      </c>
      <c r="Q133" s="228">
        <v>94</v>
      </c>
      <c r="R133" s="229">
        <v>68254</v>
      </c>
      <c r="S133" s="229">
        <v>18033</v>
      </c>
      <c r="T133" s="230">
        <v>17175.052</v>
      </c>
      <c r="U133" s="231">
        <f t="shared" si="26"/>
        <v>2.8373740018741152E-2</v>
      </c>
      <c r="V133" s="228">
        <v>100</v>
      </c>
      <c r="W133" s="229">
        <v>41133</v>
      </c>
      <c r="X133" s="229">
        <v>13109</v>
      </c>
      <c r="Y133" s="230">
        <v>8617.6920000000009</v>
      </c>
      <c r="Z133" s="231">
        <f t="shared" si="27"/>
        <v>1.4949462211606104E-2</v>
      </c>
      <c r="AA133" s="228"/>
      <c r="AB133" s="229"/>
      <c r="AC133" s="229"/>
      <c r="AD133" s="230"/>
      <c r="AE133" s="231" t="e">
        <f t="shared" si="28"/>
        <v>#DIV/0!</v>
      </c>
    </row>
    <row r="134" spans="1:31" x14ac:dyDescent="0.2">
      <c r="A134" s="114" t="str">
        <f>$A$14</f>
        <v>1.00% – 1.49%</v>
      </c>
      <c r="B134" s="210">
        <v>671</v>
      </c>
      <c r="C134" s="211">
        <v>1437928</v>
      </c>
      <c r="D134" s="211">
        <v>382616</v>
      </c>
      <c r="E134" s="212">
        <v>329554.05799999996</v>
      </c>
      <c r="F134" s="213">
        <f t="shared" si="23"/>
        <v>0.4720084314291223</v>
      </c>
      <c r="G134" s="218">
        <v>432</v>
      </c>
      <c r="H134" s="219">
        <v>870046</v>
      </c>
      <c r="I134" s="219">
        <v>254521</v>
      </c>
      <c r="J134" s="220">
        <v>193049.94999999998</v>
      </c>
      <c r="K134" s="221">
        <f t="shared" si="24"/>
        <v>0.28830815518620212</v>
      </c>
      <c r="L134" s="228">
        <v>636</v>
      </c>
      <c r="M134" s="229">
        <v>1065654</v>
      </c>
      <c r="N134" s="229">
        <v>321037</v>
      </c>
      <c r="O134" s="230">
        <v>267744.576</v>
      </c>
      <c r="P134" s="231">
        <f t="shared" si="25"/>
        <v>0.42167121159483728</v>
      </c>
      <c r="Q134" s="228">
        <v>57</v>
      </c>
      <c r="R134" s="229">
        <v>185804</v>
      </c>
      <c r="S134" s="229">
        <v>80766</v>
      </c>
      <c r="T134" s="230">
        <v>64298.271000000001</v>
      </c>
      <c r="U134" s="231">
        <f t="shared" si="26"/>
        <v>0.10622281813228651</v>
      </c>
      <c r="V134" s="228">
        <v>27</v>
      </c>
      <c r="W134" s="229">
        <v>103019</v>
      </c>
      <c r="X134" s="229">
        <v>40718</v>
      </c>
      <c r="Y134" s="230">
        <v>34816.080999999998</v>
      </c>
      <c r="Z134" s="231">
        <f t="shared" si="27"/>
        <v>6.0396877408210599E-2</v>
      </c>
      <c r="AA134" s="228"/>
      <c r="AB134" s="229"/>
      <c r="AC134" s="229"/>
      <c r="AD134" s="230"/>
      <c r="AE134" s="231" t="e">
        <f t="shared" si="28"/>
        <v>#DIV/0!</v>
      </c>
    </row>
    <row r="135" spans="1:31" x14ac:dyDescent="0.2">
      <c r="A135" s="114" t="str">
        <f>$A$15</f>
        <v>1.50% – 1.99%</v>
      </c>
      <c r="B135" s="210">
        <v>138</v>
      </c>
      <c r="C135" s="211">
        <v>540719</v>
      </c>
      <c r="D135" s="211">
        <v>123477</v>
      </c>
      <c r="E135" s="212">
        <v>115152.284</v>
      </c>
      <c r="F135" s="213">
        <f t="shared" si="23"/>
        <v>0.16492847721608339</v>
      </c>
      <c r="G135" s="218">
        <v>138</v>
      </c>
      <c r="H135" s="219">
        <v>181174</v>
      </c>
      <c r="I135" s="219">
        <v>44262</v>
      </c>
      <c r="J135" s="220">
        <v>41679.495999999999</v>
      </c>
      <c r="K135" s="221">
        <f t="shared" si="24"/>
        <v>6.2245748319803715E-2</v>
      </c>
      <c r="L135" s="228">
        <v>217</v>
      </c>
      <c r="M135" s="229">
        <v>597680</v>
      </c>
      <c r="N135" s="229">
        <v>110141</v>
      </c>
      <c r="O135" s="230">
        <v>96397.531999999992</v>
      </c>
      <c r="P135" s="231">
        <f t="shared" si="25"/>
        <v>0.15181657354355554</v>
      </c>
      <c r="Q135" s="228">
        <v>717</v>
      </c>
      <c r="R135" s="229">
        <v>1258874</v>
      </c>
      <c r="S135" s="229">
        <v>324201</v>
      </c>
      <c r="T135" s="230">
        <v>268777.54099999997</v>
      </c>
      <c r="U135" s="231">
        <f t="shared" si="26"/>
        <v>0.44402916923981017</v>
      </c>
      <c r="V135" s="228">
        <v>584</v>
      </c>
      <c r="W135" s="229">
        <v>956654</v>
      </c>
      <c r="X135" s="229">
        <v>278998</v>
      </c>
      <c r="Y135" s="230">
        <v>205002.20199999999</v>
      </c>
      <c r="Z135" s="231">
        <f t="shared" si="27"/>
        <v>0.35562569097329549</v>
      </c>
      <c r="AA135" s="228"/>
      <c r="AB135" s="229"/>
      <c r="AC135" s="229"/>
      <c r="AD135" s="230"/>
      <c r="AE135" s="231" t="e">
        <f t="shared" si="28"/>
        <v>#DIV/0!</v>
      </c>
    </row>
    <row r="136" spans="1:31" x14ac:dyDescent="0.2">
      <c r="A136" s="114" t="str">
        <f>$A$16</f>
        <v>2.00% – 2.49%</v>
      </c>
      <c r="B136" s="210">
        <v>211</v>
      </c>
      <c r="C136" s="211">
        <v>507368</v>
      </c>
      <c r="D136" s="211">
        <v>148554</v>
      </c>
      <c r="E136" s="212">
        <v>133256.851</v>
      </c>
      <c r="F136" s="213">
        <f t="shared" si="23"/>
        <v>0.19085899776022261</v>
      </c>
      <c r="G136" s="218">
        <v>229</v>
      </c>
      <c r="H136" s="219">
        <v>654463</v>
      </c>
      <c r="I136" s="219">
        <v>124338</v>
      </c>
      <c r="J136" s="220">
        <v>116615.84600000001</v>
      </c>
      <c r="K136" s="221">
        <f t="shared" si="24"/>
        <v>0.17415855029093896</v>
      </c>
      <c r="L136" s="228">
        <v>195</v>
      </c>
      <c r="M136" s="229">
        <v>313872</v>
      </c>
      <c r="N136" s="229">
        <v>86041</v>
      </c>
      <c r="O136" s="230">
        <v>73951.957999999999</v>
      </c>
      <c r="P136" s="231">
        <f t="shared" si="25"/>
        <v>0.11646701567418688</v>
      </c>
      <c r="Q136" s="228">
        <v>222</v>
      </c>
      <c r="R136" s="229">
        <v>386426</v>
      </c>
      <c r="S136" s="229">
        <v>103884</v>
      </c>
      <c r="T136" s="230">
        <v>81594.92</v>
      </c>
      <c r="U136" s="231">
        <f t="shared" si="26"/>
        <v>0.13479744031808363</v>
      </c>
      <c r="V136" s="228">
        <v>224</v>
      </c>
      <c r="W136" s="229">
        <v>482024</v>
      </c>
      <c r="X136" s="229">
        <v>81227</v>
      </c>
      <c r="Y136" s="230">
        <v>63613.243999999999</v>
      </c>
      <c r="Z136" s="231">
        <f t="shared" si="27"/>
        <v>0.11035249198227073</v>
      </c>
      <c r="AA136" s="228"/>
      <c r="AB136" s="229"/>
      <c r="AC136" s="229"/>
      <c r="AD136" s="230"/>
      <c r="AE136" s="231" t="e">
        <f t="shared" si="28"/>
        <v>#DIV/0!</v>
      </c>
    </row>
    <row r="137" spans="1:31" ht="12.75" customHeight="1" x14ac:dyDescent="0.2">
      <c r="A137" s="114" t="str">
        <f>$A$17</f>
        <v>2.50% – 2.99%</v>
      </c>
      <c r="B137" s="210">
        <v>55</v>
      </c>
      <c r="C137" s="211">
        <v>65427</v>
      </c>
      <c r="D137" s="211">
        <v>24200</v>
      </c>
      <c r="E137" s="212">
        <v>21107.544999999998</v>
      </c>
      <c r="F137" s="213">
        <f t="shared" si="23"/>
        <v>3.0231577991279398E-2</v>
      </c>
      <c r="G137" s="218">
        <v>110</v>
      </c>
      <c r="H137" s="219">
        <v>364947</v>
      </c>
      <c r="I137" s="219">
        <v>92334</v>
      </c>
      <c r="J137" s="220">
        <v>88001.716</v>
      </c>
      <c r="K137" s="221">
        <f t="shared" si="24"/>
        <v>0.13142511766089598</v>
      </c>
      <c r="L137" s="228">
        <v>92</v>
      </c>
      <c r="M137" s="229">
        <v>291874</v>
      </c>
      <c r="N137" s="229">
        <v>54441</v>
      </c>
      <c r="O137" s="230">
        <v>54081.794000000002</v>
      </c>
      <c r="P137" s="231">
        <f t="shared" si="25"/>
        <v>8.5173473696073684E-2</v>
      </c>
      <c r="Q137" s="228">
        <v>130</v>
      </c>
      <c r="R137" s="229">
        <v>388680</v>
      </c>
      <c r="S137" s="229">
        <v>76982</v>
      </c>
      <c r="T137" s="230">
        <v>78497.525999999998</v>
      </c>
      <c r="U137" s="231">
        <f t="shared" si="26"/>
        <v>0.12968044549957544</v>
      </c>
      <c r="V137" s="228">
        <v>173</v>
      </c>
      <c r="W137" s="229">
        <v>386054</v>
      </c>
      <c r="X137" s="229">
        <v>86200</v>
      </c>
      <c r="Y137" s="230">
        <v>85778.06</v>
      </c>
      <c r="Z137" s="231">
        <f t="shared" si="27"/>
        <v>0.14880270338680948</v>
      </c>
      <c r="AA137" s="228"/>
      <c r="AB137" s="229"/>
      <c r="AC137" s="229"/>
      <c r="AD137" s="230"/>
      <c r="AE137" s="231" t="e">
        <f t="shared" si="28"/>
        <v>#DIV/0!</v>
      </c>
    </row>
    <row r="138" spans="1:31" ht="12.75" customHeight="1" x14ac:dyDescent="0.2">
      <c r="A138" s="114" t="str">
        <f>$A$18</f>
        <v>3.00% oder höher</v>
      </c>
      <c r="B138" s="210">
        <v>160</v>
      </c>
      <c r="C138" s="211">
        <v>167525</v>
      </c>
      <c r="D138" s="211">
        <v>29667</v>
      </c>
      <c r="E138" s="212">
        <v>29335.241999999998</v>
      </c>
      <c r="F138" s="213">
        <f t="shared" si="23"/>
        <v>4.2015812659219963E-2</v>
      </c>
      <c r="G138" s="218">
        <v>416</v>
      </c>
      <c r="H138" s="219">
        <v>492904</v>
      </c>
      <c r="I138" s="219">
        <v>142305</v>
      </c>
      <c r="J138" s="220">
        <v>142496.62900000002</v>
      </c>
      <c r="K138" s="221">
        <f t="shared" si="24"/>
        <v>0.21280989830477903</v>
      </c>
      <c r="L138" s="228">
        <v>173</v>
      </c>
      <c r="M138" s="229">
        <v>123816</v>
      </c>
      <c r="N138" s="229">
        <v>31140</v>
      </c>
      <c r="O138" s="230">
        <v>30043.847000000002</v>
      </c>
      <c r="P138" s="231">
        <f t="shared" si="25"/>
        <v>4.7316085930569581E-2</v>
      </c>
      <c r="Q138" s="228">
        <v>219</v>
      </c>
      <c r="R138" s="229">
        <v>250419</v>
      </c>
      <c r="S138" s="229">
        <v>54288</v>
      </c>
      <c r="T138" s="230">
        <v>49192.130000000005</v>
      </c>
      <c r="U138" s="231">
        <f t="shared" si="26"/>
        <v>8.1266985834343747E-2</v>
      </c>
      <c r="V138" s="228">
        <v>446</v>
      </c>
      <c r="W138" s="229">
        <v>570277</v>
      </c>
      <c r="X138" s="229">
        <v>151382</v>
      </c>
      <c r="Y138" s="230">
        <v>134710.304</v>
      </c>
      <c r="Z138" s="231">
        <f t="shared" si="27"/>
        <v>0.23368746517767988</v>
      </c>
      <c r="AA138" s="228"/>
      <c r="AB138" s="229"/>
      <c r="AC138" s="229"/>
      <c r="AD138" s="230"/>
      <c r="AE138" s="231" t="e">
        <f t="shared" si="28"/>
        <v>#DIV/0!</v>
      </c>
    </row>
    <row r="139" spans="1:31" ht="12.75" hidden="1" customHeight="1" x14ac:dyDescent="0.2">
      <c r="A139" s="114">
        <f>$A$19</f>
        <v>0</v>
      </c>
      <c r="B139" s="210"/>
      <c r="C139" s="211"/>
      <c r="D139" s="211"/>
      <c r="E139" s="212"/>
      <c r="F139" s="213"/>
      <c r="G139" s="218"/>
      <c r="H139" s="219"/>
      <c r="I139" s="219"/>
      <c r="J139" s="220"/>
      <c r="K139" s="221"/>
      <c r="L139" s="228"/>
      <c r="M139" s="229"/>
      <c r="N139" s="229"/>
      <c r="O139" s="230"/>
      <c r="P139" s="231"/>
      <c r="Q139" s="228"/>
      <c r="R139" s="229"/>
      <c r="S139" s="229"/>
      <c r="T139" s="230"/>
      <c r="U139" s="231"/>
      <c r="V139" s="228"/>
      <c r="W139" s="229"/>
      <c r="X139" s="229"/>
      <c r="Y139" s="230"/>
      <c r="Z139" s="231"/>
      <c r="AA139" s="228"/>
      <c r="AB139" s="229"/>
      <c r="AC139" s="229"/>
      <c r="AD139" s="230"/>
      <c r="AE139" s="231"/>
    </row>
    <row r="140" spans="1:31" ht="12.75" hidden="1" customHeight="1" x14ac:dyDescent="0.2">
      <c r="A140" s="114">
        <f>$A$20</f>
        <v>0</v>
      </c>
      <c r="B140" s="210"/>
      <c r="C140" s="211"/>
      <c r="D140" s="211"/>
      <c r="E140" s="212"/>
      <c r="F140" s="213"/>
      <c r="G140" s="218"/>
      <c r="H140" s="219"/>
      <c r="I140" s="219"/>
      <c r="J140" s="220"/>
      <c r="K140" s="221"/>
      <c r="L140" s="228"/>
      <c r="M140" s="229"/>
      <c r="N140" s="229"/>
      <c r="O140" s="230"/>
      <c r="P140" s="231"/>
      <c r="Q140" s="228"/>
      <c r="R140" s="229"/>
      <c r="S140" s="229"/>
      <c r="T140" s="230"/>
      <c r="U140" s="231"/>
      <c r="V140" s="228"/>
      <c r="W140" s="229"/>
      <c r="X140" s="229"/>
      <c r="Y140" s="230"/>
      <c r="Z140" s="231"/>
      <c r="AA140" s="228"/>
      <c r="AB140" s="229"/>
      <c r="AC140" s="229"/>
      <c r="AD140" s="230"/>
      <c r="AE140" s="231"/>
    </row>
    <row r="141" spans="1:31" ht="12.75" hidden="1" customHeight="1" x14ac:dyDescent="0.2">
      <c r="A141" s="114">
        <f>$A$21</f>
        <v>0</v>
      </c>
      <c r="B141" s="210"/>
      <c r="C141" s="211"/>
      <c r="D141" s="211"/>
      <c r="E141" s="212"/>
      <c r="F141" s="213"/>
      <c r="G141" s="218"/>
      <c r="H141" s="219"/>
      <c r="I141" s="219"/>
      <c r="J141" s="220"/>
      <c r="K141" s="221"/>
      <c r="L141" s="228"/>
      <c r="M141" s="229"/>
      <c r="N141" s="229"/>
      <c r="O141" s="230"/>
      <c r="P141" s="231"/>
      <c r="Q141" s="228"/>
      <c r="R141" s="229"/>
      <c r="S141" s="229"/>
      <c r="T141" s="230"/>
      <c r="U141" s="231"/>
      <c r="V141" s="228"/>
      <c r="W141" s="229"/>
      <c r="X141" s="229"/>
      <c r="Y141" s="230"/>
      <c r="Z141" s="231"/>
      <c r="AA141" s="228"/>
      <c r="AB141" s="229"/>
      <c r="AC141" s="229"/>
      <c r="AD141" s="230"/>
      <c r="AE141" s="231"/>
    </row>
    <row r="142" spans="1:31" ht="12.75" hidden="1" customHeight="1" x14ac:dyDescent="0.2">
      <c r="A142" s="114">
        <f>$A$22</f>
        <v>0</v>
      </c>
      <c r="B142" s="210"/>
      <c r="C142" s="211"/>
      <c r="D142" s="211"/>
      <c r="E142" s="212"/>
      <c r="F142" s="213"/>
      <c r="G142" s="218"/>
      <c r="H142" s="219"/>
      <c r="I142" s="219"/>
      <c r="J142" s="220"/>
      <c r="K142" s="221"/>
      <c r="L142" s="228"/>
      <c r="M142" s="229"/>
      <c r="N142" s="229"/>
      <c r="O142" s="230"/>
      <c r="P142" s="231"/>
      <c r="Q142" s="228"/>
      <c r="R142" s="229"/>
      <c r="S142" s="229"/>
      <c r="T142" s="230"/>
      <c r="U142" s="231"/>
      <c r="V142" s="228"/>
      <c r="W142" s="229"/>
      <c r="X142" s="229"/>
      <c r="Y142" s="230"/>
      <c r="Z142" s="231"/>
      <c r="AA142" s="228"/>
      <c r="AB142" s="229"/>
      <c r="AC142" s="229"/>
      <c r="AD142" s="230"/>
      <c r="AE142" s="231"/>
    </row>
    <row r="143" spans="1:31" ht="12.75" hidden="1" customHeight="1" x14ac:dyDescent="0.2">
      <c r="A143" s="114">
        <f>$A$23</f>
        <v>0</v>
      </c>
      <c r="B143" s="210"/>
      <c r="C143" s="211"/>
      <c r="D143" s="211"/>
      <c r="E143" s="212"/>
      <c r="F143" s="213"/>
      <c r="G143" s="218"/>
      <c r="H143" s="219"/>
      <c r="I143" s="219"/>
      <c r="J143" s="220"/>
      <c r="K143" s="221"/>
      <c r="L143" s="228"/>
      <c r="M143" s="229"/>
      <c r="N143" s="229"/>
      <c r="O143" s="230"/>
      <c r="P143" s="231"/>
      <c r="Q143" s="228"/>
      <c r="R143" s="229"/>
      <c r="S143" s="229"/>
      <c r="T143" s="230"/>
      <c r="U143" s="231"/>
      <c r="V143" s="228"/>
      <c r="W143" s="229"/>
      <c r="X143" s="229"/>
      <c r="Y143" s="230"/>
      <c r="Z143" s="231"/>
      <c r="AA143" s="228"/>
      <c r="AB143" s="229"/>
      <c r="AC143" s="229"/>
      <c r="AD143" s="230"/>
      <c r="AE143" s="231"/>
    </row>
    <row r="144" spans="1:31" ht="12.75" hidden="1" customHeight="1" x14ac:dyDescent="0.2">
      <c r="A144" s="114">
        <f>$A$24</f>
        <v>0</v>
      </c>
      <c r="B144" s="210"/>
      <c r="C144" s="211"/>
      <c r="D144" s="211"/>
      <c r="E144" s="212"/>
      <c r="F144" s="213"/>
      <c r="G144" s="218"/>
      <c r="H144" s="219"/>
      <c r="I144" s="219"/>
      <c r="J144" s="220"/>
      <c r="K144" s="221"/>
      <c r="L144" s="228"/>
      <c r="M144" s="229"/>
      <c r="N144" s="229"/>
      <c r="O144" s="230"/>
      <c r="P144" s="231"/>
      <c r="Q144" s="228"/>
      <c r="R144" s="229"/>
      <c r="S144" s="229"/>
      <c r="T144" s="230"/>
      <c r="U144" s="231"/>
      <c r="V144" s="228"/>
      <c r="W144" s="229"/>
      <c r="X144" s="229"/>
      <c r="Y144" s="230"/>
      <c r="Z144" s="231"/>
      <c r="AA144" s="228"/>
      <c r="AB144" s="229"/>
      <c r="AC144" s="229"/>
      <c r="AD144" s="230"/>
      <c r="AE144" s="231"/>
    </row>
    <row r="145" spans="1:31" ht="12.75" hidden="1" customHeight="1" x14ac:dyDescent="0.2">
      <c r="A145" s="114">
        <f>$A$25</f>
        <v>0</v>
      </c>
      <c r="B145" s="210"/>
      <c r="C145" s="211"/>
      <c r="D145" s="211"/>
      <c r="E145" s="212"/>
      <c r="F145" s="213"/>
      <c r="G145" s="218"/>
      <c r="H145" s="219"/>
      <c r="I145" s="219"/>
      <c r="J145" s="220"/>
      <c r="K145" s="221"/>
      <c r="L145" s="228"/>
      <c r="M145" s="229"/>
      <c r="N145" s="229"/>
      <c r="O145" s="230"/>
      <c r="P145" s="231"/>
      <c r="Q145" s="228"/>
      <c r="R145" s="229"/>
      <c r="S145" s="229"/>
      <c r="T145" s="230"/>
      <c r="U145" s="231"/>
      <c r="V145" s="228"/>
      <c r="W145" s="229"/>
      <c r="X145" s="229"/>
      <c r="Y145" s="230"/>
      <c r="Z145" s="231"/>
      <c r="AA145" s="228"/>
      <c r="AB145" s="229"/>
      <c r="AC145" s="229"/>
      <c r="AD145" s="230"/>
      <c r="AE145" s="231"/>
    </row>
    <row r="146" spans="1:31" ht="12.75" hidden="1" customHeight="1" x14ac:dyDescent="0.2">
      <c r="A146" s="114">
        <f>$A$26</f>
        <v>0</v>
      </c>
      <c r="B146" s="210"/>
      <c r="C146" s="211"/>
      <c r="D146" s="211"/>
      <c r="E146" s="212"/>
      <c r="F146" s="213"/>
      <c r="G146" s="218"/>
      <c r="H146" s="219"/>
      <c r="I146" s="219"/>
      <c r="J146" s="220"/>
      <c r="K146" s="221"/>
      <c r="L146" s="228"/>
      <c r="M146" s="229"/>
      <c r="N146" s="229"/>
      <c r="O146" s="230"/>
      <c r="P146" s="231"/>
      <c r="Q146" s="228"/>
      <c r="R146" s="229"/>
      <c r="S146" s="229"/>
      <c r="T146" s="230"/>
      <c r="U146" s="231"/>
      <c r="V146" s="228"/>
      <c r="W146" s="229"/>
      <c r="X146" s="229"/>
      <c r="Y146" s="230"/>
      <c r="Z146" s="231"/>
      <c r="AA146" s="228"/>
      <c r="AB146" s="229"/>
      <c r="AC146" s="229"/>
      <c r="AD146" s="230"/>
      <c r="AE146" s="231"/>
    </row>
    <row r="147" spans="1:31" ht="12.75" hidden="1" customHeight="1" x14ac:dyDescent="0.2">
      <c r="A147" s="114">
        <f>$A$27</f>
        <v>0</v>
      </c>
      <c r="B147" s="210"/>
      <c r="C147" s="211"/>
      <c r="D147" s="211"/>
      <c r="E147" s="212"/>
      <c r="F147" s="213"/>
      <c r="G147" s="218"/>
      <c r="H147" s="219"/>
      <c r="I147" s="219"/>
      <c r="J147" s="220"/>
      <c r="K147" s="221"/>
      <c r="L147" s="228"/>
      <c r="M147" s="229"/>
      <c r="N147" s="229"/>
      <c r="O147" s="230"/>
      <c r="P147" s="231"/>
      <c r="Q147" s="228"/>
      <c r="R147" s="229"/>
      <c r="S147" s="229"/>
      <c r="T147" s="230"/>
      <c r="U147" s="231"/>
      <c r="V147" s="228"/>
      <c r="W147" s="229"/>
      <c r="X147" s="229"/>
      <c r="Y147" s="230"/>
      <c r="Z147" s="231"/>
      <c r="AA147" s="228"/>
      <c r="AB147" s="229"/>
      <c r="AC147" s="229"/>
      <c r="AD147" s="230"/>
      <c r="AE147" s="231"/>
    </row>
    <row r="148" spans="1:31" ht="12.75" hidden="1" customHeight="1" x14ac:dyDescent="0.2">
      <c r="A148" s="114">
        <f>$A$28</f>
        <v>0</v>
      </c>
      <c r="B148" s="210"/>
      <c r="C148" s="211"/>
      <c r="D148" s="211"/>
      <c r="E148" s="212"/>
      <c r="F148" s="213"/>
      <c r="G148" s="218"/>
      <c r="H148" s="219"/>
      <c r="I148" s="219"/>
      <c r="J148" s="220"/>
      <c r="K148" s="221"/>
      <c r="L148" s="228"/>
      <c r="M148" s="229"/>
      <c r="N148" s="229"/>
      <c r="O148" s="230"/>
      <c r="P148" s="231"/>
      <c r="Q148" s="228"/>
      <c r="R148" s="229"/>
      <c r="S148" s="229"/>
      <c r="T148" s="230"/>
      <c r="U148" s="231"/>
      <c r="V148" s="228"/>
      <c r="W148" s="229"/>
      <c r="X148" s="229"/>
      <c r="Y148" s="230"/>
      <c r="Z148" s="231"/>
      <c r="AA148" s="228"/>
      <c r="AB148" s="229"/>
      <c r="AC148" s="229"/>
      <c r="AD148" s="230"/>
      <c r="AE148" s="231"/>
    </row>
    <row r="149" spans="1:31" ht="12.75" hidden="1" customHeight="1" x14ac:dyDescent="0.2">
      <c r="A149" s="114">
        <f>$A$29</f>
        <v>0</v>
      </c>
      <c r="B149" s="210"/>
      <c r="C149" s="211"/>
      <c r="D149" s="211"/>
      <c r="E149" s="212"/>
      <c r="F149" s="213"/>
      <c r="G149" s="218"/>
      <c r="H149" s="219"/>
      <c r="I149" s="219"/>
      <c r="J149" s="220"/>
      <c r="K149" s="221"/>
      <c r="L149" s="228"/>
      <c r="M149" s="229"/>
      <c r="N149" s="229"/>
      <c r="O149" s="230"/>
      <c r="P149" s="231"/>
      <c r="Q149" s="228"/>
      <c r="R149" s="229"/>
      <c r="S149" s="229"/>
      <c r="T149" s="230"/>
      <c r="U149" s="231"/>
      <c r="V149" s="228"/>
      <c r="W149" s="229"/>
      <c r="X149" s="229"/>
      <c r="Y149" s="230"/>
      <c r="Z149" s="231"/>
      <c r="AA149" s="228"/>
      <c r="AB149" s="229"/>
      <c r="AC149" s="229"/>
      <c r="AD149" s="230"/>
      <c r="AE149" s="231"/>
    </row>
    <row r="150" spans="1:31" ht="12.75" hidden="1" customHeight="1" x14ac:dyDescent="0.2">
      <c r="A150" s="114">
        <f>$A$30</f>
        <v>0</v>
      </c>
      <c r="B150" s="210"/>
      <c r="C150" s="211"/>
      <c r="D150" s="211"/>
      <c r="E150" s="212"/>
      <c r="F150" s="213"/>
      <c r="G150" s="218"/>
      <c r="H150" s="219"/>
      <c r="I150" s="219"/>
      <c r="J150" s="220"/>
      <c r="K150" s="221"/>
      <c r="L150" s="228"/>
      <c r="M150" s="229"/>
      <c r="N150" s="229"/>
      <c r="O150" s="230"/>
      <c r="P150" s="231"/>
      <c r="Q150" s="228"/>
      <c r="R150" s="229"/>
      <c r="S150" s="229"/>
      <c r="T150" s="230"/>
      <c r="U150" s="231"/>
      <c r="V150" s="228"/>
      <c r="W150" s="229"/>
      <c r="X150" s="229"/>
      <c r="Y150" s="230"/>
      <c r="Z150" s="231"/>
      <c r="AA150" s="228"/>
      <c r="AB150" s="229"/>
      <c r="AC150" s="229"/>
      <c r="AD150" s="230"/>
      <c r="AE150" s="231"/>
    </row>
    <row r="151" spans="1:31" ht="12.75" hidden="1" customHeight="1" x14ac:dyDescent="0.2">
      <c r="A151" s="114">
        <f>$A$31</f>
        <v>0</v>
      </c>
      <c r="B151" s="210"/>
      <c r="C151" s="211"/>
      <c r="D151" s="211"/>
      <c r="E151" s="212"/>
      <c r="F151" s="213"/>
      <c r="G151" s="218"/>
      <c r="H151" s="219"/>
      <c r="I151" s="219"/>
      <c r="J151" s="220"/>
      <c r="K151" s="221"/>
      <c r="L151" s="228"/>
      <c r="M151" s="229"/>
      <c r="N151" s="229"/>
      <c r="O151" s="230"/>
      <c r="P151" s="231"/>
      <c r="Q151" s="228"/>
      <c r="R151" s="229"/>
      <c r="S151" s="229"/>
      <c r="T151" s="230"/>
      <c r="U151" s="231"/>
      <c r="V151" s="228"/>
      <c r="W151" s="229"/>
      <c r="X151" s="229"/>
      <c r="Y151" s="230"/>
      <c r="Z151" s="231"/>
      <c r="AA151" s="228"/>
      <c r="AB151" s="229"/>
      <c r="AC151" s="229"/>
      <c r="AD151" s="230"/>
      <c r="AE151" s="231"/>
    </row>
    <row r="152" spans="1:31" ht="12.75" hidden="1" customHeight="1" x14ac:dyDescent="0.2">
      <c r="A152" s="114">
        <f>$A$32</f>
        <v>0</v>
      </c>
      <c r="B152" s="210"/>
      <c r="C152" s="211"/>
      <c r="D152" s="211"/>
      <c r="E152" s="212"/>
      <c r="F152" s="213"/>
      <c r="G152" s="218"/>
      <c r="H152" s="219"/>
      <c r="I152" s="219"/>
      <c r="J152" s="220"/>
      <c r="K152" s="221"/>
      <c r="L152" s="228"/>
      <c r="M152" s="229"/>
      <c r="N152" s="229"/>
      <c r="O152" s="230"/>
      <c r="P152" s="231"/>
      <c r="Q152" s="228"/>
      <c r="R152" s="229"/>
      <c r="S152" s="229"/>
      <c r="T152" s="230"/>
      <c r="U152" s="231"/>
      <c r="V152" s="228"/>
      <c r="W152" s="229"/>
      <c r="X152" s="229"/>
      <c r="Y152" s="230"/>
      <c r="Z152" s="231"/>
      <c r="AA152" s="228"/>
      <c r="AB152" s="229"/>
      <c r="AC152" s="229"/>
      <c r="AD152" s="230"/>
      <c r="AE152" s="231"/>
    </row>
    <row r="153" spans="1:31" ht="12.75" hidden="1" customHeight="1" x14ac:dyDescent="0.2">
      <c r="A153" s="114">
        <f>$A$33</f>
        <v>0</v>
      </c>
      <c r="B153" s="210"/>
      <c r="C153" s="211"/>
      <c r="D153" s="211"/>
      <c r="E153" s="212"/>
      <c r="F153" s="213"/>
      <c r="G153" s="218"/>
      <c r="H153" s="219"/>
      <c r="I153" s="219"/>
      <c r="J153" s="220"/>
      <c r="K153" s="221"/>
      <c r="L153" s="228"/>
      <c r="M153" s="229"/>
      <c r="N153" s="229"/>
      <c r="O153" s="230"/>
      <c r="P153" s="231"/>
      <c r="Q153" s="228"/>
      <c r="R153" s="229"/>
      <c r="S153" s="229"/>
      <c r="T153" s="230"/>
      <c r="U153" s="231"/>
      <c r="V153" s="228"/>
      <c r="W153" s="229"/>
      <c r="X153" s="229"/>
      <c r="Y153" s="230"/>
      <c r="Z153" s="231"/>
      <c r="AA153" s="228"/>
      <c r="AB153" s="229"/>
      <c r="AC153" s="229"/>
      <c r="AD153" s="230"/>
      <c r="AE153" s="231"/>
    </row>
    <row r="154" spans="1:31" ht="12.75" hidden="1" customHeight="1" x14ac:dyDescent="0.2">
      <c r="A154" s="114">
        <f>$A$34</f>
        <v>0</v>
      </c>
      <c r="B154" s="210"/>
      <c r="C154" s="211"/>
      <c r="D154" s="211"/>
      <c r="E154" s="212"/>
      <c r="F154" s="213"/>
      <c r="G154" s="218"/>
      <c r="H154" s="219"/>
      <c r="I154" s="219"/>
      <c r="J154" s="220"/>
      <c r="K154" s="221"/>
      <c r="L154" s="228"/>
      <c r="M154" s="229"/>
      <c r="N154" s="229"/>
      <c r="O154" s="230"/>
      <c r="P154" s="231"/>
      <c r="Q154" s="228"/>
      <c r="R154" s="229"/>
      <c r="S154" s="229"/>
      <c r="T154" s="230"/>
      <c r="U154" s="231"/>
      <c r="V154" s="228"/>
      <c r="W154" s="229"/>
      <c r="X154" s="229"/>
      <c r="Y154" s="230"/>
      <c r="Z154" s="231"/>
      <c r="AA154" s="228"/>
      <c r="AB154" s="229"/>
      <c r="AC154" s="229"/>
      <c r="AD154" s="230"/>
      <c r="AE154" s="231"/>
    </row>
    <row r="155" spans="1:31" ht="12.75" hidden="1" customHeight="1" x14ac:dyDescent="0.2">
      <c r="B155" s="210"/>
      <c r="C155" s="211"/>
      <c r="D155" s="211"/>
      <c r="E155" s="212"/>
      <c r="F155" s="213"/>
      <c r="G155" s="218"/>
      <c r="H155" s="219"/>
      <c r="I155" s="219"/>
      <c r="J155" s="220"/>
      <c r="K155" s="221"/>
      <c r="L155" s="228"/>
      <c r="M155" s="229"/>
      <c r="N155" s="229"/>
      <c r="O155" s="230"/>
      <c r="P155" s="231"/>
      <c r="Q155" s="228"/>
      <c r="R155" s="229"/>
      <c r="S155" s="229"/>
      <c r="T155" s="230"/>
      <c r="U155" s="231"/>
      <c r="V155" s="228"/>
      <c r="W155" s="229"/>
      <c r="X155" s="229"/>
      <c r="Y155" s="230"/>
      <c r="Z155" s="231"/>
      <c r="AA155" s="228"/>
      <c r="AB155" s="229"/>
      <c r="AC155" s="229"/>
      <c r="AD155" s="230"/>
      <c r="AE155" s="231"/>
    </row>
    <row r="156" spans="1:31" x14ac:dyDescent="0.2">
      <c r="A156" s="115" t="s">
        <v>2</v>
      </c>
      <c r="B156" s="214">
        <f t="shared" ref="B156:AE156" si="29">SUM(B$132:B$155)</f>
        <v>1443</v>
      </c>
      <c r="C156" s="215">
        <f t="shared" si="29"/>
        <v>2886342</v>
      </c>
      <c r="D156" s="215">
        <f t="shared" si="29"/>
        <v>785157</v>
      </c>
      <c r="E156" s="216">
        <f t="shared" si="29"/>
        <v>698195.27799999993</v>
      </c>
      <c r="F156" s="217">
        <f t="shared" si="29"/>
        <v>1</v>
      </c>
      <c r="G156" s="224">
        <f t="shared" si="29"/>
        <v>1495</v>
      </c>
      <c r="H156" s="225">
        <f t="shared" si="29"/>
        <v>2775445</v>
      </c>
      <c r="I156" s="225">
        <f t="shared" si="29"/>
        <v>760411</v>
      </c>
      <c r="J156" s="226">
        <f t="shared" si="29"/>
        <v>669595.86999999988</v>
      </c>
      <c r="K156" s="227">
        <f t="shared" si="29"/>
        <v>1.0000000000000002</v>
      </c>
      <c r="L156" s="233">
        <f t="shared" si="29"/>
        <v>1517</v>
      </c>
      <c r="M156" s="234">
        <f t="shared" si="29"/>
        <v>2674360</v>
      </c>
      <c r="N156" s="234">
        <f t="shared" si="29"/>
        <v>737571</v>
      </c>
      <c r="O156" s="235">
        <f t="shared" si="29"/>
        <v>634960.52999999991</v>
      </c>
      <c r="P156" s="236">
        <f t="shared" si="29"/>
        <v>1.0000000000000002</v>
      </c>
      <c r="Q156" s="233">
        <f t="shared" si="29"/>
        <v>1569</v>
      </c>
      <c r="R156" s="234">
        <f t="shared" si="29"/>
        <v>2643137</v>
      </c>
      <c r="S156" s="234">
        <f t="shared" si="29"/>
        <v>722497</v>
      </c>
      <c r="T156" s="235">
        <f t="shared" si="29"/>
        <v>605315.05499999993</v>
      </c>
      <c r="U156" s="236">
        <f t="shared" si="29"/>
        <v>1</v>
      </c>
      <c r="V156" s="233">
        <f t="shared" si="29"/>
        <v>1653</v>
      </c>
      <c r="W156" s="234">
        <f t="shared" si="29"/>
        <v>2649952</v>
      </c>
      <c r="X156" s="234">
        <f t="shared" si="29"/>
        <v>709773</v>
      </c>
      <c r="Y156" s="235">
        <f t="shared" si="29"/>
        <v>576454.98399999994</v>
      </c>
      <c r="Z156" s="236">
        <f t="shared" si="29"/>
        <v>1</v>
      </c>
      <c r="AA156" s="233">
        <f t="shared" si="29"/>
        <v>0</v>
      </c>
      <c r="AB156" s="234">
        <f t="shared" si="29"/>
        <v>0</v>
      </c>
      <c r="AC156" s="234">
        <f t="shared" si="29"/>
        <v>0</v>
      </c>
      <c r="AD156" s="235">
        <f t="shared" si="29"/>
        <v>0</v>
      </c>
      <c r="AE156" s="236" t="e">
        <f t="shared" si="29"/>
        <v>#DIV/0!</v>
      </c>
    </row>
    <row r="159" spans="1:31" ht="12.75" hidden="1" customHeight="1" x14ac:dyDescent="0.2"/>
    <row r="160" spans="1:31" ht="12.75" hidden="1" customHeight="1" x14ac:dyDescent="0.2"/>
    <row r="161" spans="1:31" ht="12.75" hidden="1" customHeight="1" x14ac:dyDescent="0.2"/>
    <row r="162" spans="1:31" ht="12.75" hidden="1" customHeight="1" x14ac:dyDescent="0.2"/>
    <row r="163" spans="1:31" ht="12.75" hidden="1" customHeight="1" x14ac:dyDescent="0.2"/>
    <row r="164" spans="1:31" ht="12.75" hidden="1" customHeight="1" x14ac:dyDescent="0.2"/>
    <row r="165" spans="1:31" ht="12.75" hidden="1" customHeight="1" x14ac:dyDescent="0.2"/>
    <row r="166" spans="1:31" ht="12.75" hidden="1" customHeight="1" x14ac:dyDescent="0.2"/>
    <row r="167" spans="1:31" ht="12.75" hidden="1" customHeight="1" x14ac:dyDescent="0.2"/>
    <row r="168" spans="1:31" ht="12.75" hidden="1" customHeight="1" x14ac:dyDescent="0.2"/>
    <row r="169" spans="1:31" ht="12.75" hidden="1" customHeight="1" x14ac:dyDescent="0.2"/>
    <row r="171" spans="1:31" x14ac:dyDescent="0.2">
      <c r="A171" s="273" t="str">
        <f>Translation!$A$33</f>
        <v>Vorsorgeeinrichtungen ohne Staatsgarantie und mit Vollversicherungslösung</v>
      </c>
      <c r="E171" s="156"/>
      <c r="J171" s="156"/>
      <c r="O171" s="156"/>
      <c r="T171" s="156"/>
      <c r="Y171" s="156"/>
      <c r="AD171" s="156"/>
    </row>
    <row r="172" spans="1:31" x14ac:dyDescent="0.2">
      <c r="A172" s="114" t="str">
        <f>$A$12</f>
        <v>nicht definiert</v>
      </c>
      <c r="B172" s="238">
        <v>106</v>
      </c>
      <c r="C172" s="239">
        <v>1050185</v>
      </c>
      <c r="D172" s="239">
        <v>678</v>
      </c>
      <c r="E172" s="240">
        <v>96100.048999999999</v>
      </c>
      <c r="F172" s="241">
        <f t="shared" ref="F172:F178" si="30">E172/E$196</f>
        <v>1</v>
      </c>
      <c r="G172" s="246">
        <v>10</v>
      </c>
      <c r="H172" s="247">
        <v>84538</v>
      </c>
      <c r="I172" s="247">
        <v>2</v>
      </c>
      <c r="J172" s="248">
        <v>6679.1989999999996</v>
      </c>
      <c r="K172" s="249">
        <f t="shared" ref="K172:K178" si="31">J172/J$196</f>
        <v>6.7005203236907979E-2</v>
      </c>
      <c r="L172" s="256">
        <v>12</v>
      </c>
      <c r="M172" s="257">
        <v>83805</v>
      </c>
      <c r="N172" s="257">
        <v>159</v>
      </c>
      <c r="O172" s="258">
        <v>6901.3419999999996</v>
      </c>
      <c r="P172" s="259">
        <f t="shared" ref="P172:P178" si="32">O172/O$196</f>
        <v>7.0546227262082345E-2</v>
      </c>
      <c r="Q172" s="256">
        <v>11</v>
      </c>
      <c r="R172" s="257">
        <v>156448</v>
      </c>
      <c r="S172" s="257">
        <v>11032</v>
      </c>
      <c r="T172" s="258">
        <v>12073.813</v>
      </c>
      <c r="U172" s="259">
        <f t="shared" ref="U172:U178" si="33">T172/T$196</f>
        <v>0.12236944936644907</v>
      </c>
      <c r="V172" s="256">
        <v>8</v>
      </c>
      <c r="W172" s="257">
        <v>79936</v>
      </c>
      <c r="X172" s="257">
        <v>159</v>
      </c>
      <c r="Y172" s="258">
        <v>11871.589</v>
      </c>
      <c r="Z172" s="259">
        <f t="shared" ref="Z172:Z178" si="34">Y172/Y$196</f>
        <v>0.11607527613198211</v>
      </c>
      <c r="AA172" s="256"/>
      <c r="AB172" s="257"/>
      <c r="AC172" s="257"/>
      <c r="AD172" s="258"/>
      <c r="AE172" s="259" t="e">
        <f t="shared" ref="AE172:AE178" si="35">AD172/AD$196</f>
        <v>#DIV/0!</v>
      </c>
    </row>
    <row r="173" spans="1:31" x14ac:dyDescent="0.2">
      <c r="A173" s="114" t="str">
        <f>$A$13</f>
        <v>unter 1.00%</v>
      </c>
      <c r="B173" s="238">
        <v>0</v>
      </c>
      <c r="C173" s="239">
        <v>0</v>
      </c>
      <c r="D173" s="239">
        <v>0</v>
      </c>
      <c r="E173" s="240">
        <v>0</v>
      </c>
      <c r="F173" s="241">
        <f t="shared" si="30"/>
        <v>0</v>
      </c>
      <c r="G173" s="246">
        <v>20</v>
      </c>
      <c r="H173" s="247">
        <v>45550</v>
      </c>
      <c r="I173" s="247">
        <v>18</v>
      </c>
      <c r="J173" s="248">
        <v>3429.058</v>
      </c>
      <c r="K173" s="249">
        <f t="shared" si="31"/>
        <v>3.4400042310634135E-2</v>
      </c>
      <c r="L173" s="256">
        <v>15</v>
      </c>
      <c r="M173" s="257">
        <v>18584</v>
      </c>
      <c r="N173" s="257">
        <v>280</v>
      </c>
      <c r="O173" s="258">
        <v>2253.4520000000002</v>
      </c>
      <c r="P173" s="259">
        <f t="shared" si="32"/>
        <v>2.3035017959723486E-2</v>
      </c>
      <c r="Q173" s="256">
        <v>13</v>
      </c>
      <c r="R173" s="257">
        <v>1356</v>
      </c>
      <c r="S173" s="257">
        <v>0</v>
      </c>
      <c r="T173" s="258">
        <v>269.846</v>
      </c>
      <c r="U173" s="259">
        <f t="shared" si="33"/>
        <v>2.7349194851484628E-3</v>
      </c>
      <c r="V173" s="256">
        <v>11</v>
      </c>
      <c r="W173" s="257">
        <v>1289</v>
      </c>
      <c r="X173" s="257">
        <v>1</v>
      </c>
      <c r="Y173" s="258">
        <v>161.68899999999999</v>
      </c>
      <c r="Z173" s="259">
        <f t="shared" si="34"/>
        <v>1.5809252933625022E-3</v>
      </c>
      <c r="AA173" s="256"/>
      <c r="AB173" s="257"/>
      <c r="AC173" s="257"/>
      <c r="AD173" s="258"/>
      <c r="AE173" s="259" t="e">
        <f t="shared" si="35"/>
        <v>#DIV/0!</v>
      </c>
    </row>
    <row r="174" spans="1:31" x14ac:dyDescent="0.2">
      <c r="A174" s="114" t="str">
        <f>$A$14</f>
        <v>1.00% – 1.49%</v>
      </c>
      <c r="B174" s="238">
        <v>0</v>
      </c>
      <c r="C174" s="239">
        <v>0</v>
      </c>
      <c r="D174" s="239">
        <v>0</v>
      </c>
      <c r="E174" s="240">
        <v>0</v>
      </c>
      <c r="F174" s="241">
        <f t="shared" si="30"/>
        <v>0</v>
      </c>
      <c r="G174" s="246">
        <v>63</v>
      </c>
      <c r="H174" s="247">
        <v>856327</v>
      </c>
      <c r="I174" s="247">
        <v>416</v>
      </c>
      <c r="J174" s="248">
        <v>84137.160999999993</v>
      </c>
      <c r="K174" s="249">
        <f t="shared" si="31"/>
        <v>0.84405743451893667</v>
      </c>
      <c r="L174" s="256">
        <v>58</v>
      </c>
      <c r="M174" s="257">
        <v>846879</v>
      </c>
      <c r="N174" s="257">
        <v>245</v>
      </c>
      <c r="O174" s="258">
        <v>81837.909</v>
      </c>
      <c r="P174" s="259">
        <f t="shared" si="32"/>
        <v>0.83655551731353328</v>
      </c>
      <c r="Q174" s="256">
        <v>10</v>
      </c>
      <c r="R174" s="257">
        <v>18155</v>
      </c>
      <c r="S174" s="257">
        <v>2</v>
      </c>
      <c r="T174" s="258">
        <v>1972.184</v>
      </c>
      <c r="U174" s="259">
        <f t="shared" si="33"/>
        <v>1.9988306107550365E-2</v>
      </c>
      <c r="V174" s="256">
        <v>7</v>
      </c>
      <c r="W174" s="257">
        <v>17366</v>
      </c>
      <c r="X174" s="257">
        <v>1544</v>
      </c>
      <c r="Y174" s="258">
        <v>1999.979</v>
      </c>
      <c r="Z174" s="259">
        <f t="shared" si="34"/>
        <v>1.9554931920500739E-2</v>
      </c>
      <c r="AA174" s="256"/>
      <c r="AB174" s="257"/>
      <c r="AC174" s="257"/>
      <c r="AD174" s="258"/>
      <c r="AE174" s="259" t="e">
        <f t="shared" si="35"/>
        <v>#DIV/0!</v>
      </c>
    </row>
    <row r="175" spans="1:31" x14ac:dyDescent="0.2">
      <c r="A175" s="114" t="str">
        <f>$A$15</f>
        <v>1.50% – 1.99%</v>
      </c>
      <c r="B175" s="238">
        <v>0</v>
      </c>
      <c r="C175" s="239">
        <v>0</v>
      </c>
      <c r="D175" s="239">
        <v>0</v>
      </c>
      <c r="E175" s="240">
        <v>0</v>
      </c>
      <c r="F175" s="241">
        <f t="shared" si="30"/>
        <v>0</v>
      </c>
      <c r="G175" s="246">
        <v>15</v>
      </c>
      <c r="H175" s="247">
        <v>4035</v>
      </c>
      <c r="I175" s="247">
        <v>115</v>
      </c>
      <c r="J175" s="248">
        <v>316.21600000000001</v>
      </c>
      <c r="K175" s="249">
        <f t="shared" si="31"/>
        <v>3.172254239881473E-3</v>
      </c>
      <c r="L175" s="256">
        <v>26</v>
      </c>
      <c r="M175" s="257">
        <v>16486</v>
      </c>
      <c r="N175" s="257">
        <v>163</v>
      </c>
      <c r="O175" s="258">
        <v>1676.3000000000002</v>
      </c>
      <c r="P175" s="259">
        <f t="shared" si="32"/>
        <v>1.7135310894522929E-2</v>
      </c>
      <c r="Q175" s="256">
        <v>75</v>
      </c>
      <c r="R175" s="257">
        <v>885370</v>
      </c>
      <c r="S175" s="257">
        <v>1083</v>
      </c>
      <c r="T175" s="258">
        <v>82292.854999999996</v>
      </c>
      <c r="U175" s="259">
        <f t="shared" si="33"/>
        <v>0.83404731820370537</v>
      </c>
      <c r="V175" s="256">
        <v>83</v>
      </c>
      <c r="W175" s="257">
        <v>862585</v>
      </c>
      <c r="X175" s="257">
        <v>3119</v>
      </c>
      <c r="Y175" s="258">
        <v>85064.175000000003</v>
      </c>
      <c r="Z175" s="259">
        <f t="shared" si="34"/>
        <v>0.83172080856777042</v>
      </c>
      <c r="AA175" s="256"/>
      <c r="AB175" s="257"/>
      <c r="AC175" s="257"/>
      <c r="AD175" s="258"/>
      <c r="AE175" s="259" t="e">
        <f t="shared" si="35"/>
        <v>#DIV/0!</v>
      </c>
    </row>
    <row r="176" spans="1:31" x14ac:dyDescent="0.2">
      <c r="A176" s="114" t="str">
        <f>$A$16</f>
        <v>2.00% – 2.49%</v>
      </c>
      <c r="B176" s="238">
        <v>0</v>
      </c>
      <c r="C176" s="239">
        <v>0</v>
      </c>
      <c r="D176" s="239">
        <v>0</v>
      </c>
      <c r="E176" s="240">
        <v>0</v>
      </c>
      <c r="F176" s="241">
        <f t="shared" si="30"/>
        <v>0</v>
      </c>
      <c r="G176" s="246">
        <v>4</v>
      </c>
      <c r="H176" s="247">
        <v>83107</v>
      </c>
      <c r="I176" s="247">
        <v>344</v>
      </c>
      <c r="J176" s="248">
        <v>5034.2389999999996</v>
      </c>
      <c r="K176" s="249">
        <f t="shared" si="31"/>
        <v>5.050309286160936E-2</v>
      </c>
      <c r="L176" s="256">
        <v>6</v>
      </c>
      <c r="M176" s="257">
        <v>2602</v>
      </c>
      <c r="N176" s="257">
        <v>0</v>
      </c>
      <c r="O176" s="258">
        <v>261.66500000000002</v>
      </c>
      <c r="P176" s="259">
        <f t="shared" si="32"/>
        <v>2.6747665246169192E-3</v>
      </c>
      <c r="Q176" s="256">
        <v>13</v>
      </c>
      <c r="R176" s="257">
        <v>11217</v>
      </c>
      <c r="S176" s="257">
        <v>5</v>
      </c>
      <c r="T176" s="258">
        <v>1286.3989999999999</v>
      </c>
      <c r="U176" s="259">
        <f t="shared" si="33"/>
        <v>1.3037798191470308E-2</v>
      </c>
      <c r="V176" s="256">
        <v>17</v>
      </c>
      <c r="W176" s="257">
        <v>31701</v>
      </c>
      <c r="X176" s="257">
        <v>139</v>
      </c>
      <c r="Y176" s="258">
        <v>1320.9359999999999</v>
      </c>
      <c r="Z176" s="259">
        <f t="shared" si="34"/>
        <v>1.2915542388864365E-2</v>
      </c>
      <c r="AA176" s="256"/>
      <c r="AB176" s="257"/>
      <c r="AC176" s="257"/>
      <c r="AD176" s="258"/>
      <c r="AE176" s="259" t="e">
        <f t="shared" si="35"/>
        <v>#DIV/0!</v>
      </c>
    </row>
    <row r="177" spans="1:31" ht="12.75" customHeight="1" x14ac:dyDescent="0.2">
      <c r="A177" s="114" t="str">
        <f>$A$17</f>
        <v>2.50% – 2.99%</v>
      </c>
      <c r="B177" s="238">
        <v>0</v>
      </c>
      <c r="C177" s="239">
        <v>0</v>
      </c>
      <c r="D177" s="239">
        <v>0</v>
      </c>
      <c r="E177" s="240">
        <v>0</v>
      </c>
      <c r="F177" s="241">
        <f t="shared" si="30"/>
        <v>0</v>
      </c>
      <c r="G177" s="246">
        <v>1</v>
      </c>
      <c r="H177" s="247">
        <v>220</v>
      </c>
      <c r="I177" s="247">
        <v>0</v>
      </c>
      <c r="J177" s="248">
        <v>19.5</v>
      </c>
      <c r="K177" s="249">
        <f t="shared" si="31"/>
        <v>1.9562247855165051E-4</v>
      </c>
      <c r="L177" s="256">
        <v>5</v>
      </c>
      <c r="M177" s="257">
        <v>83330</v>
      </c>
      <c r="N177" s="257">
        <v>303</v>
      </c>
      <c r="O177" s="258">
        <v>4790.2889999999998</v>
      </c>
      <c r="P177" s="259">
        <f t="shared" si="32"/>
        <v>4.8966826516502616E-2</v>
      </c>
      <c r="Q177" s="256">
        <v>4</v>
      </c>
      <c r="R177" s="257">
        <v>1645</v>
      </c>
      <c r="S177" s="257">
        <v>20</v>
      </c>
      <c r="T177" s="258">
        <v>136.78</v>
      </c>
      <c r="U177" s="259">
        <f t="shared" si="33"/>
        <v>1.3862806459188082E-3</v>
      </c>
      <c r="V177" s="256">
        <v>7</v>
      </c>
      <c r="W177" s="257">
        <v>8906</v>
      </c>
      <c r="X177" s="257">
        <v>20</v>
      </c>
      <c r="Y177" s="258">
        <v>1221.7280000000001</v>
      </c>
      <c r="Z177" s="259">
        <f t="shared" si="34"/>
        <v>1.1945529360743052E-2</v>
      </c>
      <c r="AA177" s="256"/>
      <c r="AB177" s="257"/>
      <c r="AC177" s="257"/>
      <c r="AD177" s="258"/>
      <c r="AE177" s="259" t="e">
        <f t="shared" si="35"/>
        <v>#DIV/0!</v>
      </c>
    </row>
    <row r="178" spans="1:31" ht="12.75" customHeight="1" x14ac:dyDescent="0.2">
      <c r="A178" s="114" t="str">
        <f>$A$18</f>
        <v>3.00% oder höher</v>
      </c>
      <c r="B178" s="238">
        <v>0</v>
      </c>
      <c r="C178" s="239">
        <v>0</v>
      </c>
      <c r="D178" s="239">
        <v>0</v>
      </c>
      <c r="E178" s="240">
        <v>0</v>
      </c>
      <c r="F178" s="241">
        <f t="shared" si="30"/>
        <v>0</v>
      </c>
      <c r="G178" s="246">
        <v>8</v>
      </c>
      <c r="H178" s="247">
        <v>967</v>
      </c>
      <c r="I178" s="247">
        <v>1</v>
      </c>
      <c r="J178" s="248">
        <v>66.423000000000002</v>
      </c>
      <c r="K178" s="249">
        <f t="shared" si="31"/>
        <v>6.6635035347878369E-4</v>
      </c>
      <c r="L178" s="256">
        <v>4</v>
      </c>
      <c r="M178" s="257">
        <v>2008</v>
      </c>
      <c r="N178" s="257">
        <v>6</v>
      </c>
      <c r="O178" s="258">
        <v>106.27300000000001</v>
      </c>
      <c r="P178" s="259">
        <f t="shared" si="32"/>
        <v>1.0863335290184544E-3</v>
      </c>
      <c r="Q178" s="256">
        <v>10</v>
      </c>
      <c r="R178" s="257">
        <v>12484</v>
      </c>
      <c r="S178" s="257">
        <v>128</v>
      </c>
      <c r="T178" s="258">
        <v>635.01300000000003</v>
      </c>
      <c r="U178" s="259">
        <f t="shared" si="33"/>
        <v>6.4359279997575685E-3</v>
      </c>
      <c r="V178" s="256">
        <v>16</v>
      </c>
      <c r="W178" s="257">
        <v>12922</v>
      </c>
      <c r="X178" s="257">
        <v>151</v>
      </c>
      <c r="Y178" s="258">
        <v>634.81900000000007</v>
      </c>
      <c r="Z178" s="259">
        <f t="shared" si="34"/>
        <v>6.2069863367767162E-3</v>
      </c>
      <c r="AA178" s="256"/>
      <c r="AB178" s="257"/>
      <c r="AC178" s="257"/>
      <c r="AD178" s="258"/>
      <c r="AE178" s="259" t="e">
        <f t="shared" si="35"/>
        <v>#DIV/0!</v>
      </c>
    </row>
    <row r="179" spans="1:31" ht="12.75" hidden="1" customHeight="1" x14ac:dyDescent="0.2">
      <c r="A179" s="114">
        <f>$A$19</f>
        <v>0</v>
      </c>
      <c r="B179" s="238"/>
      <c r="C179" s="239"/>
      <c r="D179" s="239"/>
      <c r="E179" s="240"/>
      <c r="F179" s="241"/>
      <c r="G179" s="246"/>
      <c r="H179" s="247"/>
      <c r="I179" s="247"/>
      <c r="J179" s="248"/>
      <c r="K179" s="249"/>
      <c r="L179" s="256"/>
      <c r="M179" s="257"/>
      <c r="N179" s="257"/>
      <c r="O179" s="258"/>
      <c r="P179" s="259"/>
      <c r="Q179" s="256"/>
      <c r="R179" s="257"/>
      <c r="S179" s="257"/>
      <c r="T179" s="258"/>
      <c r="U179" s="259"/>
      <c r="V179" s="256"/>
      <c r="W179" s="257"/>
      <c r="X179" s="257"/>
      <c r="Y179" s="258"/>
      <c r="Z179" s="259"/>
      <c r="AA179" s="256"/>
      <c r="AB179" s="257"/>
      <c r="AC179" s="257"/>
      <c r="AD179" s="258"/>
      <c r="AE179" s="259"/>
    </row>
    <row r="180" spans="1:31" ht="12.75" hidden="1" customHeight="1" x14ac:dyDescent="0.2">
      <c r="A180" s="114">
        <f>$A$20</f>
        <v>0</v>
      </c>
      <c r="B180" s="238"/>
      <c r="C180" s="239"/>
      <c r="D180" s="239"/>
      <c r="E180" s="240"/>
      <c r="F180" s="241"/>
      <c r="G180" s="246"/>
      <c r="H180" s="247"/>
      <c r="I180" s="247"/>
      <c r="J180" s="248"/>
      <c r="K180" s="249"/>
      <c r="L180" s="256"/>
      <c r="M180" s="257"/>
      <c r="N180" s="257"/>
      <c r="O180" s="258"/>
      <c r="P180" s="259"/>
      <c r="Q180" s="256"/>
      <c r="R180" s="257"/>
      <c r="S180" s="257"/>
      <c r="T180" s="258"/>
      <c r="U180" s="259"/>
      <c r="V180" s="256"/>
      <c r="W180" s="257"/>
      <c r="X180" s="257"/>
      <c r="Y180" s="258"/>
      <c r="Z180" s="259"/>
      <c r="AA180" s="256"/>
      <c r="AB180" s="257"/>
      <c r="AC180" s="257"/>
      <c r="AD180" s="258"/>
      <c r="AE180" s="259"/>
    </row>
    <row r="181" spans="1:31" ht="12.75" hidden="1" customHeight="1" x14ac:dyDescent="0.2">
      <c r="A181" s="114">
        <f>$A$21</f>
        <v>0</v>
      </c>
      <c r="B181" s="238"/>
      <c r="C181" s="239"/>
      <c r="D181" s="239"/>
      <c r="E181" s="240"/>
      <c r="F181" s="241"/>
      <c r="G181" s="246"/>
      <c r="H181" s="247"/>
      <c r="I181" s="247"/>
      <c r="J181" s="248"/>
      <c r="K181" s="249"/>
      <c r="L181" s="256"/>
      <c r="M181" s="257"/>
      <c r="N181" s="257"/>
      <c r="O181" s="258"/>
      <c r="P181" s="259"/>
      <c r="Q181" s="256"/>
      <c r="R181" s="257"/>
      <c r="S181" s="257"/>
      <c r="T181" s="258"/>
      <c r="U181" s="259"/>
      <c r="V181" s="256"/>
      <c r="W181" s="257"/>
      <c r="X181" s="257"/>
      <c r="Y181" s="258"/>
      <c r="Z181" s="259"/>
      <c r="AA181" s="256"/>
      <c r="AB181" s="257"/>
      <c r="AC181" s="257"/>
      <c r="AD181" s="258"/>
      <c r="AE181" s="259"/>
    </row>
    <row r="182" spans="1:31" ht="12.75" hidden="1" customHeight="1" x14ac:dyDescent="0.2">
      <c r="A182" s="114">
        <f>$A$22</f>
        <v>0</v>
      </c>
      <c r="B182" s="238"/>
      <c r="C182" s="239"/>
      <c r="D182" s="239"/>
      <c r="E182" s="240"/>
      <c r="F182" s="241"/>
      <c r="G182" s="246"/>
      <c r="H182" s="247"/>
      <c r="I182" s="247"/>
      <c r="J182" s="248"/>
      <c r="K182" s="249"/>
      <c r="L182" s="256"/>
      <c r="M182" s="257"/>
      <c r="N182" s="257"/>
      <c r="O182" s="258"/>
      <c r="P182" s="259"/>
      <c r="Q182" s="256"/>
      <c r="R182" s="257"/>
      <c r="S182" s="257"/>
      <c r="T182" s="258"/>
      <c r="U182" s="259"/>
      <c r="V182" s="256"/>
      <c r="W182" s="257"/>
      <c r="X182" s="257"/>
      <c r="Y182" s="258"/>
      <c r="Z182" s="259"/>
      <c r="AA182" s="256"/>
      <c r="AB182" s="257"/>
      <c r="AC182" s="257"/>
      <c r="AD182" s="258"/>
      <c r="AE182" s="259"/>
    </row>
    <row r="183" spans="1:31" ht="12.75" hidden="1" customHeight="1" x14ac:dyDescent="0.2">
      <c r="A183" s="114">
        <f>$A$23</f>
        <v>0</v>
      </c>
      <c r="B183" s="238"/>
      <c r="C183" s="239"/>
      <c r="D183" s="239"/>
      <c r="E183" s="240"/>
      <c r="F183" s="241"/>
      <c r="G183" s="246"/>
      <c r="H183" s="247"/>
      <c r="I183" s="247"/>
      <c r="J183" s="248"/>
      <c r="K183" s="249"/>
      <c r="L183" s="256"/>
      <c r="M183" s="257"/>
      <c r="N183" s="257"/>
      <c r="O183" s="258"/>
      <c r="P183" s="259"/>
      <c r="Q183" s="256"/>
      <c r="R183" s="257"/>
      <c r="S183" s="257"/>
      <c r="T183" s="258"/>
      <c r="U183" s="259"/>
      <c r="V183" s="256"/>
      <c r="W183" s="257"/>
      <c r="X183" s="257"/>
      <c r="Y183" s="258"/>
      <c r="Z183" s="259"/>
      <c r="AA183" s="256"/>
      <c r="AB183" s="257"/>
      <c r="AC183" s="257"/>
      <c r="AD183" s="258"/>
      <c r="AE183" s="259"/>
    </row>
    <row r="184" spans="1:31" ht="12.75" hidden="1" customHeight="1" x14ac:dyDescent="0.2">
      <c r="A184" s="114">
        <f>$A$24</f>
        <v>0</v>
      </c>
      <c r="B184" s="238"/>
      <c r="C184" s="239"/>
      <c r="D184" s="239"/>
      <c r="E184" s="240"/>
      <c r="F184" s="241"/>
      <c r="G184" s="246"/>
      <c r="H184" s="247"/>
      <c r="I184" s="247"/>
      <c r="J184" s="248"/>
      <c r="K184" s="249"/>
      <c r="L184" s="256"/>
      <c r="M184" s="257"/>
      <c r="N184" s="257"/>
      <c r="O184" s="258"/>
      <c r="P184" s="259"/>
      <c r="Q184" s="256"/>
      <c r="R184" s="257"/>
      <c r="S184" s="257"/>
      <c r="T184" s="258"/>
      <c r="U184" s="259"/>
      <c r="V184" s="256"/>
      <c r="W184" s="257"/>
      <c r="X184" s="257"/>
      <c r="Y184" s="258"/>
      <c r="Z184" s="259"/>
      <c r="AA184" s="256"/>
      <c r="AB184" s="257"/>
      <c r="AC184" s="257"/>
      <c r="AD184" s="258"/>
      <c r="AE184" s="259"/>
    </row>
    <row r="185" spans="1:31" ht="12.75" hidden="1" customHeight="1" x14ac:dyDescent="0.2">
      <c r="A185" s="114">
        <f>$A$25</f>
        <v>0</v>
      </c>
      <c r="B185" s="238"/>
      <c r="C185" s="239"/>
      <c r="D185" s="239"/>
      <c r="E185" s="240"/>
      <c r="F185" s="241"/>
      <c r="G185" s="246"/>
      <c r="H185" s="247"/>
      <c r="I185" s="247"/>
      <c r="J185" s="248"/>
      <c r="K185" s="249"/>
      <c r="L185" s="256"/>
      <c r="M185" s="257"/>
      <c r="N185" s="257"/>
      <c r="O185" s="258"/>
      <c r="P185" s="259"/>
      <c r="Q185" s="256"/>
      <c r="R185" s="257"/>
      <c r="S185" s="257"/>
      <c r="T185" s="258"/>
      <c r="U185" s="259"/>
      <c r="V185" s="256"/>
      <c r="W185" s="257"/>
      <c r="X185" s="257"/>
      <c r="Y185" s="258"/>
      <c r="Z185" s="259"/>
      <c r="AA185" s="256"/>
      <c r="AB185" s="257"/>
      <c r="AC185" s="257"/>
      <c r="AD185" s="258"/>
      <c r="AE185" s="259"/>
    </row>
    <row r="186" spans="1:31" ht="12.75" hidden="1" customHeight="1" x14ac:dyDescent="0.2">
      <c r="A186" s="114">
        <f>$A$26</f>
        <v>0</v>
      </c>
      <c r="B186" s="238"/>
      <c r="C186" s="239"/>
      <c r="D186" s="239"/>
      <c r="E186" s="240"/>
      <c r="F186" s="241"/>
      <c r="G186" s="246"/>
      <c r="H186" s="247"/>
      <c r="I186" s="247"/>
      <c r="J186" s="248"/>
      <c r="K186" s="249"/>
      <c r="L186" s="256"/>
      <c r="M186" s="257"/>
      <c r="N186" s="257"/>
      <c r="O186" s="258"/>
      <c r="P186" s="259"/>
      <c r="Q186" s="256"/>
      <c r="R186" s="257"/>
      <c r="S186" s="257"/>
      <c r="T186" s="258"/>
      <c r="U186" s="259"/>
      <c r="V186" s="256"/>
      <c r="W186" s="257"/>
      <c r="X186" s="257"/>
      <c r="Y186" s="258"/>
      <c r="Z186" s="259"/>
      <c r="AA186" s="256"/>
      <c r="AB186" s="257"/>
      <c r="AC186" s="257"/>
      <c r="AD186" s="258"/>
      <c r="AE186" s="259"/>
    </row>
    <row r="187" spans="1:31" ht="12.75" hidden="1" customHeight="1" x14ac:dyDescent="0.2">
      <c r="A187" s="114">
        <f>$A$27</f>
        <v>0</v>
      </c>
      <c r="B187" s="238"/>
      <c r="C187" s="239"/>
      <c r="D187" s="239"/>
      <c r="E187" s="240"/>
      <c r="F187" s="241"/>
      <c r="G187" s="246"/>
      <c r="H187" s="247"/>
      <c r="I187" s="247"/>
      <c r="J187" s="248"/>
      <c r="K187" s="249"/>
      <c r="L187" s="256"/>
      <c r="M187" s="257"/>
      <c r="N187" s="257"/>
      <c r="O187" s="258"/>
      <c r="P187" s="259"/>
      <c r="Q187" s="256"/>
      <c r="R187" s="257"/>
      <c r="S187" s="257"/>
      <c r="T187" s="258"/>
      <c r="U187" s="259"/>
      <c r="V187" s="256"/>
      <c r="W187" s="257"/>
      <c r="X187" s="257"/>
      <c r="Y187" s="258"/>
      <c r="Z187" s="259"/>
      <c r="AA187" s="256"/>
      <c r="AB187" s="257"/>
      <c r="AC187" s="257"/>
      <c r="AD187" s="258"/>
      <c r="AE187" s="259"/>
    </row>
    <row r="188" spans="1:31" ht="12.75" hidden="1" customHeight="1" x14ac:dyDescent="0.2">
      <c r="A188" s="114">
        <f>$A$28</f>
        <v>0</v>
      </c>
      <c r="B188" s="238"/>
      <c r="C188" s="239"/>
      <c r="D188" s="239"/>
      <c r="E188" s="240"/>
      <c r="F188" s="241"/>
      <c r="G188" s="246"/>
      <c r="H188" s="247"/>
      <c r="I188" s="247"/>
      <c r="J188" s="248"/>
      <c r="K188" s="249"/>
      <c r="L188" s="256"/>
      <c r="M188" s="257"/>
      <c r="N188" s="257"/>
      <c r="O188" s="258"/>
      <c r="P188" s="259"/>
      <c r="Q188" s="256"/>
      <c r="R188" s="257"/>
      <c r="S188" s="257"/>
      <c r="T188" s="258"/>
      <c r="U188" s="259"/>
      <c r="V188" s="256"/>
      <c r="W188" s="257"/>
      <c r="X188" s="257"/>
      <c r="Y188" s="258"/>
      <c r="Z188" s="259"/>
      <c r="AA188" s="256"/>
      <c r="AB188" s="257"/>
      <c r="AC188" s="257"/>
      <c r="AD188" s="258"/>
      <c r="AE188" s="259"/>
    </row>
    <row r="189" spans="1:31" ht="12.75" hidden="1" customHeight="1" x14ac:dyDescent="0.2">
      <c r="A189" s="114">
        <f>$A$29</f>
        <v>0</v>
      </c>
      <c r="B189" s="238"/>
      <c r="C189" s="239"/>
      <c r="D189" s="239"/>
      <c r="E189" s="240"/>
      <c r="F189" s="241"/>
      <c r="G189" s="246"/>
      <c r="H189" s="247"/>
      <c r="I189" s="247"/>
      <c r="J189" s="248"/>
      <c r="K189" s="249"/>
      <c r="L189" s="256"/>
      <c r="M189" s="257"/>
      <c r="N189" s="257"/>
      <c r="O189" s="258"/>
      <c r="P189" s="259"/>
      <c r="Q189" s="256"/>
      <c r="R189" s="257"/>
      <c r="S189" s="257"/>
      <c r="T189" s="258"/>
      <c r="U189" s="259"/>
      <c r="V189" s="256"/>
      <c r="W189" s="257"/>
      <c r="X189" s="257"/>
      <c r="Y189" s="258"/>
      <c r="Z189" s="259"/>
      <c r="AA189" s="256"/>
      <c r="AB189" s="257"/>
      <c r="AC189" s="257"/>
      <c r="AD189" s="258"/>
      <c r="AE189" s="259"/>
    </row>
    <row r="190" spans="1:31" ht="12.75" hidden="1" customHeight="1" x14ac:dyDescent="0.2">
      <c r="A190" s="114">
        <f>$A$30</f>
        <v>0</v>
      </c>
      <c r="B190" s="238"/>
      <c r="C190" s="239"/>
      <c r="D190" s="239"/>
      <c r="E190" s="240"/>
      <c r="F190" s="241"/>
      <c r="G190" s="246"/>
      <c r="H190" s="247"/>
      <c r="I190" s="247"/>
      <c r="J190" s="248"/>
      <c r="K190" s="249"/>
      <c r="L190" s="256"/>
      <c r="M190" s="257"/>
      <c r="N190" s="257"/>
      <c r="O190" s="258"/>
      <c r="P190" s="259"/>
      <c r="Q190" s="256"/>
      <c r="R190" s="257"/>
      <c r="S190" s="257"/>
      <c r="T190" s="258"/>
      <c r="U190" s="259"/>
      <c r="V190" s="256"/>
      <c r="W190" s="257"/>
      <c r="X190" s="257"/>
      <c r="Y190" s="258"/>
      <c r="Z190" s="259"/>
      <c r="AA190" s="256"/>
      <c r="AB190" s="257"/>
      <c r="AC190" s="257"/>
      <c r="AD190" s="258"/>
      <c r="AE190" s="259"/>
    </row>
    <row r="191" spans="1:31" ht="12.75" hidden="1" customHeight="1" x14ac:dyDescent="0.2">
      <c r="A191" s="114">
        <f>$A$31</f>
        <v>0</v>
      </c>
      <c r="B191" s="238"/>
      <c r="C191" s="239"/>
      <c r="D191" s="239"/>
      <c r="E191" s="240"/>
      <c r="F191" s="241"/>
      <c r="G191" s="246"/>
      <c r="H191" s="247"/>
      <c r="I191" s="247"/>
      <c r="J191" s="248"/>
      <c r="K191" s="249"/>
      <c r="L191" s="256"/>
      <c r="M191" s="257"/>
      <c r="N191" s="257"/>
      <c r="O191" s="258"/>
      <c r="P191" s="259"/>
      <c r="Q191" s="256"/>
      <c r="R191" s="257"/>
      <c r="S191" s="257"/>
      <c r="T191" s="258"/>
      <c r="U191" s="259"/>
      <c r="V191" s="256"/>
      <c r="W191" s="257"/>
      <c r="X191" s="257"/>
      <c r="Y191" s="258"/>
      <c r="Z191" s="259"/>
      <c r="AA191" s="256"/>
      <c r="AB191" s="257"/>
      <c r="AC191" s="257"/>
      <c r="AD191" s="258"/>
      <c r="AE191" s="259"/>
    </row>
    <row r="192" spans="1:31" ht="12.75" hidden="1" customHeight="1" x14ac:dyDescent="0.2">
      <c r="A192" s="114">
        <f>$A$32</f>
        <v>0</v>
      </c>
      <c r="B192" s="238"/>
      <c r="C192" s="239"/>
      <c r="D192" s="239"/>
      <c r="E192" s="240"/>
      <c r="F192" s="241"/>
      <c r="G192" s="246"/>
      <c r="H192" s="247"/>
      <c r="I192" s="247"/>
      <c r="J192" s="248"/>
      <c r="K192" s="249"/>
      <c r="L192" s="256"/>
      <c r="M192" s="257"/>
      <c r="N192" s="257"/>
      <c r="O192" s="258"/>
      <c r="P192" s="259"/>
      <c r="Q192" s="256"/>
      <c r="R192" s="257"/>
      <c r="S192" s="257"/>
      <c r="T192" s="258"/>
      <c r="U192" s="259"/>
      <c r="V192" s="256"/>
      <c r="W192" s="257"/>
      <c r="X192" s="257"/>
      <c r="Y192" s="258"/>
      <c r="Z192" s="259"/>
      <c r="AA192" s="256"/>
      <c r="AB192" s="257"/>
      <c r="AC192" s="257"/>
      <c r="AD192" s="258"/>
      <c r="AE192" s="259"/>
    </row>
    <row r="193" spans="1:31" ht="12.75" hidden="1" customHeight="1" x14ac:dyDescent="0.2">
      <c r="A193" s="114">
        <f>$A$33</f>
        <v>0</v>
      </c>
      <c r="B193" s="238"/>
      <c r="C193" s="239"/>
      <c r="D193" s="239"/>
      <c r="E193" s="240"/>
      <c r="F193" s="241"/>
      <c r="G193" s="246"/>
      <c r="H193" s="247"/>
      <c r="I193" s="247"/>
      <c r="J193" s="248"/>
      <c r="K193" s="249"/>
      <c r="L193" s="256"/>
      <c r="M193" s="257"/>
      <c r="N193" s="257"/>
      <c r="O193" s="258"/>
      <c r="P193" s="259"/>
      <c r="Q193" s="256"/>
      <c r="R193" s="257"/>
      <c r="S193" s="257"/>
      <c r="T193" s="258"/>
      <c r="U193" s="259"/>
      <c r="V193" s="256"/>
      <c r="W193" s="257"/>
      <c r="X193" s="257"/>
      <c r="Y193" s="258"/>
      <c r="Z193" s="259"/>
      <c r="AA193" s="256"/>
      <c r="AB193" s="257"/>
      <c r="AC193" s="257"/>
      <c r="AD193" s="258"/>
      <c r="AE193" s="259"/>
    </row>
    <row r="194" spans="1:31" ht="12.75" hidden="1" customHeight="1" x14ac:dyDescent="0.2">
      <c r="A194" s="114">
        <f>$A$34</f>
        <v>0</v>
      </c>
      <c r="B194" s="238"/>
      <c r="C194" s="239"/>
      <c r="D194" s="239"/>
      <c r="E194" s="240"/>
      <c r="F194" s="241"/>
      <c r="G194" s="246"/>
      <c r="H194" s="247"/>
      <c r="I194" s="247"/>
      <c r="J194" s="248"/>
      <c r="K194" s="249"/>
      <c r="L194" s="256"/>
      <c r="M194" s="257"/>
      <c r="N194" s="257"/>
      <c r="O194" s="258"/>
      <c r="P194" s="259"/>
      <c r="Q194" s="256"/>
      <c r="R194" s="257"/>
      <c r="S194" s="257"/>
      <c r="T194" s="258"/>
      <c r="U194" s="259"/>
      <c r="V194" s="256"/>
      <c r="W194" s="257"/>
      <c r="X194" s="257"/>
      <c r="Y194" s="258"/>
      <c r="Z194" s="259"/>
      <c r="AA194" s="256"/>
      <c r="AB194" s="257"/>
      <c r="AC194" s="257"/>
      <c r="AD194" s="258"/>
      <c r="AE194" s="259"/>
    </row>
    <row r="195" spans="1:31" ht="12.75" hidden="1" customHeight="1" x14ac:dyDescent="0.2">
      <c r="B195" s="238"/>
      <c r="C195" s="239"/>
      <c r="D195" s="239"/>
      <c r="E195" s="240"/>
      <c r="F195" s="241"/>
      <c r="G195" s="246"/>
      <c r="H195" s="247"/>
      <c r="I195" s="247"/>
      <c r="J195" s="248"/>
      <c r="K195" s="249"/>
      <c r="L195" s="256"/>
      <c r="M195" s="257"/>
      <c r="N195" s="257"/>
      <c r="O195" s="258"/>
      <c r="P195" s="259"/>
      <c r="Q195" s="256"/>
      <c r="R195" s="257"/>
      <c r="S195" s="257"/>
      <c r="T195" s="258"/>
      <c r="U195" s="259"/>
      <c r="V195" s="256"/>
      <c r="W195" s="257"/>
      <c r="X195" s="257"/>
      <c r="Y195" s="258"/>
      <c r="Z195" s="259"/>
      <c r="AA195" s="256"/>
      <c r="AB195" s="257"/>
      <c r="AC195" s="257"/>
      <c r="AD195" s="258"/>
      <c r="AE195" s="259"/>
    </row>
    <row r="196" spans="1:31" x14ac:dyDescent="0.2">
      <c r="A196" s="115" t="s">
        <v>2</v>
      </c>
      <c r="B196" s="242">
        <f t="shared" ref="B196:AE196" si="36">SUM(B$172:B$195)</f>
        <v>106</v>
      </c>
      <c r="C196" s="243">
        <f t="shared" si="36"/>
        <v>1050185</v>
      </c>
      <c r="D196" s="243">
        <f t="shared" si="36"/>
        <v>678</v>
      </c>
      <c r="E196" s="244">
        <f t="shared" si="36"/>
        <v>96100.048999999999</v>
      </c>
      <c r="F196" s="245">
        <f t="shared" si="36"/>
        <v>1</v>
      </c>
      <c r="G196" s="250">
        <f t="shared" si="36"/>
        <v>121</v>
      </c>
      <c r="H196" s="251">
        <f t="shared" si="36"/>
        <v>1074744</v>
      </c>
      <c r="I196" s="251">
        <f t="shared" si="36"/>
        <v>896</v>
      </c>
      <c r="J196" s="255">
        <f t="shared" si="36"/>
        <v>99681.795999999988</v>
      </c>
      <c r="K196" s="252">
        <f t="shared" si="36"/>
        <v>1</v>
      </c>
      <c r="L196" s="261">
        <f t="shared" si="36"/>
        <v>126</v>
      </c>
      <c r="M196" s="262">
        <f t="shared" si="36"/>
        <v>1053694</v>
      </c>
      <c r="N196" s="262">
        <f t="shared" si="36"/>
        <v>1156</v>
      </c>
      <c r="O196" s="263">
        <f t="shared" si="36"/>
        <v>97827.23</v>
      </c>
      <c r="P196" s="264">
        <f t="shared" si="36"/>
        <v>1.0000000000000002</v>
      </c>
      <c r="Q196" s="261">
        <f t="shared" si="36"/>
        <v>136</v>
      </c>
      <c r="R196" s="262">
        <f t="shared" si="36"/>
        <v>1086675</v>
      </c>
      <c r="S196" s="262">
        <f t="shared" si="36"/>
        <v>12270</v>
      </c>
      <c r="T196" s="263">
        <f t="shared" si="36"/>
        <v>98666.89</v>
      </c>
      <c r="U196" s="264">
        <f t="shared" si="36"/>
        <v>1</v>
      </c>
      <c r="V196" s="261">
        <f t="shared" si="36"/>
        <v>149</v>
      </c>
      <c r="W196" s="262">
        <f t="shared" si="36"/>
        <v>1014705</v>
      </c>
      <c r="X196" s="262">
        <f t="shared" si="36"/>
        <v>5133</v>
      </c>
      <c r="Y196" s="263">
        <f t="shared" si="36"/>
        <v>102274.91500000001</v>
      </c>
      <c r="Z196" s="264">
        <f t="shared" si="36"/>
        <v>0.99999999999999989</v>
      </c>
      <c r="AA196" s="261">
        <f t="shared" si="36"/>
        <v>0</v>
      </c>
      <c r="AB196" s="262">
        <f t="shared" si="36"/>
        <v>0</v>
      </c>
      <c r="AC196" s="262">
        <f t="shared" si="36"/>
        <v>0</v>
      </c>
      <c r="AD196" s="263">
        <f t="shared" si="36"/>
        <v>0</v>
      </c>
      <c r="AE196" s="264" t="e">
        <f t="shared" si="36"/>
        <v>#DIV/0!</v>
      </c>
    </row>
    <row r="199" spans="1:31" ht="12.75" customHeight="1" x14ac:dyDescent="0.2"/>
    <row r="200" spans="1:31" ht="12.75" customHeight="1" x14ac:dyDescent="0.2">
      <c r="A200" s="110" t="str">
        <f>Translation!$A$39</f>
        <v>Vorsorgekapital in Mio. CHF</v>
      </c>
    </row>
    <row r="201" spans="1:31" ht="12.75" customHeight="1" x14ac:dyDescent="0.2"/>
    <row r="202" spans="1:31" ht="12.75" customHeight="1" x14ac:dyDescent="0.2"/>
    <row r="203" spans="1:31" ht="12.75" customHeight="1" x14ac:dyDescent="0.2"/>
    <row r="204" spans="1:31" ht="12.75" customHeight="1" x14ac:dyDescent="0.2"/>
    <row r="205" spans="1:31" ht="12.75" customHeight="1" x14ac:dyDescent="0.2"/>
    <row r="206" spans="1:31" ht="12.75" customHeight="1" x14ac:dyDescent="0.2"/>
    <row r="207" spans="1:31" ht="12.75" customHeight="1" x14ac:dyDescent="0.2"/>
    <row r="208" spans="1:31" ht="12.75" customHeight="1" x14ac:dyDescent="0.2"/>
    <row r="209" ht="12.75" customHeight="1" x14ac:dyDescent="0.2"/>
  </sheetData>
  <mergeCells count="6">
    <mergeCell ref="B3:F3"/>
    <mergeCell ref="Q3:U3"/>
    <mergeCell ref="V3:Z3"/>
    <mergeCell ref="AA3:AE3"/>
    <mergeCell ref="L3:P3"/>
    <mergeCell ref="G3:K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9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Translation!$A$441</f>
        <v>Nettorendite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88">
        <f>Translation!$A$45</f>
        <v>2018</v>
      </c>
      <c r="C3" s="289"/>
      <c r="D3" s="289"/>
      <c r="E3" s="289"/>
      <c r="F3" s="290"/>
      <c r="G3" s="288">
        <f>Translation!$A$44</f>
        <v>2017</v>
      </c>
      <c r="H3" s="289"/>
      <c r="I3" s="289"/>
      <c r="J3" s="289"/>
      <c r="K3" s="290"/>
      <c r="L3" s="288">
        <f>Translation!$A$43</f>
        <v>2016</v>
      </c>
      <c r="M3" s="289"/>
      <c r="N3" s="289"/>
      <c r="O3" s="289"/>
      <c r="P3" s="290"/>
      <c r="Q3" s="288">
        <f>Translation!$A$42</f>
        <v>2015</v>
      </c>
      <c r="R3" s="289"/>
      <c r="S3" s="289"/>
      <c r="T3" s="289"/>
      <c r="U3" s="290"/>
      <c r="V3" s="288">
        <f>Translation!$A$41</f>
        <v>2014</v>
      </c>
      <c r="W3" s="289"/>
      <c r="X3" s="289"/>
      <c r="Y3" s="289"/>
      <c r="Z3" s="290"/>
    </row>
    <row r="4" spans="1:26" s="18" customFormat="1" ht="38.25" x14ac:dyDescent="0.2">
      <c r="A4" s="111"/>
      <c r="B4" s="28" t="str">
        <f>Translation!$A$46</f>
        <v>Anzahl VE</v>
      </c>
      <c r="C4" s="19" t="str">
        <f>Translation!$A$47</f>
        <v>Anzahl aktive Versicherte</v>
      </c>
      <c r="D4" s="19" t="str">
        <f>Translation!$A$48</f>
        <v>Anzahl Rentner</v>
      </c>
      <c r="E4" s="148" t="str">
        <f>Translation!$A$49</f>
        <v>Vorsorge-kapital</v>
      </c>
      <c r="F4" s="29" t="str">
        <f>Translation!$A$52</f>
        <v>Anteil Vorsorge-kapital</v>
      </c>
      <c r="G4" s="28" t="str">
        <f>Translation!$A$46</f>
        <v>Anzahl VE</v>
      </c>
      <c r="H4" s="19" t="str">
        <f>Translation!$A$47</f>
        <v>Anzahl aktive Versicherte</v>
      </c>
      <c r="I4" s="19" t="str">
        <f>Translation!$A$48</f>
        <v>Anzahl Rentner</v>
      </c>
      <c r="J4" s="148" t="str">
        <f>Translation!$A$49</f>
        <v>Vorsorge-kapital</v>
      </c>
      <c r="K4" s="29" t="str">
        <f>Translation!$A$52</f>
        <v>Anteil Vorsorge-kapital</v>
      </c>
      <c r="L4" s="28" t="str">
        <f>Translation!$A$46</f>
        <v>Anzahl VE</v>
      </c>
      <c r="M4" s="73" t="str">
        <f>Translation!$A$47</f>
        <v>Anzahl aktive Versicherte</v>
      </c>
      <c r="N4" s="73" t="str">
        <f>Translation!$A$48</f>
        <v>Anzahl Rentner</v>
      </c>
      <c r="O4" s="148" t="str">
        <f>Translation!$A$49</f>
        <v>Vorsorge-kapital</v>
      </c>
      <c r="P4" s="29" t="str">
        <f>Translation!$A$52</f>
        <v>Anteil Vorsorge-kapital</v>
      </c>
      <c r="Q4" s="28" t="str">
        <f>Translation!$A$46</f>
        <v>Anzahl VE</v>
      </c>
      <c r="R4" s="73" t="str">
        <f>Translation!$A$47</f>
        <v>Anzahl aktive Versicherte</v>
      </c>
      <c r="S4" s="73" t="str">
        <f>Translation!$A$48</f>
        <v>Anzahl Rentner</v>
      </c>
      <c r="T4" s="148" t="str">
        <f>Translation!$A$49</f>
        <v>Vorsorge-kapital</v>
      </c>
      <c r="U4" s="29" t="str">
        <f>Translation!$A$52</f>
        <v>Anteil Vorsorge-kapital</v>
      </c>
      <c r="V4" s="28" t="str">
        <f>Translation!$A$46</f>
        <v>Anzahl VE</v>
      </c>
      <c r="W4" s="73" t="str">
        <f>Translation!$A$47</f>
        <v>Anzahl aktive Versicherte</v>
      </c>
      <c r="X4" s="73" t="str">
        <f>Translation!$A$48</f>
        <v>Anzahl Rentner</v>
      </c>
      <c r="Y4" s="148" t="str">
        <f>Translation!$A$49</f>
        <v>Vorsorge-kapital</v>
      </c>
      <c r="Z4" s="29" t="str">
        <f>Translation!$A$52</f>
        <v>Anteil Vorsorge-kapital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alle Vorsorgeeinrichtungen</v>
      </c>
      <c r="E11" s="156"/>
      <c r="O11" s="156"/>
      <c r="T11" s="156"/>
      <c r="Y11" s="156"/>
    </row>
    <row r="12" spans="1:26" x14ac:dyDescent="0.2">
      <c r="A12" s="114" t="str">
        <f>Translation!$A442</f>
        <v>nicht definiert</v>
      </c>
      <c r="B12" s="30">
        <v>106</v>
      </c>
      <c r="C12" s="6">
        <v>1050185</v>
      </c>
      <c r="D12" s="6">
        <v>678</v>
      </c>
      <c r="E12" s="150">
        <v>96100.048999999999</v>
      </c>
      <c r="F12" s="31">
        <f>E12/E$36</f>
        <v>0.1042140328105667</v>
      </c>
      <c r="G12" s="41">
        <v>2</v>
      </c>
      <c r="H12" s="42">
        <v>84197</v>
      </c>
      <c r="I12" s="42">
        <v>0</v>
      </c>
      <c r="J12" s="160">
        <v>6465.558</v>
      </c>
      <c r="K12" s="44">
        <f>J12/J$36</f>
        <v>7.1578052107896155E-3</v>
      </c>
      <c r="L12" s="76">
        <v>4</v>
      </c>
      <c r="M12" s="122">
        <v>83166</v>
      </c>
      <c r="N12" s="122">
        <v>1</v>
      </c>
      <c r="O12" s="166">
        <v>6499.1610000000001</v>
      </c>
      <c r="P12" s="124">
        <f>O12/O$36</f>
        <v>7.5565915943955038E-3</v>
      </c>
      <c r="Q12" s="76">
        <v>4</v>
      </c>
      <c r="R12" s="122">
        <v>155864</v>
      </c>
      <c r="S12" s="122">
        <v>10874</v>
      </c>
      <c r="T12" s="166">
        <v>11841.999</v>
      </c>
      <c r="U12" s="124">
        <f>T12/T$36</f>
        <v>1.4384800920399942E-2</v>
      </c>
      <c r="V12" s="76">
        <v>4</v>
      </c>
      <c r="W12" s="122">
        <v>79367</v>
      </c>
      <c r="X12" s="122">
        <v>1</v>
      </c>
      <c r="Y12" s="166">
        <v>11658.12</v>
      </c>
      <c r="Z12" s="124">
        <f>Y12/Y$36</f>
        <v>1.4499589919426183E-2</v>
      </c>
    </row>
    <row r="13" spans="1:26" ht="12.75" customHeight="1" x14ac:dyDescent="0.2">
      <c r="A13" s="114" t="str">
        <f>Translation!$A443</f>
        <v>unter -5.0%</v>
      </c>
      <c r="B13" s="30">
        <v>183</v>
      </c>
      <c r="C13" s="6">
        <v>263945</v>
      </c>
      <c r="D13" s="6">
        <v>37725</v>
      </c>
      <c r="E13" s="150">
        <v>40080.816000000006</v>
      </c>
      <c r="F13" s="31">
        <f t="shared" ref="F13:F15" si="0">E13/E$36</f>
        <v>4.3464946346679668E-2</v>
      </c>
      <c r="G13" s="41">
        <v>2</v>
      </c>
      <c r="H13" s="42">
        <v>0</v>
      </c>
      <c r="I13" s="42">
        <v>3</v>
      </c>
      <c r="J13" s="160">
        <v>0.36099999999999999</v>
      </c>
      <c r="K13" s="44">
        <f t="shared" ref="K13:K16" si="1">J13/J$36</f>
        <v>3.9965114860852709E-7</v>
      </c>
      <c r="L13" s="76">
        <v>5</v>
      </c>
      <c r="M13" s="122">
        <v>567</v>
      </c>
      <c r="N13" s="122">
        <v>240</v>
      </c>
      <c r="O13" s="166">
        <v>195.79399999999998</v>
      </c>
      <c r="P13" s="124">
        <f t="shared" ref="P13:P15" si="2">O13/O$36</f>
        <v>2.2765019894615215E-4</v>
      </c>
      <c r="Q13" s="76">
        <v>2</v>
      </c>
      <c r="R13" s="122">
        <v>567</v>
      </c>
      <c r="S13" s="122">
        <v>37</v>
      </c>
      <c r="T13" s="166">
        <v>65.960000000000008</v>
      </c>
      <c r="U13" s="124">
        <f t="shared" ref="U13:U15" si="3">T13/T$36</f>
        <v>8.0123420776304769E-5</v>
      </c>
      <c r="V13" s="76">
        <v>2</v>
      </c>
      <c r="W13" s="122">
        <v>12</v>
      </c>
      <c r="X13" s="122">
        <v>1</v>
      </c>
      <c r="Y13" s="166">
        <v>1.7069999999999999</v>
      </c>
      <c r="Z13" s="124">
        <f t="shared" ref="Z13:Z16" si="4">Y13/Y$36</f>
        <v>2.1230524297623023E-6</v>
      </c>
    </row>
    <row r="14" spans="1:26" ht="12.75" customHeight="1" x14ac:dyDescent="0.2">
      <c r="A14" s="114" t="str">
        <f>Translation!$A444</f>
        <v>-5.0% – -3.1%</v>
      </c>
      <c r="B14" s="30">
        <v>566</v>
      </c>
      <c r="C14" s="6">
        <v>1609895</v>
      </c>
      <c r="D14" s="6">
        <v>385996</v>
      </c>
      <c r="E14" s="150">
        <v>371852.94199999998</v>
      </c>
      <c r="F14" s="31">
        <f t="shared" si="0"/>
        <v>0.40324947907460229</v>
      </c>
      <c r="G14" s="41">
        <v>0</v>
      </c>
      <c r="H14" s="42">
        <v>0</v>
      </c>
      <c r="I14" s="42">
        <v>0</v>
      </c>
      <c r="J14" s="160">
        <v>0</v>
      </c>
      <c r="K14" s="44">
        <f t="shared" si="1"/>
        <v>0</v>
      </c>
      <c r="L14" s="76">
        <v>2</v>
      </c>
      <c r="M14" s="122">
        <v>90</v>
      </c>
      <c r="N14" s="122">
        <v>0</v>
      </c>
      <c r="O14" s="166">
        <v>2.7770000000000001</v>
      </c>
      <c r="P14" s="124">
        <f t="shared" si="2"/>
        <v>3.2288252064591588E-6</v>
      </c>
      <c r="Q14" s="76">
        <v>6</v>
      </c>
      <c r="R14" s="122">
        <v>1005</v>
      </c>
      <c r="S14" s="122">
        <v>228</v>
      </c>
      <c r="T14" s="166">
        <v>473.20399999999995</v>
      </c>
      <c r="U14" s="124">
        <f t="shared" si="3"/>
        <v>5.748138751520696E-4</v>
      </c>
      <c r="V14" s="76">
        <v>0</v>
      </c>
      <c r="W14" s="122">
        <v>0</v>
      </c>
      <c r="X14" s="122">
        <v>0</v>
      </c>
      <c r="Y14" s="166">
        <v>0</v>
      </c>
      <c r="Z14" s="124">
        <f t="shared" si="4"/>
        <v>0</v>
      </c>
    </row>
    <row r="15" spans="1:26" ht="12.75" customHeight="1" x14ac:dyDescent="0.2">
      <c r="A15" s="114" t="str">
        <f>Translation!$A445</f>
        <v>-3.0% – -1.1%</v>
      </c>
      <c r="B15" s="30">
        <v>408</v>
      </c>
      <c r="C15" s="6">
        <v>1184363</v>
      </c>
      <c r="D15" s="6">
        <v>452040</v>
      </c>
      <c r="E15" s="150">
        <v>372630.027</v>
      </c>
      <c r="F15" s="31">
        <f t="shared" si="0"/>
        <v>0.40409217543666764</v>
      </c>
      <c r="G15" s="41">
        <v>4</v>
      </c>
      <c r="H15" s="42">
        <v>3458</v>
      </c>
      <c r="I15" s="42">
        <v>276</v>
      </c>
      <c r="J15" s="160">
        <v>232.16199999999998</v>
      </c>
      <c r="K15" s="44">
        <f t="shared" si="1"/>
        <v>2.5701886416413535E-4</v>
      </c>
      <c r="L15" s="76">
        <v>19</v>
      </c>
      <c r="M15" s="122">
        <v>1853</v>
      </c>
      <c r="N15" s="122">
        <v>305</v>
      </c>
      <c r="O15" s="166">
        <v>468.07099999999997</v>
      </c>
      <c r="P15" s="124">
        <f t="shared" si="2"/>
        <v>5.4422738322381877E-4</v>
      </c>
      <c r="Q15" s="76">
        <v>93</v>
      </c>
      <c r="R15" s="122">
        <v>266358</v>
      </c>
      <c r="S15" s="122">
        <v>78316</v>
      </c>
      <c r="T15" s="166">
        <v>70102.822</v>
      </c>
      <c r="U15" s="124">
        <f t="shared" si="3"/>
        <v>8.5155820265500212E-2</v>
      </c>
      <c r="V15" s="76">
        <v>1</v>
      </c>
      <c r="W15" s="122">
        <v>8</v>
      </c>
      <c r="X15" s="122">
        <v>0</v>
      </c>
      <c r="Y15" s="166">
        <v>0</v>
      </c>
      <c r="Z15" s="124">
        <f t="shared" si="4"/>
        <v>0</v>
      </c>
    </row>
    <row r="16" spans="1:26" x14ac:dyDescent="0.2">
      <c r="A16" s="114" t="str">
        <f>Translation!$A446</f>
        <v>-1.0% – 0.9%</v>
      </c>
      <c r="B16" s="30">
        <v>121</v>
      </c>
      <c r="C16" s="6">
        <v>78777</v>
      </c>
      <c r="D16" s="6">
        <v>46215</v>
      </c>
      <c r="E16" s="150">
        <v>29399.541000000005</v>
      </c>
      <c r="F16" s="31">
        <f t="shared" ref="F16:F21" si="5">E16/E$36</f>
        <v>3.1881822769826075E-2</v>
      </c>
      <c r="G16" s="41">
        <v>87</v>
      </c>
      <c r="H16" s="42">
        <v>864658</v>
      </c>
      <c r="I16" s="42">
        <v>1047</v>
      </c>
      <c r="J16" s="160">
        <v>86622.02</v>
      </c>
      <c r="K16" s="44">
        <f t="shared" si="1"/>
        <v>9.5896370603298642E-2</v>
      </c>
      <c r="L16" s="76">
        <v>169</v>
      </c>
      <c r="M16" s="122">
        <v>601396</v>
      </c>
      <c r="N16" s="122">
        <v>8707</v>
      </c>
      <c r="O16" s="166">
        <v>63792.557000000001</v>
      </c>
      <c r="P16" s="124">
        <f t="shared" ref="P16:P21" si="6">O16/O$36</f>
        <v>7.4171773866072252E-2</v>
      </c>
      <c r="Q16" s="76">
        <v>633</v>
      </c>
      <c r="R16" s="122">
        <v>1837727</v>
      </c>
      <c r="S16" s="122">
        <v>331293</v>
      </c>
      <c r="T16" s="166">
        <v>341837.92700000003</v>
      </c>
      <c r="U16" s="124">
        <f t="shared" ref="U16:U21" si="7">T16/T$36</f>
        <v>0.41523990391632426</v>
      </c>
      <c r="V16" s="76">
        <v>96</v>
      </c>
      <c r="W16" s="122">
        <v>674546</v>
      </c>
      <c r="X16" s="122">
        <v>5136</v>
      </c>
      <c r="Y16" s="166">
        <v>60923.538</v>
      </c>
      <c r="Z16" s="124">
        <f t="shared" si="4"/>
        <v>7.5772621781263011E-2</v>
      </c>
    </row>
    <row r="17" spans="1:26" x14ac:dyDescent="0.2">
      <c r="A17" s="114" t="str">
        <f>Translation!$A447</f>
        <v>1.0% – 2.9%</v>
      </c>
      <c r="B17" s="30">
        <v>58</v>
      </c>
      <c r="C17" s="6">
        <v>9186</v>
      </c>
      <c r="D17" s="6">
        <v>2428</v>
      </c>
      <c r="E17" s="150">
        <v>2640.9579999999996</v>
      </c>
      <c r="F17" s="31">
        <f t="shared" si="5"/>
        <v>2.8639411376713093E-3</v>
      </c>
      <c r="G17" s="41">
        <v>114</v>
      </c>
      <c r="H17" s="42">
        <v>130667</v>
      </c>
      <c r="I17" s="42">
        <v>10833</v>
      </c>
      <c r="J17" s="160">
        <v>13184.011</v>
      </c>
      <c r="K17" s="44">
        <f>J17/J$36</f>
        <v>1.4595582103649463E-2</v>
      </c>
      <c r="L17" s="76">
        <v>647</v>
      </c>
      <c r="M17" s="122">
        <v>1015129</v>
      </c>
      <c r="N17" s="122">
        <v>140861</v>
      </c>
      <c r="O17" s="166">
        <v>158585.78599999999</v>
      </c>
      <c r="P17" s="124">
        <f t="shared" si="6"/>
        <v>0.18438811063123442</v>
      </c>
      <c r="Q17" s="76">
        <v>727</v>
      </c>
      <c r="R17" s="122">
        <v>1629649</v>
      </c>
      <c r="S17" s="122">
        <v>422987</v>
      </c>
      <c r="T17" s="166">
        <v>369265.28100000002</v>
      </c>
      <c r="U17" s="124">
        <f t="shared" si="7"/>
        <v>0.44855666294183466</v>
      </c>
      <c r="V17" s="76">
        <v>109</v>
      </c>
      <c r="W17" s="122">
        <v>347313</v>
      </c>
      <c r="X17" s="122">
        <v>13709</v>
      </c>
      <c r="Y17" s="166">
        <v>37611.595000000001</v>
      </c>
      <c r="Z17" s="124">
        <f>Y17/Y$36</f>
        <v>4.6778786263611989E-2</v>
      </c>
    </row>
    <row r="18" spans="1:26" x14ac:dyDescent="0.2">
      <c r="A18" s="114" t="str">
        <f>Translation!$A448</f>
        <v>3.0% – 4.9%</v>
      </c>
      <c r="B18" s="30">
        <v>32</v>
      </c>
      <c r="C18" s="6">
        <v>18443</v>
      </c>
      <c r="D18" s="6">
        <v>3603</v>
      </c>
      <c r="E18" s="150">
        <v>2839.9490000000001</v>
      </c>
      <c r="F18" s="31">
        <f t="shared" si="5"/>
        <v>3.0797334792861146E-3</v>
      </c>
      <c r="G18" s="41">
        <v>196</v>
      </c>
      <c r="H18" s="42">
        <v>122901</v>
      </c>
      <c r="I18" s="42">
        <v>24461</v>
      </c>
      <c r="J18" s="160">
        <v>21540.752</v>
      </c>
      <c r="K18" s="44">
        <f>J18/J$36</f>
        <v>2.3847053403577363E-2</v>
      </c>
      <c r="L18" s="76">
        <v>697</v>
      </c>
      <c r="M18" s="122">
        <v>1840330</v>
      </c>
      <c r="N18" s="122">
        <v>516672</v>
      </c>
      <c r="O18" s="166">
        <v>433160.27899999998</v>
      </c>
      <c r="P18" s="124">
        <f t="shared" si="6"/>
        <v>0.50363659606484756</v>
      </c>
      <c r="Q18" s="76">
        <v>130</v>
      </c>
      <c r="R18" s="122">
        <v>77388</v>
      </c>
      <c r="S18" s="122">
        <v>25702</v>
      </c>
      <c r="T18" s="166">
        <v>21037.958000000002</v>
      </c>
      <c r="U18" s="124">
        <f t="shared" si="7"/>
        <v>2.5555384492241161E-2</v>
      </c>
      <c r="V18" s="76">
        <v>216</v>
      </c>
      <c r="W18" s="122">
        <v>130273</v>
      </c>
      <c r="X18" s="122">
        <v>27064</v>
      </c>
      <c r="Y18" s="166">
        <v>23814.541999999998</v>
      </c>
      <c r="Z18" s="124">
        <f>Y18/Y$36</f>
        <v>2.9618934538240421E-2</v>
      </c>
    </row>
    <row r="19" spans="1:26" x14ac:dyDescent="0.2">
      <c r="A19" s="114" t="str">
        <f>Translation!$A449</f>
        <v>5.0% – 6.9%</v>
      </c>
      <c r="B19" s="30">
        <v>56</v>
      </c>
      <c r="C19" s="6">
        <v>11827</v>
      </c>
      <c r="D19" s="6">
        <v>3153</v>
      </c>
      <c r="E19" s="150">
        <v>2233.306</v>
      </c>
      <c r="F19" s="31">
        <f t="shared" si="5"/>
        <v>2.4218699905141096E-3</v>
      </c>
      <c r="G19" s="41">
        <v>410</v>
      </c>
      <c r="H19" s="42">
        <v>787157</v>
      </c>
      <c r="I19" s="42">
        <v>211617</v>
      </c>
      <c r="J19" s="160">
        <v>184243.53999999998</v>
      </c>
      <c r="K19" s="44">
        <f>J19/J$36</f>
        <v>0.20396992350332716</v>
      </c>
      <c r="L19" s="76">
        <v>107</v>
      </c>
      <c r="M19" s="122">
        <v>457616</v>
      </c>
      <c r="N19" s="122">
        <v>199099</v>
      </c>
      <c r="O19" s="166">
        <v>179316.64899999998</v>
      </c>
      <c r="P19" s="124">
        <f t="shared" si="6"/>
        <v>0.20849193958552015</v>
      </c>
      <c r="Q19" s="76">
        <v>84</v>
      </c>
      <c r="R19" s="122">
        <v>22439</v>
      </c>
      <c r="S19" s="122">
        <v>5902</v>
      </c>
      <c r="T19" s="166">
        <v>3984.8009999999999</v>
      </c>
      <c r="U19" s="124">
        <f t="shared" si="7"/>
        <v>4.8404470471928437E-3</v>
      </c>
      <c r="V19" s="76">
        <v>578</v>
      </c>
      <c r="W19" s="122">
        <v>1061338</v>
      </c>
      <c r="X19" s="122">
        <v>369361</v>
      </c>
      <c r="Y19" s="166">
        <v>290358.16399999999</v>
      </c>
      <c r="Z19" s="124">
        <f>Y19/Y$36</f>
        <v>0.36112806419538435</v>
      </c>
    </row>
    <row r="20" spans="1:26" ht="12.75" customHeight="1" x14ac:dyDescent="0.2">
      <c r="A20" s="114" t="str">
        <f>Translation!$A450</f>
        <v>7.0% – 8.9%</v>
      </c>
      <c r="B20" s="30">
        <v>35</v>
      </c>
      <c r="C20" s="6">
        <v>10681</v>
      </c>
      <c r="D20" s="6">
        <v>2902</v>
      </c>
      <c r="E20" s="150">
        <v>2281.6980000000003</v>
      </c>
      <c r="F20" s="31">
        <f t="shared" si="5"/>
        <v>2.4743478563242403E-3</v>
      </c>
      <c r="G20" s="41">
        <v>575</v>
      </c>
      <c r="H20" s="42">
        <v>1433321</v>
      </c>
      <c r="I20" s="42">
        <v>430761</v>
      </c>
      <c r="J20" s="160">
        <v>367546.93400000001</v>
      </c>
      <c r="K20" s="44">
        <f>J20/J$36</f>
        <v>0.40689904249485459</v>
      </c>
      <c r="L20" s="76">
        <v>22</v>
      </c>
      <c r="M20" s="122">
        <v>48460</v>
      </c>
      <c r="N20" s="122">
        <v>22286</v>
      </c>
      <c r="O20" s="166">
        <v>17658.681</v>
      </c>
      <c r="P20" s="124">
        <f t="shared" si="6"/>
        <v>2.0531794859784454E-2</v>
      </c>
      <c r="Q20" s="76">
        <v>42</v>
      </c>
      <c r="R20" s="122">
        <v>44517</v>
      </c>
      <c r="S20" s="122">
        <v>2641</v>
      </c>
      <c r="T20" s="166">
        <v>4227.9049999999997</v>
      </c>
      <c r="U20" s="124">
        <f t="shared" si="7"/>
        <v>5.1357521424688106E-3</v>
      </c>
      <c r="V20" s="76">
        <v>631</v>
      </c>
      <c r="W20" s="122">
        <v>1481733</v>
      </c>
      <c r="X20" s="122">
        <v>376153</v>
      </c>
      <c r="Y20" s="166">
        <v>315819.29599999997</v>
      </c>
      <c r="Z20" s="124">
        <f>Y20/Y$36</f>
        <v>0.39279491724582294</v>
      </c>
    </row>
    <row r="21" spans="1:26" ht="12.75" customHeight="1" x14ac:dyDescent="0.2">
      <c r="A21" s="114" t="str">
        <f>Translation!$A451</f>
        <v>9.0% oder höher</v>
      </c>
      <c r="B21" s="30">
        <v>22</v>
      </c>
      <c r="C21" s="6">
        <v>4595</v>
      </c>
      <c r="D21" s="6">
        <v>2555</v>
      </c>
      <c r="E21" s="150">
        <v>2081.873</v>
      </c>
      <c r="F21" s="31">
        <f t="shared" si="5"/>
        <v>2.2576510978619055E-3</v>
      </c>
      <c r="G21" s="41">
        <v>264</v>
      </c>
      <c r="H21" s="42">
        <v>749553</v>
      </c>
      <c r="I21" s="42">
        <v>238493</v>
      </c>
      <c r="J21" s="160">
        <v>223452.44500000001</v>
      </c>
      <c r="K21" s="44">
        <f>J21/J$36</f>
        <v>0.24737680416519039</v>
      </c>
      <c r="L21" s="76">
        <v>10</v>
      </c>
      <c r="M21" s="122">
        <v>1487</v>
      </c>
      <c r="N21" s="122">
        <v>654</v>
      </c>
      <c r="O21" s="166">
        <v>385.38400000000001</v>
      </c>
      <c r="P21" s="124">
        <f t="shared" si="6"/>
        <v>4.4808699076919574E-4</v>
      </c>
      <c r="Q21" s="76">
        <v>22</v>
      </c>
      <c r="R21" s="122">
        <v>2641</v>
      </c>
      <c r="S21" s="122">
        <v>621</v>
      </c>
      <c r="T21" s="166">
        <v>392.09700000000004</v>
      </c>
      <c r="U21" s="124">
        <f t="shared" si="7"/>
        <v>4.7629097810986609E-4</v>
      </c>
      <c r="V21" s="76">
        <v>208</v>
      </c>
      <c r="W21" s="122">
        <v>229447</v>
      </c>
      <c r="X21" s="122">
        <v>77393</v>
      </c>
      <c r="Y21" s="166">
        <v>63844.053</v>
      </c>
      <c r="Z21" s="124">
        <f>Y21/Y$36</f>
        <v>7.9404963003821452E-2</v>
      </c>
    </row>
    <row r="22" spans="1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6"/>
      <c r="P22" s="124"/>
      <c r="Q22" s="76"/>
      <c r="R22" s="122"/>
      <c r="S22" s="122"/>
      <c r="T22" s="166"/>
      <c r="U22" s="124"/>
      <c r="V22" s="76"/>
      <c r="W22" s="122"/>
      <c r="X22" s="122"/>
      <c r="Y22" s="166"/>
      <c r="Z22" s="124"/>
    </row>
    <row r="23" spans="1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6"/>
      <c r="P23" s="124"/>
      <c r="Q23" s="76"/>
      <c r="R23" s="122"/>
      <c r="S23" s="122"/>
      <c r="T23" s="166"/>
      <c r="U23" s="124"/>
      <c r="V23" s="76"/>
      <c r="W23" s="122"/>
      <c r="X23" s="122"/>
      <c r="Y23" s="166"/>
      <c r="Z23" s="124"/>
    </row>
    <row r="24" spans="1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6"/>
      <c r="P24" s="124"/>
      <c r="Q24" s="76"/>
      <c r="R24" s="122"/>
      <c r="S24" s="122"/>
      <c r="T24" s="166"/>
      <c r="U24" s="124"/>
      <c r="V24" s="76"/>
      <c r="W24" s="122"/>
      <c r="X24" s="122"/>
      <c r="Y24" s="166"/>
      <c r="Z24" s="124"/>
    </row>
    <row r="25" spans="1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6"/>
      <c r="P25" s="124"/>
      <c r="Q25" s="76"/>
      <c r="R25" s="122"/>
      <c r="S25" s="122"/>
      <c r="T25" s="166"/>
      <c r="U25" s="124"/>
      <c r="V25" s="76"/>
      <c r="W25" s="122"/>
      <c r="X25" s="122"/>
      <c r="Y25" s="166"/>
      <c r="Z25" s="124"/>
    </row>
    <row r="26" spans="1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6"/>
      <c r="P26" s="124"/>
      <c r="Q26" s="76"/>
      <c r="R26" s="122"/>
      <c r="S26" s="122"/>
      <c r="T26" s="166"/>
      <c r="U26" s="124"/>
      <c r="V26" s="76"/>
      <c r="W26" s="122"/>
      <c r="X26" s="122"/>
      <c r="Y26" s="166"/>
      <c r="Z26" s="124"/>
    </row>
    <row r="27" spans="1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6"/>
      <c r="P27" s="124"/>
      <c r="Q27" s="76"/>
      <c r="R27" s="122"/>
      <c r="S27" s="122"/>
      <c r="T27" s="166"/>
      <c r="U27" s="124"/>
      <c r="V27" s="76"/>
      <c r="W27" s="122"/>
      <c r="X27" s="122"/>
      <c r="Y27" s="166"/>
      <c r="Z27" s="124"/>
    </row>
    <row r="28" spans="1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6"/>
      <c r="P28" s="124"/>
      <c r="Q28" s="76"/>
      <c r="R28" s="122"/>
      <c r="S28" s="122"/>
      <c r="T28" s="166"/>
      <c r="U28" s="124"/>
      <c r="V28" s="76"/>
      <c r="W28" s="122"/>
      <c r="X28" s="122"/>
      <c r="Y28" s="166"/>
      <c r="Z28" s="124"/>
    </row>
    <row r="29" spans="1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6"/>
      <c r="P29" s="124"/>
      <c r="Q29" s="76"/>
      <c r="R29" s="122"/>
      <c r="S29" s="122"/>
      <c r="T29" s="166"/>
      <c r="U29" s="124"/>
      <c r="V29" s="76"/>
      <c r="W29" s="122"/>
      <c r="X29" s="122"/>
      <c r="Y29" s="166"/>
      <c r="Z29" s="124"/>
    </row>
    <row r="30" spans="1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6"/>
      <c r="P30" s="124"/>
      <c r="Q30" s="76"/>
      <c r="R30" s="122"/>
      <c r="S30" s="122"/>
      <c r="T30" s="166"/>
      <c r="U30" s="124"/>
      <c r="V30" s="76"/>
      <c r="W30" s="122"/>
      <c r="X30" s="122"/>
      <c r="Y30" s="166"/>
      <c r="Z30" s="124"/>
    </row>
    <row r="31" spans="1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6"/>
      <c r="P31" s="124"/>
      <c r="Q31" s="76"/>
      <c r="R31" s="122"/>
      <c r="S31" s="122"/>
      <c r="T31" s="166"/>
      <c r="U31" s="124"/>
      <c r="V31" s="76"/>
      <c r="W31" s="122"/>
      <c r="X31" s="122"/>
      <c r="Y31" s="166"/>
      <c r="Z31" s="124"/>
    </row>
    <row r="32" spans="1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6"/>
      <c r="P32" s="124"/>
      <c r="Q32" s="76"/>
      <c r="R32" s="122"/>
      <c r="S32" s="122"/>
      <c r="T32" s="166"/>
      <c r="U32" s="124"/>
      <c r="V32" s="76"/>
      <c r="W32" s="122"/>
      <c r="X32" s="122"/>
      <c r="Y32" s="166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6"/>
      <c r="P33" s="124"/>
      <c r="Q33" s="76"/>
      <c r="R33" s="122"/>
      <c r="S33" s="122"/>
      <c r="T33" s="166"/>
      <c r="U33" s="124"/>
      <c r="V33" s="76"/>
      <c r="W33" s="122"/>
      <c r="X33" s="122"/>
      <c r="Y33" s="166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6"/>
      <c r="P34" s="124"/>
      <c r="Q34" s="76"/>
      <c r="R34" s="122"/>
      <c r="S34" s="122"/>
      <c r="T34" s="166"/>
      <c r="U34" s="124"/>
      <c r="V34" s="76"/>
      <c r="W34" s="122"/>
      <c r="X34" s="122"/>
      <c r="Y34" s="166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6"/>
      <c r="P35" s="124"/>
      <c r="Q35" s="76"/>
      <c r="R35" s="122"/>
      <c r="S35" s="122"/>
      <c r="T35" s="166"/>
      <c r="U35" s="124"/>
      <c r="V35" s="76"/>
      <c r="W35" s="122"/>
      <c r="X35" s="122"/>
      <c r="Y35" s="166"/>
      <c r="Z35" s="124"/>
    </row>
    <row r="36" spans="1:26" x14ac:dyDescent="0.2">
      <c r="A36" s="115" t="s">
        <v>2</v>
      </c>
      <c r="B36" s="32">
        <f t="shared" ref="B36:Z36" si="8">SUM(B$12:B$35)</f>
        <v>1587</v>
      </c>
      <c r="C36" s="7">
        <f t="shared" si="8"/>
        <v>4241897</v>
      </c>
      <c r="D36" s="7">
        <f t="shared" si="8"/>
        <v>937295</v>
      </c>
      <c r="E36" s="151">
        <f t="shared" si="8"/>
        <v>922141.15899999999</v>
      </c>
      <c r="F36" s="64">
        <f t="shared" si="8"/>
        <v>1</v>
      </c>
      <c r="G36" s="45">
        <f t="shared" si="8"/>
        <v>1654</v>
      </c>
      <c r="H36" s="65">
        <f t="shared" si="8"/>
        <v>4175912</v>
      </c>
      <c r="I36" s="65">
        <f t="shared" si="8"/>
        <v>917491</v>
      </c>
      <c r="J36" s="161">
        <f t="shared" si="8"/>
        <v>903287.78300000005</v>
      </c>
      <c r="K36" s="66">
        <f t="shared" si="8"/>
        <v>0.99999999999999989</v>
      </c>
      <c r="L36" s="77">
        <f t="shared" si="8"/>
        <v>1682</v>
      </c>
      <c r="M36" s="125">
        <f t="shared" si="8"/>
        <v>4050094</v>
      </c>
      <c r="N36" s="125">
        <f t="shared" si="8"/>
        <v>888825</v>
      </c>
      <c r="O36" s="167">
        <f t="shared" si="8"/>
        <v>860065.13899999997</v>
      </c>
      <c r="P36" s="127">
        <f t="shared" si="8"/>
        <v>0.99999999999999989</v>
      </c>
      <c r="Q36" s="77">
        <f t="shared" si="8"/>
        <v>1743</v>
      </c>
      <c r="R36" s="125">
        <f t="shared" si="8"/>
        <v>4038155</v>
      </c>
      <c r="S36" s="125">
        <f t="shared" si="8"/>
        <v>878601</v>
      </c>
      <c r="T36" s="167">
        <f t="shared" si="8"/>
        <v>823229.95399999991</v>
      </c>
      <c r="U36" s="127">
        <f t="shared" si="8"/>
        <v>1.0000000000000002</v>
      </c>
      <c r="V36" s="77">
        <f t="shared" si="8"/>
        <v>1845</v>
      </c>
      <c r="W36" s="125">
        <f t="shared" si="8"/>
        <v>4004037</v>
      </c>
      <c r="X36" s="125">
        <f t="shared" si="8"/>
        <v>868818</v>
      </c>
      <c r="Y36" s="167">
        <f t="shared" si="8"/>
        <v>804031.0149999999</v>
      </c>
      <c r="Z36" s="127">
        <f t="shared" si="8"/>
        <v>1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Vorsorgeeinrichtungen ohne Staatsgarantie</v>
      </c>
      <c r="E51" s="156"/>
      <c r="O51" s="156"/>
      <c r="T51" s="156"/>
      <c r="Y51" s="156"/>
    </row>
    <row r="52" spans="1:26" x14ac:dyDescent="0.2">
      <c r="A52" s="114" t="str">
        <f>$A$12</f>
        <v>nicht definiert</v>
      </c>
      <c r="B52" s="33">
        <v>106</v>
      </c>
      <c r="C52" s="8">
        <v>1050185</v>
      </c>
      <c r="D52" s="8">
        <v>678</v>
      </c>
      <c r="E52" s="152">
        <v>96100.048999999999</v>
      </c>
      <c r="F52" s="34">
        <f>E52/E$76</f>
        <v>0.12098780608840219</v>
      </c>
      <c r="G52" s="47">
        <v>2</v>
      </c>
      <c r="H52" s="48">
        <v>84197</v>
      </c>
      <c r="I52" s="48">
        <v>0</v>
      </c>
      <c r="J52" s="162">
        <v>6465.558</v>
      </c>
      <c r="K52" s="50">
        <f>J52/J$76</f>
        <v>8.4047129999481884E-3</v>
      </c>
      <c r="L52" s="128">
        <v>4</v>
      </c>
      <c r="M52" s="129">
        <v>83166</v>
      </c>
      <c r="N52" s="129">
        <v>1</v>
      </c>
      <c r="O52" s="168">
        <v>6499.1610000000001</v>
      </c>
      <c r="P52" s="131">
        <f>O52/O$76</f>
        <v>8.8690905535867559E-3</v>
      </c>
      <c r="Q52" s="128">
        <v>4</v>
      </c>
      <c r="R52" s="129">
        <v>155864</v>
      </c>
      <c r="S52" s="129">
        <v>10874</v>
      </c>
      <c r="T52" s="168">
        <v>11841.999</v>
      </c>
      <c r="U52" s="131">
        <f>T52/T$76</f>
        <v>1.6821452714955637E-2</v>
      </c>
      <c r="V52" s="128">
        <v>4</v>
      </c>
      <c r="W52" s="129">
        <v>79367</v>
      </c>
      <c r="X52" s="129">
        <v>1</v>
      </c>
      <c r="Y52" s="168">
        <v>11658.12</v>
      </c>
      <c r="Z52" s="131">
        <f>Y52/Y$76</f>
        <v>1.7176376077105746E-2</v>
      </c>
    </row>
    <row r="53" spans="1:26" ht="12.75" customHeight="1" x14ac:dyDescent="0.2">
      <c r="A53" s="114" t="str">
        <f>$A$13</f>
        <v>unter -5.0%</v>
      </c>
      <c r="B53" s="33">
        <v>183</v>
      </c>
      <c r="C53" s="8">
        <v>263945</v>
      </c>
      <c r="D53" s="8">
        <v>37725</v>
      </c>
      <c r="E53" s="152">
        <v>40080.816000000006</v>
      </c>
      <c r="F53" s="34">
        <f t="shared" ref="F53:F55" si="9">E53/E$76</f>
        <v>5.0460848298557355E-2</v>
      </c>
      <c r="G53" s="47">
        <v>2</v>
      </c>
      <c r="H53" s="48">
        <v>0</v>
      </c>
      <c r="I53" s="48">
        <v>3</v>
      </c>
      <c r="J53" s="162">
        <v>0.36099999999999999</v>
      </c>
      <c r="K53" s="50">
        <f t="shared" ref="K53:K56" si="10">J53/J$76</f>
        <v>4.6927139049426139E-7</v>
      </c>
      <c r="L53" s="128">
        <v>5</v>
      </c>
      <c r="M53" s="129">
        <v>567</v>
      </c>
      <c r="N53" s="129">
        <v>240</v>
      </c>
      <c r="O53" s="168">
        <v>195.79399999999998</v>
      </c>
      <c r="P53" s="131">
        <f t="shared" ref="P53:P57" si="11">O53/O$76</f>
        <v>2.6719059827090991E-4</v>
      </c>
      <c r="Q53" s="128">
        <v>2</v>
      </c>
      <c r="R53" s="129">
        <v>567</v>
      </c>
      <c r="S53" s="129">
        <v>37</v>
      </c>
      <c r="T53" s="168">
        <v>65.960000000000008</v>
      </c>
      <c r="U53" s="131">
        <f t="shared" ref="U53:U57" si="12">T53/T$76</f>
        <v>9.369558476389619E-5</v>
      </c>
      <c r="V53" s="128">
        <v>2</v>
      </c>
      <c r="W53" s="129">
        <v>12</v>
      </c>
      <c r="X53" s="129">
        <v>1</v>
      </c>
      <c r="Y53" s="168">
        <v>1.7069999999999999</v>
      </c>
      <c r="Z53" s="131">
        <f t="shared" ref="Z53:Z58" si="13">Y53/Y$76</f>
        <v>2.5149916078766992E-6</v>
      </c>
    </row>
    <row r="54" spans="1:26" ht="12.75" customHeight="1" x14ac:dyDescent="0.2">
      <c r="A54" s="114" t="str">
        <f>$A$14</f>
        <v>-5.0% – -3.1%</v>
      </c>
      <c r="B54" s="33">
        <v>558</v>
      </c>
      <c r="C54" s="8">
        <v>1571107</v>
      </c>
      <c r="D54" s="8">
        <v>367331</v>
      </c>
      <c r="E54" s="152">
        <v>355702.12099999998</v>
      </c>
      <c r="F54" s="34">
        <f t="shared" si="9"/>
        <v>0.44782099164987282</v>
      </c>
      <c r="G54" s="47">
        <v>0</v>
      </c>
      <c r="H54" s="48">
        <v>0</v>
      </c>
      <c r="I54" s="48">
        <v>0</v>
      </c>
      <c r="J54" s="162">
        <v>0</v>
      </c>
      <c r="K54" s="50">
        <f t="shared" si="10"/>
        <v>0</v>
      </c>
      <c r="L54" s="128">
        <v>2</v>
      </c>
      <c r="M54" s="129">
        <v>90</v>
      </c>
      <c r="N54" s="129">
        <v>0</v>
      </c>
      <c r="O54" s="168">
        <v>2.7770000000000001</v>
      </c>
      <c r="P54" s="131">
        <f t="shared" si="11"/>
        <v>3.7896375343387282E-6</v>
      </c>
      <c r="Q54" s="128">
        <v>6</v>
      </c>
      <c r="R54" s="129">
        <v>1005</v>
      </c>
      <c r="S54" s="129">
        <v>228</v>
      </c>
      <c r="T54" s="168">
        <v>473.20399999999995</v>
      </c>
      <c r="U54" s="131">
        <f t="shared" si="12"/>
        <v>6.7218201171338266E-4</v>
      </c>
      <c r="V54" s="128">
        <v>0</v>
      </c>
      <c r="W54" s="129">
        <v>0</v>
      </c>
      <c r="X54" s="129">
        <v>0</v>
      </c>
      <c r="Y54" s="168">
        <v>0</v>
      </c>
      <c r="Z54" s="131">
        <f t="shared" si="13"/>
        <v>0</v>
      </c>
    </row>
    <row r="55" spans="1:26" ht="12.75" customHeight="1" x14ac:dyDescent="0.2">
      <c r="A55" s="114" t="str">
        <f>$A$15</f>
        <v>-3.0% – -1.1%</v>
      </c>
      <c r="B55" s="33">
        <v>385</v>
      </c>
      <c r="C55" s="8">
        <v>919619</v>
      </c>
      <c r="D55" s="8">
        <v>320322</v>
      </c>
      <c r="E55" s="152">
        <v>261620.02600000001</v>
      </c>
      <c r="F55" s="34">
        <f t="shared" si="9"/>
        <v>0.32937374438311412</v>
      </c>
      <c r="G55" s="47">
        <v>4</v>
      </c>
      <c r="H55" s="48">
        <v>3458</v>
      </c>
      <c r="I55" s="48">
        <v>276</v>
      </c>
      <c r="J55" s="162">
        <v>232.16199999999998</v>
      </c>
      <c r="K55" s="50">
        <f t="shared" si="10"/>
        <v>3.0179220099703244E-4</v>
      </c>
      <c r="L55" s="128">
        <v>19</v>
      </c>
      <c r="M55" s="129">
        <v>1853</v>
      </c>
      <c r="N55" s="129">
        <v>305</v>
      </c>
      <c r="O55" s="168">
        <v>468.07099999999997</v>
      </c>
      <c r="P55" s="131">
        <f t="shared" si="11"/>
        <v>6.3875384599764589E-4</v>
      </c>
      <c r="Q55" s="128">
        <v>93</v>
      </c>
      <c r="R55" s="129">
        <v>266358</v>
      </c>
      <c r="S55" s="129">
        <v>78316</v>
      </c>
      <c r="T55" s="168">
        <v>70102.822</v>
      </c>
      <c r="U55" s="131">
        <f t="shared" si="12"/>
        <v>9.9580426029249935E-2</v>
      </c>
      <c r="V55" s="128">
        <v>1</v>
      </c>
      <c r="W55" s="129">
        <v>8</v>
      </c>
      <c r="X55" s="129">
        <v>0</v>
      </c>
      <c r="Y55" s="168">
        <v>0</v>
      </c>
      <c r="Z55" s="131">
        <f t="shared" si="13"/>
        <v>0</v>
      </c>
    </row>
    <row r="56" spans="1:26" x14ac:dyDescent="0.2">
      <c r="A56" s="114" t="str">
        <f>$A$16</f>
        <v>-1.0% – 0.9%</v>
      </c>
      <c r="B56" s="33">
        <v>117</v>
      </c>
      <c r="C56" s="8">
        <v>77680</v>
      </c>
      <c r="D56" s="8">
        <v>45513</v>
      </c>
      <c r="E56" s="152">
        <v>28958.431000000004</v>
      </c>
      <c r="F56" s="34">
        <f t="shared" ref="F56:F61" si="14">E56/E$76</f>
        <v>3.6458015067738159E-2</v>
      </c>
      <c r="G56" s="47">
        <v>86</v>
      </c>
      <c r="H56" s="48">
        <v>864647</v>
      </c>
      <c r="I56" s="48">
        <v>1022</v>
      </c>
      <c r="J56" s="162">
        <v>86562.243000000002</v>
      </c>
      <c r="K56" s="50">
        <f t="shared" si="10"/>
        <v>0.11252405578092008</v>
      </c>
      <c r="L56" s="128">
        <v>168</v>
      </c>
      <c r="M56" s="129">
        <v>601385</v>
      </c>
      <c r="N56" s="129">
        <v>8682</v>
      </c>
      <c r="O56" s="168">
        <v>63733.695</v>
      </c>
      <c r="P56" s="131">
        <f t="shared" si="11"/>
        <v>8.6974289799818694E-2</v>
      </c>
      <c r="Q56" s="128">
        <v>624</v>
      </c>
      <c r="R56" s="129">
        <v>1767087</v>
      </c>
      <c r="S56" s="129">
        <v>298105</v>
      </c>
      <c r="T56" s="168">
        <v>312935.54300000001</v>
      </c>
      <c r="U56" s="131">
        <f t="shared" si="12"/>
        <v>0.44452211483918097</v>
      </c>
      <c r="V56" s="128">
        <v>92</v>
      </c>
      <c r="W56" s="129">
        <v>674197</v>
      </c>
      <c r="X56" s="129">
        <v>4850</v>
      </c>
      <c r="Y56" s="168">
        <v>60687.678</v>
      </c>
      <c r="Z56" s="131">
        <f t="shared" si="13"/>
        <v>8.9413591606047685E-2</v>
      </c>
    </row>
    <row r="57" spans="1:26" x14ac:dyDescent="0.2">
      <c r="A57" s="114" t="str">
        <f>$A$17</f>
        <v>1.0% – 2.9%</v>
      </c>
      <c r="B57" s="33">
        <v>56</v>
      </c>
      <c r="C57" s="8">
        <v>8762</v>
      </c>
      <c r="D57" s="8">
        <v>2239</v>
      </c>
      <c r="E57" s="152">
        <v>2514.7469999999998</v>
      </c>
      <c r="F57" s="34">
        <f t="shared" si="14"/>
        <v>3.166010065170634E-3</v>
      </c>
      <c r="G57" s="47">
        <v>114</v>
      </c>
      <c r="H57" s="48">
        <v>130667</v>
      </c>
      <c r="I57" s="48">
        <v>10833</v>
      </c>
      <c r="J57" s="162">
        <v>13184.010999999999</v>
      </c>
      <c r="K57" s="50">
        <f>J57/J$76</f>
        <v>1.7138169457788469E-2</v>
      </c>
      <c r="L57" s="128">
        <v>639</v>
      </c>
      <c r="M57" s="129">
        <v>944172</v>
      </c>
      <c r="N57" s="129">
        <v>113435</v>
      </c>
      <c r="O57" s="168">
        <v>135552.57400000002</v>
      </c>
      <c r="P57" s="131">
        <f t="shared" si="11"/>
        <v>0.18498203900130647</v>
      </c>
      <c r="Q57" s="128">
        <v>702</v>
      </c>
      <c r="R57" s="129">
        <v>1405225</v>
      </c>
      <c r="S57" s="129">
        <v>318330</v>
      </c>
      <c r="T57" s="168">
        <v>283026.91700000002</v>
      </c>
      <c r="U57" s="131">
        <f t="shared" si="12"/>
        <v>0.40203718150754558</v>
      </c>
      <c r="V57" s="128">
        <v>109</v>
      </c>
      <c r="W57" s="129">
        <v>347313</v>
      </c>
      <c r="X57" s="129">
        <v>13709</v>
      </c>
      <c r="Y57" s="168">
        <v>37611.595000000001</v>
      </c>
      <c r="Z57" s="131">
        <f t="shared" si="13"/>
        <v>5.5414672398276056E-2</v>
      </c>
    </row>
    <row r="58" spans="1:26" x14ac:dyDescent="0.2">
      <c r="A58" s="114" t="str">
        <f>$A$18</f>
        <v>3.0% – 4.9%</v>
      </c>
      <c r="B58" s="33">
        <v>32</v>
      </c>
      <c r="C58" s="8">
        <v>18443</v>
      </c>
      <c r="D58" s="8">
        <v>3603</v>
      </c>
      <c r="E58" s="152">
        <v>2839.9490000000001</v>
      </c>
      <c r="F58" s="34">
        <f t="shared" si="14"/>
        <v>3.5754320886241349E-3</v>
      </c>
      <c r="G58" s="47">
        <v>193</v>
      </c>
      <c r="H58" s="48">
        <v>121737</v>
      </c>
      <c r="I58" s="48">
        <v>23997</v>
      </c>
      <c r="J58" s="162">
        <v>21286.912</v>
      </c>
      <c r="K58" s="50">
        <f>J58/J$76</f>
        <v>2.7671298597143987E-2</v>
      </c>
      <c r="L58" s="128">
        <v>670</v>
      </c>
      <c r="M58" s="129">
        <v>1647230</v>
      </c>
      <c r="N58" s="129">
        <v>423826</v>
      </c>
      <c r="O58" s="168">
        <v>354170.924</v>
      </c>
      <c r="P58" s="131">
        <f>O58/O$76</f>
        <v>0.48331992335679835</v>
      </c>
      <c r="Q58" s="128">
        <v>127</v>
      </c>
      <c r="R58" s="129">
        <v>64173</v>
      </c>
      <c r="S58" s="129">
        <v>19735</v>
      </c>
      <c r="T58" s="168">
        <v>16937.186999999998</v>
      </c>
      <c r="U58" s="131">
        <f>T58/T$76</f>
        <v>2.4059121288969983E-2</v>
      </c>
      <c r="V58" s="128">
        <v>213</v>
      </c>
      <c r="W58" s="129">
        <v>129156</v>
      </c>
      <c r="X58" s="129">
        <v>26611</v>
      </c>
      <c r="Y58" s="168">
        <v>23587.045999999998</v>
      </c>
      <c r="Z58" s="131">
        <f t="shared" si="13"/>
        <v>3.4751741502402851E-2</v>
      </c>
    </row>
    <row r="59" spans="1:26" x14ac:dyDescent="0.2">
      <c r="A59" s="114" t="str">
        <f>$A$19</f>
        <v>5.0% – 6.9%</v>
      </c>
      <c r="B59" s="33">
        <v>55</v>
      </c>
      <c r="C59" s="8">
        <v>11510</v>
      </c>
      <c r="D59" s="8">
        <v>2967</v>
      </c>
      <c r="E59" s="152">
        <v>2115.6170000000002</v>
      </c>
      <c r="F59" s="34">
        <f t="shared" si="14"/>
        <v>2.6635143479825612E-3</v>
      </c>
      <c r="G59" s="47">
        <v>403</v>
      </c>
      <c r="H59" s="48">
        <v>762873</v>
      </c>
      <c r="I59" s="48">
        <v>199772</v>
      </c>
      <c r="J59" s="162">
        <v>173931.97399999999</v>
      </c>
      <c r="K59" s="50">
        <f>J59/J$76</f>
        <v>0.22609778196784411</v>
      </c>
      <c r="L59" s="128">
        <v>105</v>
      </c>
      <c r="M59" s="129">
        <v>406797</v>
      </c>
      <c r="N59" s="129">
        <v>173673</v>
      </c>
      <c r="O59" s="168">
        <v>157344.45500000002</v>
      </c>
      <c r="P59" s="131">
        <f>O59/O$76</f>
        <v>0.21472036459779295</v>
      </c>
      <c r="Q59" s="128">
        <v>84</v>
      </c>
      <c r="R59" s="129">
        <v>22439</v>
      </c>
      <c r="S59" s="129">
        <v>5902</v>
      </c>
      <c r="T59" s="168">
        <v>3984.8009999999999</v>
      </c>
      <c r="U59" s="131">
        <f>T59/T$76</f>
        <v>5.6603738608665593E-3</v>
      </c>
      <c r="V59" s="128">
        <v>562</v>
      </c>
      <c r="W59" s="129">
        <v>928321</v>
      </c>
      <c r="X59" s="129">
        <v>305165</v>
      </c>
      <c r="Y59" s="168">
        <v>239208.38699999999</v>
      </c>
      <c r="Z59" s="131">
        <f>Y59/Y$76</f>
        <v>0.35243531683580653</v>
      </c>
    </row>
    <row r="60" spans="1:26" ht="12.75" customHeight="1" x14ac:dyDescent="0.2">
      <c r="A60" s="114" t="str">
        <f>$A$20</f>
        <v>7.0% – 8.9%</v>
      </c>
      <c r="B60" s="33">
        <v>35</v>
      </c>
      <c r="C60" s="8">
        <v>10681</v>
      </c>
      <c r="D60" s="8">
        <v>2902</v>
      </c>
      <c r="E60" s="152">
        <v>2281.6980000000003</v>
      </c>
      <c r="F60" s="34">
        <f t="shared" si="14"/>
        <v>2.8726066016500694E-3</v>
      </c>
      <c r="G60" s="47">
        <v>555</v>
      </c>
      <c r="H60" s="48">
        <v>1229886</v>
      </c>
      <c r="I60" s="48">
        <v>330584</v>
      </c>
      <c r="J60" s="162">
        <v>282441.29599999997</v>
      </c>
      <c r="K60" s="50">
        <f>J60/J$76</f>
        <v>0.36715130112720573</v>
      </c>
      <c r="L60" s="128">
        <v>21</v>
      </c>
      <c r="M60" s="129">
        <v>41307</v>
      </c>
      <c r="N60" s="129">
        <v>17911</v>
      </c>
      <c r="O60" s="168">
        <v>14434.925000000001</v>
      </c>
      <c r="P60" s="131">
        <f>O60/O$76</f>
        <v>1.9698643710970281E-2</v>
      </c>
      <c r="Q60" s="128">
        <v>42</v>
      </c>
      <c r="R60" s="129">
        <v>44517</v>
      </c>
      <c r="S60" s="129">
        <v>2641</v>
      </c>
      <c r="T60" s="168">
        <v>4227.9049999999997</v>
      </c>
      <c r="U60" s="131">
        <f>T60/T$76</f>
        <v>6.0057008990479143E-3</v>
      </c>
      <c r="V60" s="128">
        <v>613</v>
      </c>
      <c r="W60" s="129">
        <v>1292293</v>
      </c>
      <c r="X60" s="129">
        <v>295017</v>
      </c>
      <c r="Y60" s="168">
        <v>248385.08400000003</v>
      </c>
      <c r="Z60" s="131">
        <f>Y60/Y$76</f>
        <v>0.36595571281883371</v>
      </c>
    </row>
    <row r="61" spans="1:26" ht="12.75" customHeight="1" x14ac:dyDescent="0.2">
      <c r="A61" s="114" t="str">
        <f>$A$21</f>
        <v>9.0% oder höher</v>
      </c>
      <c r="B61" s="33">
        <v>22</v>
      </c>
      <c r="C61" s="8">
        <v>4595</v>
      </c>
      <c r="D61" s="8">
        <v>2555</v>
      </c>
      <c r="E61" s="152">
        <v>2081.873</v>
      </c>
      <c r="F61" s="34">
        <f t="shared" si="14"/>
        <v>2.6210314088880447E-3</v>
      </c>
      <c r="G61" s="47">
        <v>257</v>
      </c>
      <c r="H61" s="48">
        <v>652724</v>
      </c>
      <c r="I61" s="48">
        <v>194820</v>
      </c>
      <c r="J61" s="162">
        <v>185173.14899999998</v>
      </c>
      <c r="K61" s="50">
        <f>J61/J$76</f>
        <v>0.2407104185967619</v>
      </c>
      <c r="L61" s="128">
        <v>10</v>
      </c>
      <c r="M61" s="129">
        <v>1487</v>
      </c>
      <c r="N61" s="129">
        <v>654</v>
      </c>
      <c r="O61" s="168">
        <v>385.38400000000001</v>
      </c>
      <c r="P61" s="131">
        <f>O61/O$76</f>
        <v>5.2591489792351326E-4</v>
      </c>
      <c r="Q61" s="128">
        <v>21</v>
      </c>
      <c r="R61" s="129">
        <v>2577</v>
      </c>
      <c r="S61" s="129">
        <v>599</v>
      </c>
      <c r="T61" s="168">
        <v>385.60699999999997</v>
      </c>
      <c r="U61" s="131">
        <f>T61/T$76</f>
        <v>5.4775126370605989E-4</v>
      </c>
      <c r="V61" s="128">
        <v>206</v>
      </c>
      <c r="W61" s="129">
        <v>213990</v>
      </c>
      <c r="X61" s="129">
        <v>69552</v>
      </c>
      <c r="Y61" s="168">
        <v>57590.282000000007</v>
      </c>
      <c r="Z61" s="131">
        <f>Y61/Y$76</f>
        <v>8.4850073769919487E-2</v>
      </c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8"/>
      <c r="P62" s="131"/>
      <c r="Q62" s="128"/>
      <c r="R62" s="129"/>
      <c r="S62" s="129"/>
      <c r="T62" s="168"/>
      <c r="U62" s="131"/>
      <c r="V62" s="128"/>
      <c r="W62" s="129"/>
      <c r="X62" s="129"/>
      <c r="Y62" s="168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8"/>
      <c r="P63" s="131"/>
      <c r="Q63" s="128"/>
      <c r="R63" s="129"/>
      <c r="S63" s="129"/>
      <c r="T63" s="168"/>
      <c r="U63" s="131"/>
      <c r="V63" s="128"/>
      <c r="W63" s="129"/>
      <c r="X63" s="129"/>
      <c r="Y63" s="168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8"/>
      <c r="P64" s="131"/>
      <c r="Q64" s="128"/>
      <c r="R64" s="129"/>
      <c r="S64" s="129"/>
      <c r="T64" s="168"/>
      <c r="U64" s="131"/>
      <c r="V64" s="128"/>
      <c r="W64" s="129"/>
      <c r="X64" s="129"/>
      <c r="Y64" s="168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8"/>
      <c r="P65" s="131"/>
      <c r="Q65" s="128"/>
      <c r="R65" s="129"/>
      <c r="S65" s="129"/>
      <c r="T65" s="168"/>
      <c r="U65" s="131"/>
      <c r="V65" s="128"/>
      <c r="W65" s="129"/>
      <c r="X65" s="129"/>
      <c r="Y65" s="168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8"/>
      <c r="P66" s="131"/>
      <c r="Q66" s="128"/>
      <c r="R66" s="129"/>
      <c r="S66" s="129"/>
      <c r="T66" s="168"/>
      <c r="U66" s="131"/>
      <c r="V66" s="128"/>
      <c r="W66" s="129"/>
      <c r="X66" s="129"/>
      <c r="Y66" s="168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8"/>
      <c r="P67" s="131"/>
      <c r="Q67" s="128"/>
      <c r="R67" s="129"/>
      <c r="S67" s="129"/>
      <c r="T67" s="168"/>
      <c r="U67" s="131"/>
      <c r="V67" s="128"/>
      <c r="W67" s="129"/>
      <c r="X67" s="129"/>
      <c r="Y67" s="168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8"/>
      <c r="P68" s="131"/>
      <c r="Q68" s="128"/>
      <c r="R68" s="129"/>
      <c r="S68" s="129"/>
      <c r="T68" s="168"/>
      <c r="U68" s="131"/>
      <c r="V68" s="128"/>
      <c r="W68" s="129"/>
      <c r="X68" s="129"/>
      <c r="Y68" s="168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8"/>
      <c r="P69" s="131"/>
      <c r="Q69" s="128"/>
      <c r="R69" s="129"/>
      <c r="S69" s="129"/>
      <c r="T69" s="168"/>
      <c r="U69" s="131"/>
      <c r="V69" s="128"/>
      <c r="W69" s="129"/>
      <c r="X69" s="129"/>
      <c r="Y69" s="168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8"/>
      <c r="P70" s="131"/>
      <c r="Q70" s="128"/>
      <c r="R70" s="129"/>
      <c r="S70" s="129"/>
      <c r="T70" s="168"/>
      <c r="U70" s="131"/>
      <c r="V70" s="128"/>
      <c r="W70" s="129"/>
      <c r="X70" s="129"/>
      <c r="Y70" s="168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8"/>
      <c r="P71" s="131"/>
      <c r="Q71" s="128"/>
      <c r="R71" s="129"/>
      <c r="S71" s="129"/>
      <c r="T71" s="168"/>
      <c r="U71" s="131"/>
      <c r="V71" s="128"/>
      <c r="W71" s="129"/>
      <c r="X71" s="129"/>
      <c r="Y71" s="168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8"/>
      <c r="P72" s="131"/>
      <c r="Q72" s="128"/>
      <c r="R72" s="129"/>
      <c r="S72" s="129"/>
      <c r="T72" s="168"/>
      <c r="U72" s="131"/>
      <c r="V72" s="128"/>
      <c r="W72" s="129"/>
      <c r="X72" s="129"/>
      <c r="Y72" s="168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8"/>
      <c r="P73" s="131"/>
      <c r="Q73" s="128"/>
      <c r="R73" s="129"/>
      <c r="S73" s="129"/>
      <c r="T73" s="168"/>
      <c r="U73" s="131"/>
      <c r="V73" s="128"/>
      <c r="W73" s="129"/>
      <c r="X73" s="129"/>
      <c r="Y73" s="168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8"/>
      <c r="P74" s="131"/>
      <c r="Q74" s="128"/>
      <c r="R74" s="129"/>
      <c r="S74" s="129"/>
      <c r="T74" s="168"/>
      <c r="U74" s="131"/>
      <c r="V74" s="128"/>
      <c r="W74" s="129"/>
      <c r="X74" s="129"/>
      <c r="Y74" s="168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8"/>
      <c r="P75" s="131"/>
      <c r="Q75" s="128"/>
      <c r="R75" s="129"/>
      <c r="S75" s="129"/>
      <c r="T75" s="168"/>
      <c r="U75" s="131"/>
      <c r="V75" s="128"/>
      <c r="W75" s="129"/>
      <c r="X75" s="129"/>
      <c r="Y75" s="168"/>
      <c r="Z75" s="131"/>
    </row>
    <row r="76" spans="1:26" x14ac:dyDescent="0.2">
      <c r="A76" s="115" t="s">
        <v>2</v>
      </c>
      <c r="B76" s="35">
        <f t="shared" ref="B76:Z76" si="15">SUM(B$52:B$75)</f>
        <v>1549</v>
      </c>
      <c r="C76" s="9">
        <f t="shared" si="15"/>
        <v>3936527</v>
      </c>
      <c r="D76" s="9">
        <f t="shared" si="15"/>
        <v>785835</v>
      </c>
      <c r="E76" s="153">
        <f t="shared" si="15"/>
        <v>794295.32699999993</v>
      </c>
      <c r="F76" s="67">
        <f t="shared" si="15"/>
        <v>1</v>
      </c>
      <c r="G76" s="51">
        <f t="shared" si="15"/>
        <v>1616</v>
      </c>
      <c r="H76" s="68">
        <f t="shared" si="15"/>
        <v>3850189</v>
      </c>
      <c r="I76" s="68">
        <f t="shared" si="15"/>
        <v>761307</v>
      </c>
      <c r="J76" s="163">
        <f t="shared" si="15"/>
        <v>769277.66599999997</v>
      </c>
      <c r="K76" s="69">
        <f t="shared" si="15"/>
        <v>1</v>
      </c>
      <c r="L76" s="132">
        <f t="shared" si="15"/>
        <v>1643</v>
      </c>
      <c r="M76" s="133">
        <f t="shared" si="15"/>
        <v>3728054</v>
      </c>
      <c r="N76" s="133">
        <f t="shared" si="15"/>
        <v>738727</v>
      </c>
      <c r="O76" s="169">
        <f t="shared" si="15"/>
        <v>732787.76000000013</v>
      </c>
      <c r="P76" s="135">
        <f t="shared" si="15"/>
        <v>0.99999999999999989</v>
      </c>
      <c r="Q76" s="132">
        <f t="shared" si="15"/>
        <v>1705</v>
      </c>
      <c r="R76" s="133">
        <f t="shared" si="15"/>
        <v>3729812</v>
      </c>
      <c r="S76" s="133">
        <f t="shared" si="15"/>
        <v>734767</v>
      </c>
      <c r="T76" s="169">
        <f t="shared" si="15"/>
        <v>703981.94500000007</v>
      </c>
      <c r="U76" s="135">
        <f t="shared" si="15"/>
        <v>1</v>
      </c>
      <c r="V76" s="132">
        <f t="shared" si="15"/>
        <v>1802</v>
      </c>
      <c r="W76" s="133">
        <f t="shared" si="15"/>
        <v>3664657</v>
      </c>
      <c r="X76" s="133">
        <f t="shared" si="15"/>
        <v>714906</v>
      </c>
      <c r="Y76" s="169">
        <f t="shared" si="15"/>
        <v>678729.89900000009</v>
      </c>
      <c r="Z76" s="135">
        <f t="shared" si="15"/>
        <v>0.99999999999999989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Vorsorgeeinrichtungen mit Staatsgarantie</v>
      </c>
      <c r="E91" s="156"/>
      <c r="O91" s="156"/>
      <c r="T91" s="156"/>
      <c r="Y91" s="156"/>
    </row>
    <row r="92" spans="1:26" x14ac:dyDescent="0.2">
      <c r="A92" s="114" t="str">
        <f>$A$12</f>
        <v>nicht definiert</v>
      </c>
      <c r="B92" s="36">
        <v>0</v>
      </c>
      <c r="C92" s="10">
        <v>0</v>
      </c>
      <c r="D92" s="10">
        <v>0</v>
      </c>
      <c r="E92" s="154">
        <v>0</v>
      </c>
      <c r="F92" s="37">
        <f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>J92/J$116</f>
        <v>0</v>
      </c>
      <c r="L92" s="136">
        <v>0</v>
      </c>
      <c r="M92" s="137">
        <v>0</v>
      </c>
      <c r="N92" s="137">
        <v>0</v>
      </c>
      <c r="O92" s="170">
        <v>0</v>
      </c>
      <c r="P92" s="139">
        <f>O92/O$116</f>
        <v>0</v>
      </c>
      <c r="Q92" s="136">
        <v>0</v>
      </c>
      <c r="R92" s="137">
        <v>0</v>
      </c>
      <c r="S92" s="137">
        <v>0</v>
      </c>
      <c r="T92" s="170">
        <v>0</v>
      </c>
      <c r="U92" s="139">
        <f>T92/T$116</f>
        <v>0</v>
      </c>
      <c r="V92" s="136">
        <v>0</v>
      </c>
      <c r="W92" s="137">
        <v>0</v>
      </c>
      <c r="X92" s="137">
        <v>0</v>
      </c>
      <c r="Y92" s="170">
        <v>0</v>
      </c>
      <c r="Z92" s="139">
        <f>Y92/Y$116</f>
        <v>0</v>
      </c>
    </row>
    <row r="93" spans="1:26" ht="12.75" customHeight="1" x14ac:dyDescent="0.2">
      <c r="A93" s="114" t="str">
        <f>$A$13</f>
        <v>unter -5.0%</v>
      </c>
      <c r="B93" s="36">
        <v>0</v>
      </c>
      <c r="C93" s="10">
        <v>0</v>
      </c>
      <c r="D93" s="10">
        <v>0</v>
      </c>
      <c r="E93" s="154">
        <v>0</v>
      </c>
      <c r="F93" s="37">
        <f t="shared" ref="F93:F95" si="16">E93/E$116</f>
        <v>0</v>
      </c>
      <c r="G93" s="53">
        <v>0</v>
      </c>
      <c r="H93" s="54">
        <v>0</v>
      </c>
      <c r="I93" s="54">
        <v>0</v>
      </c>
      <c r="J93" s="164">
        <v>0</v>
      </c>
      <c r="K93" s="56">
        <f t="shared" ref="K93:K95" si="17">J93/J$116</f>
        <v>0</v>
      </c>
      <c r="L93" s="136">
        <v>0</v>
      </c>
      <c r="M93" s="137">
        <v>0</v>
      </c>
      <c r="N93" s="137">
        <v>0</v>
      </c>
      <c r="O93" s="170">
        <v>0</v>
      </c>
      <c r="P93" s="139">
        <f t="shared" ref="P93:P96" si="18">O93/O$116</f>
        <v>0</v>
      </c>
      <c r="Q93" s="136">
        <v>0</v>
      </c>
      <c r="R93" s="137">
        <v>0</v>
      </c>
      <c r="S93" s="137">
        <v>0</v>
      </c>
      <c r="T93" s="170">
        <v>0</v>
      </c>
      <c r="U93" s="139">
        <f t="shared" ref="U93:U97" si="19">T93/T$116</f>
        <v>0</v>
      </c>
      <c r="V93" s="136">
        <v>0</v>
      </c>
      <c r="W93" s="137">
        <v>0</v>
      </c>
      <c r="X93" s="137">
        <v>0</v>
      </c>
      <c r="Y93" s="170">
        <v>0</v>
      </c>
      <c r="Z93" s="139">
        <f t="shared" ref="Z93:Z97" si="20">Y93/Y$116</f>
        <v>0</v>
      </c>
    </row>
    <row r="94" spans="1:26" ht="12.75" customHeight="1" x14ac:dyDescent="0.2">
      <c r="A94" s="114" t="str">
        <f>$A$14</f>
        <v>-5.0% – -3.1%</v>
      </c>
      <c r="B94" s="36">
        <v>8</v>
      </c>
      <c r="C94" s="10">
        <v>38788</v>
      </c>
      <c r="D94" s="10">
        <v>18665</v>
      </c>
      <c r="E94" s="154">
        <v>16150.821</v>
      </c>
      <c r="F94" s="37">
        <f t="shared" si="16"/>
        <v>0.1263304461892821</v>
      </c>
      <c r="G94" s="53">
        <v>0</v>
      </c>
      <c r="H94" s="54">
        <v>0</v>
      </c>
      <c r="I94" s="54">
        <v>0</v>
      </c>
      <c r="J94" s="164">
        <v>0</v>
      </c>
      <c r="K94" s="56">
        <f t="shared" si="17"/>
        <v>0</v>
      </c>
      <c r="L94" s="136">
        <v>0</v>
      </c>
      <c r="M94" s="137">
        <v>0</v>
      </c>
      <c r="N94" s="137">
        <v>0</v>
      </c>
      <c r="O94" s="170">
        <v>0</v>
      </c>
      <c r="P94" s="139">
        <f t="shared" si="18"/>
        <v>0</v>
      </c>
      <c r="Q94" s="136">
        <v>0</v>
      </c>
      <c r="R94" s="137">
        <v>0</v>
      </c>
      <c r="S94" s="137">
        <v>0</v>
      </c>
      <c r="T94" s="170">
        <v>0</v>
      </c>
      <c r="U94" s="139">
        <f t="shared" si="19"/>
        <v>0</v>
      </c>
      <c r="V94" s="136">
        <v>0</v>
      </c>
      <c r="W94" s="137">
        <v>0</v>
      </c>
      <c r="X94" s="137">
        <v>0</v>
      </c>
      <c r="Y94" s="170">
        <v>0</v>
      </c>
      <c r="Z94" s="139">
        <f t="shared" si="20"/>
        <v>0</v>
      </c>
    </row>
    <row r="95" spans="1:26" ht="12.75" customHeight="1" x14ac:dyDescent="0.2">
      <c r="A95" s="114" t="str">
        <f>$A$15</f>
        <v>-3.0% – -1.1%</v>
      </c>
      <c r="B95" s="36">
        <v>23</v>
      </c>
      <c r="C95" s="10">
        <v>264744</v>
      </c>
      <c r="D95" s="10">
        <v>131718</v>
      </c>
      <c r="E95" s="154">
        <v>111010.001</v>
      </c>
      <c r="F95" s="37">
        <f t="shared" si="16"/>
        <v>0.86831145969623791</v>
      </c>
      <c r="G95" s="53">
        <v>0</v>
      </c>
      <c r="H95" s="54">
        <v>0</v>
      </c>
      <c r="I95" s="54">
        <v>0</v>
      </c>
      <c r="J95" s="164">
        <v>0</v>
      </c>
      <c r="K95" s="56">
        <f t="shared" si="17"/>
        <v>0</v>
      </c>
      <c r="L95" s="136">
        <v>0</v>
      </c>
      <c r="M95" s="137">
        <v>0</v>
      </c>
      <c r="N95" s="137">
        <v>0</v>
      </c>
      <c r="O95" s="170">
        <v>0</v>
      </c>
      <c r="P95" s="139">
        <f t="shared" si="18"/>
        <v>0</v>
      </c>
      <c r="Q95" s="136">
        <v>0</v>
      </c>
      <c r="R95" s="137">
        <v>0</v>
      </c>
      <c r="S95" s="137">
        <v>0</v>
      </c>
      <c r="T95" s="170">
        <v>0</v>
      </c>
      <c r="U95" s="139">
        <f t="shared" si="19"/>
        <v>0</v>
      </c>
      <c r="V95" s="136">
        <v>0</v>
      </c>
      <c r="W95" s="137">
        <v>0</v>
      </c>
      <c r="X95" s="137">
        <v>0</v>
      </c>
      <c r="Y95" s="170">
        <v>0</v>
      </c>
      <c r="Z95" s="139">
        <f t="shared" si="20"/>
        <v>0</v>
      </c>
    </row>
    <row r="96" spans="1:26" x14ac:dyDescent="0.2">
      <c r="A96" s="114" t="str">
        <f>$A$16</f>
        <v>-1.0% – 0.9%</v>
      </c>
      <c r="B96" s="36">
        <v>4</v>
      </c>
      <c r="C96" s="10">
        <v>1097</v>
      </c>
      <c r="D96" s="10">
        <v>702</v>
      </c>
      <c r="E96" s="154">
        <v>441.11</v>
      </c>
      <c r="F96" s="37">
        <f t="shared" ref="F96:F101" si="21">E96/E$116</f>
        <v>3.4503275789233398E-3</v>
      </c>
      <c r="G96" s="53">
        <v>1</v>
      </c>
      <c r="H96" s="54">
        <v>11</v>
      </c>
      <c r="I96" s="54">
        <v>25</v>
      </c>
      <c r="J96" s="164">
        <v>59.777000000000001</v>
      </c>
      <c r="K96" s="56">
        <f t="shared" ref="K96:K101" si="22">J96/J$116</f>
        <v>4.4606333714341872E-4</v>
      </c>
      <c r="L96" s="136">
        <v>1</v>
      </c>
      <c r="M96" s="137">
        <v>11</v>
      </c>
      <c r="N96" s="137">
        <v>25</v>
      </c>
      <c r="O96" s="170">
        <v>58.862000000000002</v>
      </c>
      <c r="P96" s="139">
        <f t="shared" si="18"/>
        <v>4.6247023990021041E-4</v>
      </c>
      <c r="Q96" s="136">
        <v>9</v>
      </c>
      <c r="R96" s="137">
        <v>70640</v>
      </c>
      <c r="S96" s="137">
        <v>33188</v>
      </c>
      <c r="T96" s="170">
        <v>28902.383999999998</v>
      </c>
      <c r="U96" s="139">
        <f t="shared" si="19"/>
        <v>0.24237204664775577</v>
      </c>
      <c r="V96" s="136">
        <v>4</v>
      </c>
      <c r="W96" s="137">
        <v>349</v>
      </c>
      <c r="X96" s="137">
        <v>286</v>
      </c>
      <c r="Y96" s="170">
        <v>235.86</v>
      </c>
      <c r="Z96" s="139">
        <f t="shared" si="20"/>
        <v>1.882345565062645E-3</v>
      </c>
    </row>
    <row r="97" spans="1:26" x14ac:dyDescent="0.2">
      <c r="A97" s="114" t="str">
        <f>$A$17</f>
        <v>1.0% – 2.9%</v>
      </c>
      <c r="B97" s="36">
        <v>2</v>
      </c>
      <c r="C97" s="10">
        <v>424</v>
      </c>
      <c r="D97" s="10">
        <v>189</v>
      </c>
      <c r="E97" s="154">
        <v>126.211</v>
      </c>
      <c r="F97" s="37">
        <f t="shared" si="21"/>
        <v>9.8721247322321789E-4</v>
      </c>
      <c r="G97" s="53">
        <v>0</v>
      </c>
      <c r="H97" s="54">
        <v>0</v>
      </c>
      <c r="I97" s="54">
        <v>0</v>
      </c>
      <c r="J97" s="164">
        <v>0</v>
      </c>
      <c r="K97" s="56">
        <f t="shared" si="22"/>
        <v>0</v>
      </c>
      <c r="L97" s="136">
        <v>8</v>
      </c>
      <c r="M97" s="137">
        <v>70957</v>
      </c>
      <c r="N97" s="137">
        <v>27426</v>
      </c>
      <c r="O97" s="170">
        <v>23033.212</v>
      </c>
      <c r="P97" s="139">
        <f>O97/O$116</f>
        <v>0.18096862286895457</v>
      </c>
      <c r="Q97" s="136">
        <v>25</v>
      </c>
      <c r="R97" s="137">
        <v>224424</v>
      </c>
      <c r="S97" s="137">
        <v>104657</v>
      </c>
      <c r="T97" s="170">
        <v>86238.364000000001</v>
      </c>
      <c r="U97" s="139">
        <f t="shared" si="19"/>
        <v>0.72318493803951067</v>
      </c>
      <c r="V97" s="136">
        <v>0</v>
      </c>
      <c r="W97" s="137">
        <v>0</v>
      </c>
      <c r="X97" s="137">
        <v>0</v>
      </c>
      <c r="Y97" s="170">
        <v>0</v>
      </c>
      <c r="Z97" s="139">
        <f t="shared" si="20"/>
        <v>0</v>
      </c>
    </row>
    <row r="98" spans="1:26" x14ac:dyDescent="0.2">
      <c r="A98" s="114" t="str">
        <f>$A$18</f>
        <v>3.0% – 4.9%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21"/>
        <v>0</v>
      </c>
      <c r="G98" s="53">
        <v>3</v>
      </c>
      <c r="H98" s="54">
        <v>1164</v>
      </c>
      <c r="I98" s="54">
        <v>464</v>
      </c>
      <c r="J98" s="164">
        <v>253.84</v>
      </c>
      <c r="K98" s="56">
        <f t="shared" si="22"/>
        <v>1.8941853472152401E-3</v>
      </c>
      <c r="L98" s="136">
        <v>27</v>
      </c>
      <c r="M98" s="137">
        <v>193100</v>
      </c>
      <c r="N98" s="137">
        <v>92846</v>
      </c>
      <c r="O98" s="170">
        <v>78989.354999999996</v>
      </c>
      <c r="P98" s="139">
        <f>O98/O$116</f>
        <v>0.62060796365079141</v>
      </c>
      <c r="Q98" s="136">
        <v>3</v>
      </c>
      <c r="R98" s="137">
        <v>13215</v>
      </c>
      <c r="S98" s="137">
        <v>5967</v>
      </c>
      <c r="T98" s="170">
        <v>4100.7709999999997</v>
      </c>
      <c r="U98" s="139">
        <f>T98/T$116</f>
        <v>3.4388590923979286E-2</v>
      </c>
      <c r="V98" s="136">
        <v>3</v>
      </c>
      <c r="W98" s="137">
        <v>1117</v>
      </c>
      <c r="X98" s="137">
        <v>453</v>
      </c>
      <c r="Y98" s="170">
        <v>227.49600000000001</v>
      </c>
      <c r="Z98" s="139">
        <f>Y98/Y$116</f>
        <v>1.8155943639001589E-3</v>
      </c>
    </row>
    <row r="99" spans="1:26" x14ac:dyDescent="0.2">
      <c r="A99" s="114" t="str">
        <f>$A$19</f>
        <v>5.0% – 6.9%</v>
      </c>
      <c r="B99" s="36">
        <v>1</v>
      </c>
      <c r="C99" s="10">
        <v>317</v>
      </c>
      <c r="D99" s="10">
        <v>186</v>
      </c>
      <c r="E99" s="154">
        <v>117.68899999999999</v>
      </c>
      <c r="F99" s="37">
        <f t="shared" si="21"/>
        <v>9.2055406233345174E-4</v>
      </c>
      <c r="G99" s="53">
        <v>7</v>
      </c>
      <c r="H99" s="54">
        <v>24284</v>
      </c>
      <c r="I99" s="54">
        <v>11845</v>
      </c>
      <c r="J99" s="164">
        <v>10311.566000000001</v>
      </c>
      <c r="K99" s="56">
        <f t="shared" si="22"/>
        <v>7.6946175638366157E-2</v>
      </c>
      <c r="L99" s="136">
        <v>2</v>
      </c>
      <c r="M99" s="137">
        <v>50819</v>
      </c>
      <c r="N99" s="137">
        <v>25426</v>
      </c>
      <c r="O99" s="170">
        <v>21972.194</v>
      </c>
      <c r="P99" s="139">
        <f>O99/O$116</f>
        <v>0.17263235755349737</v>
      </c>
      <c r="Q99" s="136">
        <v>0</v>
      </c>
      <c r="R99" s="137">
        <v>0</v>
      </c>
      <c r="S99" s="137">
        <v>0</v>
      </c>
      <c r="T99" s="170">
        <v>0</v>
      </c>
      <c r="U99" s="139">
        <f>T99/T$116</f>
        <v>0</v>
      </c>
      <c r="V99" s="136">
        <v>16</v>
      </c>
      <c r="W99" s="137">
        <v>133017</v>
      </c>
      <c r="X99" s="137">
        <v>64196</v>
      </c>
      <c r="Y99" s="170">
        <v>51149.777000000002</v>
      </c>
      <c r="Z99" s="139">
        <f>Y99/Y$116</f>
        <v>0.40821485580383821</v>
      </c>
    </row>
    <row r="100" spans="1:26" ht="12.75" customHeight="1" x14ac:dyDescent="0.2">
      <c r="A100" s="114" t="str">
        <f>$A$20</f>
        <v>7.0% – 8.9%</v>
      </c>
      <c r="B100" s="36">
        <v>0</v>
      </c>
      <c r="C100" s="10">
        <v>0</v>
      </c>
      <c r="D100" s="10">
        <v>0</v>
      </c>
      <c r="E100" s="154">
        <v>0</v>
      </c>
      <c r="F100" s="37">
        <f t="shared" si="21"/>
        <v>0</v>
      </c>
      <c r="G100" s="53">
        <v>20</v>
      </c>
      <c r="H100" s="54">
        <v>203435</v>
      </c>
      <c r="I100" s="54">
        <v>100177</v>
      </c>
      <c r="J100" s="164">
        <v>85105.638000000006</v>
      </c>
      <c r="K100" s="56">
        <f t="shared" si="22"/>
        <v>0.6350687538016252</v>
      </c>
      <c r="L100" s="136">
        <v>1</v>
      </c>
      <c r="M100" s="137">
        <v>7153</v>
      </c>
      <c r="N100" s="137">
        <v>4375</v>
      </c>
      <c r="O100" s="170">
        <v>3223.7559999999999</v>
      </c>
      <c r="P100" s="139">
        <f>O100/O$116</f>
        <v>2.532858568685642E-2</v>
      </c>
      <c r="Q100" s="136">
        <v>0</v>
      </c>
      <c r="R100" s="137">
        <v>0</v>
      </c>
      <c r="S100" s="137">
        <v>0</v>
      </c>
      <c r="T100" s="170">
        <v>0</v>
      </c>
      <c r="U100" s="139">
        <f>T100/T$116</f>
        <v>0</v>
      </c>
      <c r="V100" s="136">
        <v>18</v>
      </c>
      <c r="W100" s="137">
        <v>189440</v>
      </c>
      <c r="X100" s="137">
        <v>81136</v>
      </c>
      <c r="Y100" s="170">
        <v>67434.212</v>
      </c>
      <c r="Z100" s="139">
        <f>Y100/Y$116</f>
        <v>0.53817726571565416</v>
      </c>
    </row>
    <row r="101" spans="1:26" ht="12.75" customHeight="1" x14ac:dyDescent="0.2">
      <c r="A101" s="114" t="str">
        <f>$A$21</f>
        <v>9.0% oder höher</v>
      </c>
      <c r="B101" s="36">
        <v>0</v>
      </c>
      <c r="C101" s="10">
        <v>0</v>
      </c>
      <c r="D101" s="10">
        <v>0</v>
      </c>
      <c r="E101" s="154">
        <v>0</v>
      </c>
      <c r="F101" s="37">
        <f t="shared" si="21"/>
        <v>0</v>
      </c>
      <c r="G101" s="53">
        <v>7</v>
      </c>
      <c r="H101" s="54">
        <v>96829</v>
      </c>
      <c r="I101" s="54">
        <v>43673</v>
      </c>
      <c r="J101" s="164">
        <v>38279.296000000002</v>
      </c>
      <c r="K101" s="56">
        <f t="shared" si="22"/>
        <v>0.28564482187564982</v>
      </c>
      <c r="L101" s="136">
        <v>0</v>
      </c>
      <c r="M101" s="137">
        <v>0</v>
      </c>
      <c r="N101" s="137">
        <v>0</v>
      </c>
      <c r="O101" s="170">
        <v>0</v>
      </c>
      <c r="P101" s="139">
        <f>O101/O$116</f>
        <v>0</v>
      </c>
      <c r="Q101" s="136">
        <v>1</v>
      </c>
      <c r="R101" s="137">
        <v>64</v>
      </c>
      <c r="S101" s="137">
        <v>22</v>
      </c>
      <c r="T101" s="170">
        <v>6.49</v>
      </c>
      <c r="U101" s="139">
        <f>T101/T$116</f>
        <v>5.4424388754364867E-5</v>
      </c>
      <c r="V101" s="136">
        <v>2</v>
      </c>
      <c r="W101" s="137">
        <v>15457</v>
      </c>
      <c r="X101" s="137">
        <v>7841</v>
      </c>
      <c r="Y101" s="170">
        <v>6253.7709999999997</v>
      </c>
      <c r="Z101" s="139">
        <f>Y101/Y$116</f>
        <v>4.9909938551544901E-2</v>
      </c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0"/>
      <c r="P102" s="139"/>
      <c r="Q102" s="136"/>
      <c r="R102" s="137"/>
      <c r="S102" s="137"/>
      <c r="T102" s="170"/>
      <c r="U102" s="139"/>
      <c r="V102" s="136"/>
      <c r="W102" s="137"/>
      <c r="X102" s="137"/>
      <c r="Y102" s="170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0"/>
      <c r="P103" s="139"/>
      <c r="Q103" s="136"/>
      <c r="R103" s="137"/>
      <c r="S103" s="137"/>
      <c r="T103" s="170"/>
      <c r="U103" s="139"/>
      <c r="V103" s="136"/>
      <c r="W103" s="137"/>
      <c r="X103" s="137"/>
      <c r="Y103" s="170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0"/>
      <c r="P104" s="139"/>
      <c r="Q104" s="136"/>
      <c r="R104" s="137"/>
      <c r="S104" s="137"/>
      <c r="T104" s="170"/>
      <c r="U104" s="139"/>
      <c r="V104" s="136"/>
      <c r="W104" s="137"/>
      <c r="X104" s="137"/>
      <c r="Y104" s="170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0"/>
      <c r="P105" s="139"/>
      <c r="Q105" s="136"/>
      <c r="R105" s="137"/>
      <c r="S105" s="137"/>
      <c r="T105" s="170"/>
      <c r="U105" s="139"/>
      <c r="V105" s="136"/>
      <c r="W105" s="137"/>
      <c r="X105" s="137"/>
      <c r="Y105" s="170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0"/>
      <c r="P106" s="139"/>
      <c r="Q106" s="136"/>
      <c r="R106" s="137"/>
      <c r="S106" s="137"/>
      <c r="T106" s="170"/>
      <c r="U106" s="139"/>
      <c r="V106" s="136"/>
      <c r="W106" s="137"/>
      <c r="X106" s="137"/>
      <c r="Y106" s="170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0"/>
      <c r="P107" s="139"/>
      <c r="Q107" s="136"/>
      <c r="R107" s="137"/>
      <c r="S107" s="137"/>
      <c r="T107" s="170"/>
      <c r="U107" s="139"/>
      <c r="V107" s="136"/>
      <c r="W107" s="137"/>
      <c r="X107" s="137"/>
      <c r="Y107" s="170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0"/>
      <c r="P108" s="139"/>
      <c r="Q108" s="136"/>
      <c r="R108" s="137"/>
      <c r="S108" s="137"/>
      <c r="T108" s="170"/>
      <c r="U108" s="139"/>
      <c r="V108" s="136"/>
      <c r="W108" s="137"/>
      <c r="X108" s="137"/>
      <c r="Y108" s="170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0"/>
      <c r="P109" s="139"/>
      <c r="Q109" s="136"/>
      <c r="R109" s="137"/>
      <c r="S109" s="137"/>
      <c r="T109" s="170"/>
      <c r="U109" s="139"/>
      <c r="V109" s="136"/>
      <c r="W109" s="137"/>
      <c r="X109" s="137"/>
      <c r="Y109" s="170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0"/>
      <c r="P110" s="139"/>
      <c r="Q110" s="136"/>
      <c r="R110" s="137"/>
      <c r="S110" s="137"/>
      <c r="T110" s="170"/>
      <c r="U110" s="139"/>
      <c r="V110" s="136"/>
      <c r="W110" s="137"/>
      <c r="X110" s="137"/>
      <c r="Y110" s="170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0"/>
      <c r="P111" s="139"/>
      <c r="Q111" s="136"/>
      <c r="R111" s="137"/>
      <c r="S111" s="137"/>
      <c r="T111" s="170"/>
      <c r="U111" s="139"/>
      <c r="V111" s="136"/>
      <c r="W111" s="137"/>
      <c r="X111" s="137"/>
      <c r="Y111" s="170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0"/>
      <c r="P112" s="139"/>
      <c r="Q112" s="136"/>
      <c r="R112" s="137"/>
      <c r="S112" s="137"/>
      <c r="T112" s="170"/>
      <c r="U112" s="139"/>
      <c r="V112" s="136"/>
      <c r="W112" s="137"/>
      <c r="X112" s="137"/>
      <c r="Y112" s="170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0"/>
      <c r="P113" s="139"/>
      <c r="Q113" s="136"/>
      <c r="R113" s="137"/>
      <c r="S113" s="137"/>
      <c r="T113" s="170"/>
      <c r="U113" s="139"/>
      <c r="V113" s="136"/>
      <c r="W113" s="137"/>
      <c r="X113" s="137"/>
      <c r="Y113" s="170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0"/>
      <c r="P114" s="139"/>
      <c r="Q114" s="136"/>
      <c r="R114" s="137"/>
      <c r="S114" s="137"/>
      <c r="T114" s="170"/>
      <c r="U114" s="139"/>
      <c r="V114" s="136"/>
      <c r="W114" s="137"/>
      <c r="X114" s="137"/>
      <c r="Y114" s="170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0"/>
      <c r="P115" s="139"/>
      <c r="Q115" s="136"/>
      <c r="R115" s="137"/>
      <c r="S115" s="137"/>
      <c r="T115" s="170"/>
      <c r="U115" s="139"/>
      <c r="V115" s="136"/>
      <c r="W115" s="137"/>
      <c r="X115" s="137"/>
      <c r="Y115" s="170"/>
      <c r="Z115" s="139"/>
    </row>
    <row r="116" spans="1:26" x14ac:dyDescent="0.2">
      <c r="A116" s="115" t="s">
        <v>2</v>
      </c>
      <c r="B116" s="38">
        <f t="shared" ref="B116:Z116" si="23">SUM(B$92:B$115)</f>
        <v>38</v>
      </c>
      <c r="C116" s="11">
        <f t="shared" si="23"/>
        <v>305370</v>
      </c>
      <c r="D116" s="11">
        <f t="shared" si="23"/>
        <v>151460</v>
      </c>
      <c r="E116" s="155">
        <f t="shared" si="23"/>
        <v>127845.83199999999</v>
      </c>
      <c r="F116" s="70">
        <f t="shared" si="23"/>
        <v>1</v>
      </c>
      <c r="G116" s="57">
        <f t="shared" si="23"/>
        <v>38</v>
      </c>
      <c r="H116" s="71">
        <f t="shared" si="23"/>
        <v>325723</v>
      </c>
      <c r="I116" s="71">
        <f t="shared" si="23"/>
        <v>156184</v>
      </c>
      <c r="J116" s="165">
        <f t="shared" si="23"/>
        <v>134010.11700000003</v>
      </c>
      <c r="K116" s="72">
        <f t="shared" si="23"/>
        <v>0.99999999999999978</v>
      </c>
      <c r="L116" s="140">
        <f t="shared" si="23"/>
        <v>39</v>
      </c>
      <c r="M116" s="141">
        <f t="shared" si="23"/>
        <v>322040</v>
      </c>
      <c r="N116" s="141">
        <f t="shared" si="23"/>
        <v>150098</v>
      </c>
      <c r="O116" s="171">
        <f t="shared" si="23"/>
        <v>127277.379</v>
      </c>
      <c r="P116" s="143">
        <f t="shared" si="23"/>
        <v>1</v>
      </c>
      <c r="Q116" s="140">
        <f t="shared" si="23"/>
        <v>38</v>
      </c>
      <c r="R116" s="141">
        <f t="shared" si="23"/>
        <v>308343</v>
      </c>
      <c r="S116" s="141">
        <f t="shared" si="23"/>
        <v>143834</v>
      </c>
      <c r="T116" s="171">
        <f t="shared" si="23"/>
        <v>119248.00899999999</v>
      </c>
      <c r="U116" s="143">
        <f t="shared" si="23"/>
        <v>1.0000000000000002</v>
      </c>
      <c r="V116" s="140">
        <f t="shared" si="23"/>
        <v>43</v>
      </c>
      <c r="W116" s="141">
        <f t="shared" si="23"/>
        <v>339380</v>
      </c>
      <c r="X116" s="141">
        <f t="shared" si="23"/>
        <v>153912</v>
      </c>
      <c r="Y116" s="171">
        <f t="shared" si="23"/>
        <v>125301.11599999999</v>
      </c>
      <c r="Z116" s="143">
        <f t="shared" si="23"/>
        <v>1</v>
      </c>
    </row>
    <row r="119" spans="1:26" ht="12.75" hidden="1" customHeight="1" x14ac:dyDescent="0.2"/>
    <row r="120" spans="1:26" ht="12.75" hidden="1" customHeight="1" x14ac:dyDescent="0.2"/>
    <row r="121" spans="1:26" ht="12.75" hidden="1" customHeight="1" x14ac:dyDescent="0.2"/>
    <row r="122" spans="1:26" ht="12.75" hidden="1" customHeight="1" x14ac:dyDescent="0.2"/>
    <row r="123" spans="1:26" ht="12.75" hidden="1" customHeight="1" x14ac:dyDescent="0.2"/>
    <row r="124" spans="1:26" ht="12.75" hidden="1" customHeight="1" x14ac:dyDescent="0.2"/>
    <row r="125" spans="1:26" ht="12.75" hidden="1" customHeight="1" x14ac:dyDescent="0.2"/>
    <row r="126" spans="1:26" ht="12.75" hidden="1" customHeight="1" x14ac:dyDescent="0.2"/>
    <row r="127" spans="1:26" ht="12.75" hidden="1" customHeight="1" x14ac:dyDescent="0.2"/>
    <row r="128" spans="1:26" ht="12.75" hidden="1" customHeight="1" x14ac:dyDescent="0.2"/>
    <row r="129" spans="1:26" ht="12.75" hidden="1" customHeight="1" x14ac:dyDescent="0.2"/>
    <row r="131" spans="1:26" x14ac:dyDescent="0.2">
      <c r="A131" s="237" t="str">
        <f>Translation!$A$32</f>
        <v>Vorsorgeeinrichtungen ohne Staatsgarantie und ohne Vollversicherungslösung</v>
      </c>
      <c r="E131" s="156"/>
      <c r="O131" s="156"/>
      <c r="T131" s="156"/>
      <c r="Y131" s="156"/>
    </row>
    <row r="132" spans="1:26" x14ac:dyDescent="0.2">
      <c r="A132" s="114" t="str">
        <f>$A$12</f>
        <v>nicht definiert</v>
      </c>
      <c r="B132" s="210">
        <v>0</v>
      </c>
      <c r="C132" s="211">
        <v>0</v>
      </c>
      <c r="D132" s="211">
        <v>0</v>
      </c>
      <c r="E132" s="212">
        <v>0</v>
      </c>
      <c r="F132" s="213">
        <f>E132/E$156</f>
        <v>0</v>
      </c>
      <c r="G132" s="218">
        <v>0</v>
      </c>
      <c r="H132" s="219">
        <v>0</v>
      </c>
      <c r="I132" s="219">
        <v>0</v>
      </c>
      <c r="J132" s="220">
        <v>0</v>
      </c>
      <c r="K132" s="221">
        <f>J132/J$156</f>
        <v>0</v>
      </c>
      <c r="L132" s="228">
        <v>0</v>
      </c>
      <c r="M132" s="229">
        <v>0</v>
      </c>
      <c r="N132" s="229">
        <v>0</v>
      </c>
      <c r="O132" s="230">
        <v>0</v>
      </c>
      <c r="P132" s="231">
        <f>O132/O$156</f>
        <v>0</v>
      </c>
      <c r="Q132" s="228">
        <v>0</v>
      </c>
      <c r="R132" s="229">
        <v>0</v>
      </c>
      <c r="S132" s="229">
        <v>0</v>
      </c>
      <c r="T132" s="230">
        <v>0</v>
      </c>
      <c r="U132" s="231">
        <f>T132/T$156</f>
        <v>0</v>
      </c>
      <c r="V132" s="228">
        <v>0</v>
      </c>
      <c r="W132" s="229">
        <v>0</v>
      </c>
      <c r="X132" s="229">
        <v>0</v>
      </c>
      <c r="Y132" s="230">
        <v>0</v>
      </c>
      <c r="Z132" s="231">
        <f>Y132/Y$156</f>
        <v>0</v>
      </c>
    </row>
    <row r="133" spans="1:26" ht="12.75" customHeight="1" x14ac:dyDescent="0.2">
      <c r="A133" s="114" t="str">
        <f>$A$13</f>
        <v>unter -5.0%</v>
      </c>
      <c r="B133" s="210">
        <v>183</v>
      </c>
      <c r="C133" s="211">
        <v>263945</v>
      </c>
      <c r="D133" s="211">
        <v>37725</v>
      </c>
      <c r="E133" s="212">
        <v>40080.816000000006</v>
      </c>
      <c r="F133" s="213">
        <f t="shared" ref="F133:F135" si="24">E133/E$156</f>
        <v>5.7406312048990986E-2</v>
      </c>
      <c r="G133" s="218">
        <v>2</v>
      </c>
      <c r="H133" s="219">
        <v>0</v>
      </c>
      <c r="I133" s="219">
        <v>3</v>
      </c>
      <c r="J133" s="220">
        <v>0.36099999999999999</v>
      </c>
      <c r="K133" s="221">
        <f t="shared" ref="K133:K136" si="25">J133/J$156</f>
        <v>5.3913116280122818E-7</v>
      </c>
      <c r="L133" s="228">
        <v>4</v>
      </c>
      <c r="M133" s="229">
        <v>559</v>
      </c>
      <c r="N133" s="229">
        <v>240</v>
      </c>
      <c r="O133" s="230">
        <v>195.23699999999997</v>
      </c>
      <c r="P133" s="231">
        <f t="shared" ref="P133:P135" si="26">O133/O$156</f>
        <v>3.0747895463675509E-4</v>
      </c>
      <c r="Q133" s="228">
        <v>2</v>
      </c>
      <c r="R133" s="229">
        <v>567</v>
      </c>
      <c r="S133" s="229">
        <v>37</v>
      </c>
      <c r="T133" s="230">
        <v>65.960000000000008</v>
      </c>
      <c r="U133" s="231">
        <f t="shared" ref="U133:U135" si="27">T133/T$156</f>
        <v>1.0896804805226596E-4</v>
      </c>
      <c r="V133" s="228">
        <v>2</v>
      </c>
      <c r="W133" s="229">
        <v>12</v>
      </c>
      <c r="X133" s="229">
        <v>1</v>
      </c>
      <c r="Y133" s="230">
        <v>1.7069999999999999</v>
      </c>
      <c r="Z133" s="231">
        <f t="shared" ref="Z133:Z135" si="28">Y133/Y$156</f>
        <v>2.9612026045038057E-6</v>
      </c>
    </row>
    <row r="134" spans="1:26" ht="12.75" customHeight="1" x14ac:dyDescent="0.2">
      <c r="A134" s="114" t="str">
        <f>$A$14</f>
        <v>-5.0% – -3.1%</v>
      </c>
      <c r="B134" s="210">
        <v>558</v>
      </c>
      <c r="C134" s="211">
        <v>1571107</v>
      </c>
      <c r="D134" s="211">
        <v>367331</v>
      </c>
      <c r="E134" s="212">
        <v>355702.12099999998</v>
      </c>
      <c r="F134" s="213">
        <f t="shared" si="24"/>
        <v>0.5094593621700203</v>
      </c>
      <c r="G134" s="218">
        <v>0</v>
      </c>
      <c r="H134" s="219">
        <v>0</v>
      </c>
      <c r="I134" s="219">
        <v>0</v>
      </c>
      <c r="J134" s="220">
        <v>0</v>
      </c>
      <c r="K134" s="221">
        <f t="shared" si="25"/>
        <v>0</v>
      </c>
      <c r="L134" s="228">
        <v>2</v>
      </c>
      <c r="M134" s="229">
        <v>90</v>
      </c>
      <c r="N134" s="229">
        <v>0</v>
      </c>
      <c r="O134" s="230">
        <v>2.7770000000000001</v>
      </c>
      <c r="P134" s="231">
        <f t="shared" si="26"/>
        <v>4.3735001922087974E-6</v>
      </c>
      <c r="Q134" s="228">
        <v>5</v>
      </c>
      <c r="R134" s="229">
        <v>998</v>
      </c>
      <c r="S134" s="229">
        <v>228</v>
      </c>
      <c r="T134" s="230">
        <v>473.20399999999995</v>
      </c>
      <c r="U134" s="231">
        <f t="shared" si="27"/>
        <v>7.8174827487150476E-4</v>
      </c>
      <c r="V134" s="228">
        <v>0</v>
      </c>
      <c r="W134" s="229">
        <v>0</v>
      </c>
      <c r="X134" s="229">
        <v>0</v>
      </c>
      <c r="Y134" s="230">
        <v>0</v>
      </c>
      <c r="Z134" s="231">
        <f t="shared" si="28"/>
        <v>0</v>
      </c>
    </row>
    <row r="135" spans="1:26" ht="12.75" customHeight="1" x14ac:dyDescent="0.2">
      <c r="A135" s="114" t="str">
        <f>$A$15</f>
        <v>-3.0% – -1.1%</v>
      </c>
      <c r="B135" s="210">
        <v>385</v>
      </c>
      <c r="C135" s="211">
        <v>919619</v>
      </c>
      <c r="D135" s="211">
        <v>320322</v>
      </c>
      <c r="E135" s="212">
        <v>261620.02600000001</v>
      </c>
      <c r="F135" s="213">
        <f t="shared" si="24"/>
        <v>0.37470895928918047</v>
      </c>
      <c r="G135" s="218">
        <v>2</v>
      </c>
      <c r="H135" s="219">
        <v>3408</v>
      </c>
      <c r="I135" s="219">
        <v>276</v>
      </c>
      <c r="J135" s="220">
        <v>221.16299999999998</v>
      </c>
      <c r="K135" s="221">
        <f t="shared" si="25"/>
        <v>3.3029325584101943E-4</v>
      </c>
      <c r="L135" s="228">
        <v>16</v>
      </c>
      <c r="M135" s="229">
        <v>1535</v>
      </c>
      <c r="N135" s="229">
        <v>305</v>
      </c>
      <c r="O135" s="230">
        <v>398.09799999999996</v>
      </c>
      <c r="P135" s="231">
        <f t="shared" si="26"/>
        <v>6.2696495481380542E-4</v>
      </c>
      <c r="Q135" s="228">
        <v>85</v>
      </c>
      <c r="R135" s="229">
        <v>255730</v>
      </c>
      <c r="S135" s="229">
        <v>78315</v>
      </c>
      <c r="T135" s="230">
        <v>69475.207999999999</v>
      </c>
      <c r="U135" s="231">
        <f t="shared" si="27"/>
        <v>0.11477528507861084</v>
      </c>
      <c r="V135" s="228">
        <v>0</v>
      </c>
      <c r="W135" s="229">
        <v>0</v>
      </c>
      <c r="X135" s="229">
        <v>0</v>
      </c>
      <c r="Y135" s="230">
        <v>0</v>
      </c>
      <c r="Z135" s="231">
        <f t="shared" si="28"/>
        <v>0</v>
      </c>
    </row>
    <row r="136" spans="1:26" x14ac:dyDescent="0.2">
      <c r="A136" s="114" t="str">
        <f>$A$16</f>
        <v>-1.0% – 0.9%</v>
      </c>
      <c r="B136" s="210">
        <v>117</v>
      </c>
      <c r="C136" s="211">
        <v>77680</v>
      </c>
      <c r="D136" s="211">
        <v>45513</v>
      </c>
      <c r="E136" s="212">
        <v>28958.431000000004</v>
      </c>
      <c r="F136" s="213">
        <f t="shared" ref="F136:F141" si="29">E136/E$156</f>
        <v>4.1476119808418421E-2</v>
      </c>
      <c r="G136" s="218">
        <v>40</v>
      </c>
      <c r="H136" s="219">
        <v>20961</v>
      </c>
      <c r="I136" s="219">
        <v>1010</v>
      </c>
      <c r="J136" s="220">
        <v>3489.2250000000004</v>
      </c>
      <c r="K136" s="221">
        <f t="shared" si="25"/>
        <v>5.2109416385737271E-3</v>
      </c>
      <c r="L136" s="228">
        <v>122</v>
      </c>
      <c r="M136" s="229">
        <v>47117</v>
      </c>
      <c r="N136" s="229">
        <v>8637</v>
      </c>
      <c r="O136" s="230">
        <v>9778.4600000000009</v>
      </c>
      <c r="P136" s="231">
        <f t="shared" ref="P136:P141" si="30">O136/O$156</f>
        <v>1.5400106838136854E-2</v>
      </c>
      <c r="Q136" s="228">
        <v>565</v>
      </c>
      <c r="R136" s="229">
        <v>1187604</v>
      </c>
      <c r="S136" s="229">
        <v>297812</v>
      </c>
      <c r="T136" s="230">
        <v>258351.166</v>
      </c>
      <c r="U136" s="231">
        <f t="shared" ref="U136:U141" si="31">T136/T$156</f>
        <v>0.42680446135607847</v>
      </c>
      <c r="V136" s="228">
        <v>54</v>
      </c>
      <c r="W136" s="229">
        <v>15291</v>
      </c>
      <c r="X136" s="229">
        <v>1639</v>
      </c>
      <c r="Y136" s="230">
        <v>2564.8310000000001</v>
      </c>
      <c r="Z136" s="231">
        <f t="shared" ref="Z136:Z141" si="32">Y136/Y$156</f>
        <v>4.4493170693099601E-3</v>
      </c>
    </row>
    <row r="137" spans="1:26" x14ac:dyDescent="0.2">
      <c r="A137" s="114" t="str">
        <f>$A$17</f>
        <v>1.0% – 2.9%</v>
      </c>
      <c r="B137" s="210">
        <v>56</v>
      </c>
      <c r="C137" s="211">
        <v>8762</v>
      </c>
      <c r="D137" s="211">
        <v>2239</v>
      </c>
      <c r="E137" s="212">
        <v>2514.7469999999998</v>
      </c>
      <c r="F137" s="213">
        <f t="shared" si="29"/>
        <v>3.6017817353385198E-3</v>
      </c>
      <c r="G137" s="218">
        <v>96</v>
      </c>
      <c r="H137" s="219">
        <v>18160</v>
      </c>
      <c r="I137" s="219">
        <v>10378</v>
      </c>
      <c r="J137" s="220">
        <v>6132.1419999999998</v>
      </c>
      <c r="K137" s="221">
        <f>J137/J$156</f>
        <v>9.1579746452139857E-3</v>
      </c>
      <c r="L137" s="228">
        <v>583</v>
      </c>
      <c r="M137" s="229">
        <v>541075</v>
      </c>
      <c r="N137" s="229">
        <v>112581</v>
      </c>
      <c r="O137" s="230">
        <v>99471.551000000007</v>
      </c>
      <c r="P137" s="231">
        <f t="shared" si="30"/>
        <v>0.1566578492682057</v>
      </c>
      <c r="Q137" s="228">
        <v>665</v>
      </c>
      <c r="R137" s="229">
        <v>1101515</v>
      </c>
      <c r="S137" s="229">
        <v>317371</v>
      </c>
      <c r="T137" s="230">
        <v>254232.29300000001</v>
      </c>
      <c r="U137" s="231">
        <f t="shared" si="31"/>
        <v>0.41999995027382897</v>
      </c>
      <c r="V137" s="228">
        <v>81</v>
      </c>
      <c r="W137" s="229">
        <v>106084</v>
      </c>
      <c r="X137" s="229">
        <v>12840</v>
      </c>
      <c r="Y137" s="230">
        <v>8327.5450000000001</v>
      </c>
      <c r="Z137" s="231">
        <f t="shared" si="32"/>
        <v>1.4446132362696337E-2</v>
      </c>
    </row>
    <row r="138" spans="1:26" x14ac:dyDescent="0.2">
      <c r="A138" s="114" t="str">
        <f>$A$18</f>
        <v>3.0% – 4.9%</v>
      </c>
      <c r="B138" s="210">
        <v>32</v>
      </c>
      <c r="C138" s="211">
        <v>18443</v>
      </c>
      <c r="D138" s="211">
        <v>3603</v>
      </c>
      <c r="E138" s="212">
        <v>2839.9490000000001</v>
      </c>
      <c r="F138" s="213">
        <f t="shared" si="29"/>
        <v>4.0675568705292797E-3</v>
      </c>
      <c r="G138" s="218">
        <v>181</v>
      </c>
      <c r="H138" s="219">
        <v>117243</v>
      </c>
      <c r="I138" s="219">
        <v>23992</v>
      </c>
      <c r="J138" s="220">
        <v>21001.474000000002</v>
      </c>
      <c r="K138" s="221">
        <f>J138/J$156</f>
        <v>3.1364401933960555E-2</v>
      </c>
      <c r="L138" s="228">
        <v>661</v>
      </c>
      <c r="M138" s="229">
        <v>1636977</v>
      </c>
      <c r="N138" s="229">
        <v>423713</v>
      </c>
      <c r="O138" s="230">
        <v>353569.17799999996</v>
      </c>
      <c r="P138" s="231">
        <f t="shared" si="30"/>
        <v>0.55683646666982578</v>
      </c>
      <c r="Q138" s="228">
        <v>113</v>
      </c>
      <c r="R138" s="229">
        <v>61796</v>
      </c>
      <c r="S138" s="229">
        <v>19721</v>
      </c>
      <c r="T138" s="230">
        <v>16467.575000000001</v>
      </c>
      <c r="U138" s="231">
        <f t="shared" si="31"/>
        <v>2.7204965189573885E-2</v>
      </c>
      <c r="V138" s="228">
        <v>193</v>
      </c>
      <c r="W138" s="229">
        <v>124068</v>
      </c>
      <c r="X138" s="229">
        <v>26221</v>
      </c>
      <c r="Y138" s="230">
        <v>23043.701000000001</v>
      </c>
      <c r="Z138" s="231">
        <f t="shared" si="32"/>
        <v>3.9974849102874611E-2</v>
      </c>
    </row>
    <row r="139" spans="1:26" x14ac:dyDescent="0.2">
      <c r="A139" s="114" t="str">
        <f>$A$19</f>
        <v>5.0% – 6.9%</v>
      </c>
      <c r="B139" s="210">
        <v>55</v>
      </c>
      <c r="C139" s="211">
        <v>11510</v>
      </c>
      <c r="D139" s="211">
        <v>2967</v>
      </c>
      <c r="E139" s="212">
        <v>2115.6170000000002</v>
      </c>
      <c r="F139" s="213">
        <f t="shared" si="29"/>
        <v>3.0301221830950284E-3</v>
      </c>
      <c r="G139" s="218">
        <v>385</v>
      </c>
      <c r="H139" s="219">
        <v>739232</v>
      </c>
      <c r="I139" s="219">
        <v>199744</v>
      </c>
      <c r="J139" s="220">
        <v>172391.46299999999</v>
      </c>
      <c r="K139" s="221">
        <f>J139/J$156</f>
        <v>0.25745598311411327</v>
      </c>
      <c r="L139" s="228">
        <v>100</v>
      </c>
      <c r="M139" s="229">
        <v>404691</v>
      </c>
      <c r="N139" s="229">
        <v>173552</v>
      </c>
      <c r="O139" s="230">
        <v>156771.70700000002</v>
      </c>
      <c r="P139" s="231">
        <f t="shared" si="30"/>
        <v>0.24689992462996088</v>
      </c>
      <c r="Q139" s="228">
        <v>79</v>
      </c>
      <c r="R139" s="229">
        <v>21615</v>
      </c>
      <c r="S139" s="229">
        <v>5797</v>
      </c>
      <c r="T139" s="230">
        <v>3898.1480000000001</v>
      </c>
      <c r="U139" s="231">
        <f t="shared" si="31"/>
        <v>6.4398662610497944E-3</v>
      </c>
      <c r="V139" s="228">
        <v>533</v>
      </c>
      <c r="W139" s="229">
        <v>903185</v>
      </c>
      <c r="X139" s="229">
        <v>304840</v>
      </c>
      <c r="Y139" s="230">
        <v>237407.38900000002</v>
      </c>
      <c r="Z139" s="231">
        <f t="shared" si="32"/>
        <v>0.41184029211203765</v>
      </c>
    </row>
    <row r="140" spans="1:26" ht="12.75" customHeight="1" x14ac:dyDescent="0.2">
      <c r="A140" s="114" t="str">
        <f>$A$20</f>
        <v>7.0% – 8.9%</v>
      </c>
      <c r="B140" s="210">
        <v>35</v>
      </c>
      <c r="C140" s="211">
        <v>10681</v>
      </c>
      <c r="D140" s="211">
        <v>2902</v>
      </c>
      <c r="E140" s="212">
        <v>2281.6980000000003</v>
      </c>
      <c r="F140" s="213">
        <f t="shared" si="29"/>
        <v>3.2679940296015588E-3</v>
      </c>
      <c r="G140" s="218">
        <v>541</v>
      </c>
      <c r="H140" s="219">
        <v>1225281</v>
      </c>
      <c r="I140" s="219">
        <v>330565</v>
      </c>
      <c r="J140" s="220">
        <v>281585.82500000001</v>
      </c>
      <c r="K140" s="221">
        <f>J140/J$156</f>
        <v>0.42053100626203088</v>
      </c>
      <c r="L140" s="228">
        <v>20</v>
      </c>
      <c r="M140" s="229">
        <v>40971</v>
      </c>
      <c r="N140" s="229">
        <v>17911</v>
      </c>
      <c r="O140" s="230">
        <v>14408.258</v>
      </c>
      <c r="P140" s="231">
        <f t="shared" si="30"/>
        <v>2.2691580530210278E-2</v>
      </c>
      <c r="Q140" s="228">
        <v>34</v>
      </c>
      <c r="R140" s="229">
        <v>10735</v>
      </c>
      <c r="S140" s="229">
        <v>2617</v>
      </c>
      <c r="T140" s="230">
        <v>1965.8940000000002</v>
      </c>
      <c r="U140" s="231">
        <f t="shared" si="31"/>
        <v>3.2477203131846778E-3</v>
      </c>
      <c r="V140" s="228">
        <v>595</v>
      </c>
      <c r="W140" s="229">
        <v>1290305</v>
      </c>
      <c r="X140" s="229">
        <v>294724</v>
      </c>
      <c r="Y140" s="230">
        <v>248074.45699999999</v>
      </c>
      <c r="Z140" s="231">
        <f t="shared" si="32"/>
        <v>0.43034489055610275</v>
      </c>
    </row>
    <row r="141" spans="1:26" ht="12.75" customHeight="1" x14ac:dyDescent="0.2">
      <c r="A141" s="114" t="str">
        <f>$A$21</f>
        <v>9.0% oder höher</v>
      </c>
      <c r="B141" s="210">
        <v>22</v>
      </c>
      <c r="C141" s="211">
        <v>4595</v>
      </c>
      <c r="D141" s="211">
        <v>2555</v>
      </c>
      <c r="E141" s="212">
        <v>2081.873</v>
      </c>
      <c r="F141" s="213">
        <f t="shared" si="29"/>
        <v>2.9817918648255312E-3</v>
      </c>
      <c r="G141" s="218">
        <v>248</v>
      </c>
      <c r="H141" s="219">
        <v>651160</v>
      </c>
      <c r="I141" s="219">
        <v>194443</v>
      </c>
      <c r="J141" s="220">
        <v>184774.217</v>
      </c>
      <c r="K141" s="221">
        <f>J141/J$156</f>
        <v>0.27594886001910379</v>
      </c>
      <c r="L141" s="228">
        <v>9</v>
      </c>
      <c r="M141" s="229">
        <v>1345</v>
      </c>
      <c r="N141" s="229">
        <v>632</v>
      </c>
      <c r="O141" s="230">
        <v>365.26400000000001</v>
      </c>
      <c r="P141" s="231">
        <f t="shared" si="30"/>
        <v>5.7525465401762844E-4</v>
      </c>
      <c r="Q141" s="228">
        <v>21</v>
      </c>
      <c r="R141" s="229">
        <v>2577</v>
      </c>
      <c r="S141" s="229">
        <v>599</v>
      </c>
      <c r="T141" s="230">
        <v>385.60699999999997</v>
      </c>
      <c r="U141" s="231">
        <f t="shared" si="31"/>
        <v>6.3703520474969852E-4</v>
      </c>
      <c r="V141" s="228">
        <v>195</v>
      </c>
      <c r="W141" s="229">
        <v>211007</v>
      </c>
      <c r="X141" s="229">
        <v>69508</v>
      </c>
      <c r="Y141" s="230">
        <v>57035.354000000007</v>
      </c>
      <c r="Z141" s="231">
        <f t="shared" si="32"/>
        <v>9.8941557594374105E-2</v>
      </c>
    </row>
    <row r="142" spans="1:26" ht="12.75" hidden="1" customHeight="1" x14ac:dyDescent="0.2">
      <c r="A142" s="114">
        <f>$A$22</f>
        <v>0</v>
      </c>
      <c r="B142" s="210"/>
      <c r="C142" s="211"/>
      <c r="D142" s="211"/>
      <c r="E142" s="212"/>
      <c r="F142" s="213"/>
      <c r="G142" s="218"/>
      <c r="H142" s="219"/>
      <c r="I142" s="219"/>
      <c r="J142" s="220"/>
      <c r="K142" s="221"/>
      <c r="L142" s="228"/>
      <c r="M142" s="229"/>
      <c r="N142" s="229"/>
      <c r="O142" s="230"/>
      <c r="P142" s="231"/>
      <c r="Q142" s="228"/>
      <c r="R142" s="229"/>
      <c r="S142" s="229"/>
      <c r="T142" s="230"/>
      <c r="U142" s="231"/>
      <c r="V142" s="228"/>
      <c r="W142" s="229"/>
      <c r="X142" s="229"/>
      <c r="Y142" s="230"/>
      <c r="Z142" s="231"/>
    </row>
    <row r="143" spans="1:26" ht="12.75" hidden="1" customHeight="1" x14ac:dyDescent="0.2">
      <c r="A143" s="114">
        <f>$A$23</f>
        <v>0</v>
      </c>
      <c r="B143" s="210"/>
      <c r="C143" s="211"/>
      <c r="D143" s="211"/>
      <c r="E143" s="212"/>
      <c r="F143" s="213"/>
      <c r="G143" s="218"/>
      <c r="H143" s="219"/>
      <c r="I143" s="219"/>
      <c r="J143" s="220"/>
      <c r="K143" s="221"/>
      <c r="L143" s="228"/>
      <c r="M143" s="229"/>
      <c r="N143" s="229"/>
      <c r="O143" s="230"/>
      <c r="P143" s="231"/>
      <c r="Q143" s="228"/>
      <c r="R143" s="229"/>
      <c r="S143" s="229"/>
      <c r="T143" s="230"/>
      <c r="U143" s="231"/>
      <c r="V143" s="228"/>
      <c r="W143" s="229"/>
      <c r="X143" s="229"/>
      <c r="Y143" s="230"/>
      <c r="Z143" s="231"/>
    </row>
    <row r="144" spans="1:26" ht="12.75" hidden="1" customHeight="1" x14ac:dyDescent="0.2">
      <c r="A144" s="114">
        <f>$A$24</f>
        <v>0</v>
      </c>
      <c r="B144" s="210"/>
      <c r="C144" s="211"/>
      <c r="D144" s="211"/>
      <c r="E144" s="212"/>
      <c r="F144" s="213"/>
      <c r="G144" s="218"/>
      <c r="H144" s="219"/>
      <c r="I144" s="219"/>
      <c r="J144" s="220"/>
      <c r="K144" s="221"/>
      <c r="L144" s="228"/>
      <c r="M144" s="229"/>
      <c r="N144" s="229"/>
      <c r="O144" s="230"/>
      <c r="P144" s="231"/>
      <c r="Q144" s="228"/>
      <c r="R144" s="229"/>
      <c r="S144" s="229"/>
      <c r="T144" s="230"/>
      <c r="U144" s="231"/>
      <c r="V144" s="228"/>
      <c r="W144" s="229"/>
      <c r="X144" s="229"/>
      <c r="Y144" s="230"/>
      <c r="Z144" s="231"/>
    </row>
    <row r="145" spans="1:26" ht="12.75" hidden="1" customHeight="1" x14ac:dyDescent="0.2">
      <c r="A145" s="114">
        <f>$A$25</f>
        <v>0</v>
      </c>
      <c r="B145" s="210"/>
      <c r="C145" s="211"/>
      <c r="D145" s="211"/>
      <c r="E145" s="212"/>
      <c r="F145" s="213"/>
      <c r="G145" s="218"/>
      <c r="H145" s="219"/>
      <c r="I145" s="219"/>
      <c r="J145" s="220"/>
      <c r="K145" s="221"/>
      <c r="L145" s="228"/>
      <c r="M145" s="229"/>
      <c r="N145" s="229"/>
      <c r="O145" s="230"/>
      <c r="P145" s="231"/>
      <c r="Q145" s="228"/>
      <c r="R145" s="229"/>
      <c r="S145" s="229"/>
      <c r="T145" s="230"/>
      <c r="U145" s="231"/>
      <c r="V145" s="228"/>
      <c r="W145" s="229"/>
      <c r="X145" s="229"/>
      <c r="Y145" s="230"/>
      <c r="Z145" s="231"/>
    </row>
    <row r="146" spans="1:26" ht="12.75" hidden="1" customHeight="1" x14ac:dyDescent="0.2">
      <c r="A146" s="114">
        <f>$A$26</f>
        <v>0</v>
      </c>
      <c r="B146" s="210"/>
      <c r="C146" s="211"/>
      <c r="D146" s="211"/>
      <c r="E146" s="212"/>
      <c r="F146" s="213"/>
      <c r="G146" s="218"/>
      <c r="H146" s="219"/>
      <c r="I146" s="219"/>
      <c r="J146" s="220"/>
      <c r="K146" s="221"/>
      <c r="L146" s="228"/>
      <c r="M146" s="229"/>
      <c r="N146" s="229"/>
      <c r="O146" s="230"/>
      <c r="P146" s="231"/>
      <c r="Q146" s="228"/>
      <c r="R146" s="229"/>
      <c r="S146" s="229"/>
      <c r="T146" s="230"/>
      <c r="U146" s="231"/>
      <c r="V146" s="228"/>
      <c r="W146" s="229"/>
      <c r="X146" s="229"/>
      <c r="Y146" s="230"/>
      <c r="Z146" s="231"/>
    </row>
    <row r="147" spans="1:26" ht="12.75" hidden="1" customHeight="1" x14ac:dyDescent="0.2">
      <c r="A147" s="114">
        <f>$A$27</f>
        <v>0</v>
      </c>
      <c r="B147" s="210"/>
      <c r="C147" s="211"/>
      <c r="D147" s="211"/>
      <c r="E147" s="212"/>
      <c r="F147" s="213"/>
      <c r="G147" s="218"/>
      <c r="H147" s="219"/>
      <c r="I147" s="219"/>
      <c r="J147" s="220"/>
      <c r="K147" s="221"/>
      <c r="L147" s="228"/>
      <c r="M147" s="229"/>
      <c r="N147" s="229"/>
      <c r="O147" s="230"/>
      <c r="P147" s="231"/>
      <c r="Q147" s="228"/>
      <c r="R147" s="229"/>
      <c r="S147" s="229"/>
      <c r="T147" s="230"/>
      <c r="U147" s="231"/>
      <c r="V147" s="228"/>
      <c r="W147" s="229"/>
      <c r="X147" s="229"/>
      <c r="Y147" s="230"/>
      <c r="Z147" s="231"/>
    </row>
    <row r="148" spans="1:26" ht="12.75" hidden="1" customHeight="1" x14ac:dyDescent="0.2">
      <c r="A148" s="114">
        <f>$A$28</f>
        <v>0</v>
      </c>
      <c r="B148" s="210"/>
      <c r="C148" s="211"/>
      <c r="D148" s="211"/>
      <c r="E148" s="212"/>
      <c r="F148" s="213"/>
      <c r="G148" s="218"/>
      <c r="H148" s="219"/>
      <c r="I148" s="219"/>
      <c r="J148" s="220"/>
      <c r="K148" s="221"/>
      <c r="L148" s="228"/>
      <c r="M148" s="229"/>
      <c r="N148" s="229"/>
      <c r="O148" s="230"/>
      <c r="P148" s="231"/>
      <c r="Q148" s="228"/>
      <c r="R148" s="229"/>
      <c r="S148" s="229"/>
      <c r="T148" s="230"/>
      <c r="U148" s="231"/>
      <c r="V148" s="228"/>
      <c r="W148" s="229"/>
      <c r="X148" s="229"/>
      <c r="Y148" s="230"/>
      <c r="Z148" s="231"/>
    </row>
    <row r="149" spans="1:26" ht="12.75" hidden="1" customHeight="1" x14ac:dyDescent="0.2">
      <c r="A149" s="114">
        <f>$A$29</f>
        <v>0</v>
      </c>
      <c r="B149" s="210"/>
      <c r="C149" s="211"/>
      <c r="D149" s="211"/>
      <c r="E149" s="212"/>
      <c r="F149" s="213"/>
      <c r="G149" s="218"/>
      <c r="H149" s="219"/>
      <c r="I149" s="219"/>
      <c r="J149" s="220"/>
      <c r="K149" s="221"/>
      <c r="L149" s="228"/>
      <c r="M149" s="229"/>
      <c r="N149" s="229"/>
      <c r="O149" s="230"/>
      <c r="P149" s="231"/>
      <c r="Q149" s="228"/>
      <c r="R149" s="229"/>
      <c r="S149" s="229"/>
      <c r="T149" s="230"/>
      <c r="U149" s="231"/>
      <c r="V149" s="228"/>
      <c r="W149" s="229"/>
      <c r="X149" s="229"/>
      <c r="Y149" s="230"/>
      <c r="Z149" s="231"/>
    </row>
    <row r="150" spans="1:26" ht="12.75" hidden="1" customHeight="1" x14ac:dyDescent="0.2">
      <c r="A150" s="114">
        <f>$A$30</f>
        <v>0</v>
      </c>
      <c r="B150" s="210"/>
      <c r="C150" s="211"/>
      <c r="D150" s="211"/>
      <c r="E150" s="212"/>
      <c r="F150" s="213"/>
      <c r="G150" s="218"/>
      <c r="H150" s="219"/>
      <c r="I150" s="219"/>
      <c r="J150" s="220"/>
      <c r="K150" s="221"/>
      <c r="L150" s="228"/>
      <c r="M150" s="229"/>
      <c r="N150" s="229"/>
      <c r="O150" s="230"/>
      <c r="P150" s="231"/>
      <c r="Q150" s="228"/>
      <c r="R150" s="229"/>
      <c r="S150" s="229"/>
      <c r="T150" s="230"/>
      <c r="U150" s="231"/>
      <c r="V150" s="228"/>
      <c r="W150" s="229"/>
      <c r="X150" s="229"/>
      <c r="Y150" s="230"/>
      <c r="Z150" s="231"/>
    </row>
    <row r="151" spans="1:26" ht="12.75" hidden="1" customHeight="1" x14ac:dyDescent="0.2">
      <c r="A151" s="114">
        <f>$A$31</f>
        <v>0</v>
      </c>
      <c r="B151" s="210"/>
      <c r="C151" s="211"/>
      <c r="D151" s="211"/>
      <c r="E151" s="212"/>
      <c r="F151" s="213"/>
      <c r="G151" s="218"/>
      <c r="H151" s="219"/>
      <c r="I151" s="219"/>
      <c r="J151" s="220"/>
      <c r="K151" s="221"/>
      <c r="L151" s="228"/>
      <c r="M151" s="229"/>
      <c r="N151" s="229"/>
      <c r="O151" s="230"/>
      <c r="P151" s="231"/>
      <c r="Q151" s="228"/>
      <c r="R151" s="229"/>
      <c r="S151" s="229"/>
      <c r="T151" s="230"/>
      <c r="U151" s="231"/>
      <c r="V151" s="228"/>
      <c r="W151" s="229"/>
      <c r="X151" s="229"/>
      <c r="Y151" s="230"/>
      <c r="Z151" s="231"/>
    </row>
    <row r="152" spans="1:26" ht="12.75" hidden="1" customHeight="1" x14ac:dyDescent="0.2">
      <c r="A152" s="114">
        <f>$A$32</f>
        <v>0</v>
      </c>
      <c r="B152" s="210"/>
      <c r="C152" s="211"/>
      <c r="D152" s="211"/>
      <c r="E152" s="212"/>
      <c r="F152" s="213"/>
      <c r="G152" s="218"/>
      <c r="H152" s="219"/>
      <c r="I152" s="219"/>
      <c r="J152" s="220"/>
      <c r="K152" s="221"/>
      <c r="L152" s="228"/>
      <c r="M152" s="229"/>
      <c r="N152" s="229"/>
      <c r="O152" s="230"/>
      <c r="P152" s="231"/>
      <c r="Q152" s="228"/>
      <c r="R152" s="229"/>
      <c r="S152" s="229"/>
      <c r="T152" s="230"/>
      <c r="U152" s="231"/>
      <c r="V152" s="228"/>
      <c r="W152" s="229"/>
      <c r="X152" s="229"/>
      <c r="Y152" s="230"/>
      <c r="Z152" s="231"/>
    </row>
    <row r="153" spans="1:26" ht="12.75" hidden="1" customHeight="1" x14ac:dyDescent="0.2">
      <c r="A153" s="114">
        <f>$A$33</f>
        <v>0</v>
      </c>
      <c r="B153" s="210"/>
      <c r="C153" s="211"/>
      <c r="D153" s="211"/>
      <c r="E153" s="212"/>
      <c r="F153" s="213"/>
      <c r="G153" s="218"/>
      <c r="H153" s="219"/>
      <c r="I153" s="219"/>
      <c r="J153" s="220"/>
      <c r="K153" s="221"/>
      <c r="L153" s="228"/>
      <c r="M153" s="229"/>
      <c r="N153" s="229"/>
      <c r="O153" s="230"/>
      <c r="P153" s="231"/>
      <c r="Q153" s="228"/>
      <c r="R153" s="229"/>
      <c r="S153" s="229"/>
      <c r="T153" s="230"/>
      <c r="U153" s="231"/>
      <c r="V153" s="228"/>
      <c r="W153" s="229"/>
      <c r="X153" s="229"/>
      <c r="Y153" s="230"/>
      <c r="Z153" s="231"/>
    </row>
    <row r="154" spans="1:26" ht="12.75" hidden="1" customHeight="1" x14ac:dyDescent="0.2">
      <c r="A154" s="114">
        <f>$A$34</f>
        <v>0</v>
      </c>
      <c r="B154" s="210"/>
      <c r="C154" s="211"/>
      <c r="D154" s="211"/>
      <c r="E154" s="212"/>
      <c r="F154" s="213"/>
      <c r="G154" s="218"/>
      <c r="H154" s="219"/>
      <c r="I154" s="219"/>
      <c r="J154" s="220"/>
      <c r="K154" s="221"/>
      <c r="L154" s="228"/>
      <c r="M154" s="229"/>
      <c r="N154" s="229"/>
      <c r="O154" s="230"/>
      <c r="P154" s="231"/>
      <c r="Q154" s="228"/>
      <c r="R154" s="229"/>
      <c r="S154" s="229"/>
      <c r="T154" s="230"/>
      <c r="U154" s="231"/>
      <c r="V154" s="228"/>
      <c r="W154" s="229"/>
      <c r="X154" s="229"/>
      <c r="Y154" s="230"/>
      <c r="Z154" s="231"/>
    </row>
    <row r="155" spans="1:26" ht="12.75" hidden="1" customHeight="1" x14ac:dyDescent="0.2">
      <c r="B155" s="210"/>
      <c r="C155" s="211"/>
      <c r="D155" s="211"/>
      <c r="E155" s="212"/>
      <c r="F155" s="213"/>
      <c r="G155" s="218"/>
      <c r="H155" s="219"/>
      <c r="I155" s="219"/>
      <c r="J155" s="220"/>
      <c r="K155" s="221"/>
      <c r="L155" s="228"/>
      <c r="M155" s="229"/>
      <c r="N155" s="229"/>
      <c r="O155" s="230"/>
      <c r="P155" s="231"/>
      <c r="Q155" s="228"/>
      <c r="R155" s="229"/>
      <c r="S155" s="229"/>
      <c r="T155" s="230"/>
      <c r="U155" s="231"/>
      <c r="V155" s="228"/>
      <c r="W155" s="229"/>
      <c r="X155" s="229"/>
      <c r="Y155" s="230"/>
      <c r="Z155" s="231"/>
    </row>
    <row r="156" spans="1:26" x14ac:dyDescent="0.2">
      <c r="A156" s="115" t="s">
        <v>2</v>
      </c>
      <c r="B156" s="214">
        <f t="shared" ref="B156:Z156" si="33">SUM(B$132:B$155)</f>
        <v>1443</v>
      </c>
      <c r="C156" s="215">
        <f t="shared" si="33"/>
        <v>2886342</v>
      </c>
      <c r="D156" s="215">
        <f t="shared" si="33"/>
        <v>785157</v>
      </c>
      <c r="E156" s="216">
        <f t="shared" si="33"/>
        <v>698195.27799999993</v>
      </c>
      <c r="F156" s="217">
        <f t="shared" si="33"/>
        <v>1.0000000000000002</v>
      </c>
      <c r="G156" s="224">
        <f t="shared" si="33"/>
        <v>1495</v>
      </c>
      <c r="H156" s="225">
        <f t="shared" si="33"/>
        <v>2775445</v>
      </c>
      <c r="I156" s="225">
        <f t="shared" si="33"/>
        <v>760411</v>
      </c>
      <c r="J156" s="226">
        <f t="shared" si="33"/>
        <v>669595.87</v>
      </c>
      <c r="K156" s="227">
        <f t="shared" si="33"/>
        <v>1</v>
      </c>
      <c r="L156" s="233">
        <f t="shared" si="33"/>
        <v>1517</v>
      </c>
      <c r="M156" s="234">
        <f t="shared" si="33"/>
        <v>2674360</v>
      </c>
      <c r="N156" s="234">
        <f t="shared" si="33"/>
        <v>737571</v>
      </c>
      <c r="O156" s="235">
        <f t="shared" si="33"/>
        <v>634960.53</v>
      </c>
      <c r="P156" s="236">
        <f t="shared" si="33"/>
        <v>0.99999999999999989</v>
      </c>
      <c r="Q156" s="233">
        <f t="shared" si="33"/>
        <v>1569</v>
      </c>
      <c r="R156" s="234">
        <f t="shared" si="33"/>
        <v>2643137</v>
      </c>
      <c r="S156" s="234">
        <f t="shared" si="33"/>
        <v>722497</v>
      </c>
      <c r="T156" s="235">
        <f t="shared" si="33"/>
        <v>605315.05499999993</v>
      </c>
      <c r="U156" s="236">
        <f t="shared" si="33"/>
        <v>1.0000000000000002</v>
      </c>
      <c r="V156" s="233">
        <f t="shared" si="33"/>
        <v>1653</v>
      </c>
      <c r="W156" s="234">
        <f t="shared" si="33"/>
        <v>2649952</v>
      </c>
      <c r="X156" s="234">
        <f t="shared" si="33"/>
        <v>709773</v>
      </c>
      <c r="Y156" s="235">
        <f t="shared" si="33"/>
        <v>576454.98400000005</v>
      </c>
      <c r="Z156" s="236">
        <f t="shared" si="33"/>
        <v>0.99999999999999989</v>
      </c>
    </row>
    <row r="159" spans="1:26" ht="12.75" hidden="1" customHeight="1" x14ac:dyDescent="0.2"/>
    <row r="160" spans="1:26" ht="12.75" hidden="1" customHeight="1" x14ac:dyDescent="0.2"/>
    <row r="161" spans="1:26" ht="12.75" hidden="1" customHeight="1" x14ac:dyDescent="0.2"/>
    <row r="162" spans="1:26" ht="12.75" hidden="1" customHeight="1" x14ac:dyDescent="0.2"/>
    <row r="163" spans="1:26" ht="12.75" hidden="1" customHeight="1" x14ac:dyDescent="0.2"/>
    <row r="164" spans="1:26" ht="12.75" hidden="1" customHeight="1" x14ac:dyDescent="0.2"/>
    <row r="165" spans="1:26" ht="12.75" hidden="1" customHeight="1" x14ac:dyDescent="0.2"/>
    <row r="166" spans="1:26" ht="12.75" hidden="1" customHeight="1" x14ac:dyDescent="0.2"/>
    <row r="167" spans="1:26" ht="12.75" hidden="1" customHeight="1" x14ac:dyDescent="0.2"/>
    <row r="168" spans="1:26" ht="12.75" hidden="1" customHeight="1" x14ac:dyDescent="0.2"/>
    <row r="169" spans="1:26" ht="12.75" hidden="1" customHeight="1" x14ac:dyDescent="0.2"/>
    <row r="171" spans="1:26" x14ac:dyDescent="0.2">
      <c r="A171" s="273" t="str">
        <f>Translation!$A$33</f>
        <v>Vorsorgeeinrichtungen ohne Staatsgarantie und mit Vollversicherungslösung</v>
      </c>
      <c r="E171" s="156"/>
      <c r="O171" s="156"/>
      <c r="T171" s="156"/>
      <c r="Y171" s="156"/>
    </row>
    <row r="172" spans="1:26" x14ac:dyDescent="0.2">
      <c r="A172" s="114" t="str">
        <f>$A$12</f>
        <v>nicht definiert</v>
      </c>
      <c r="B172" s="238">
        <v>106</v>
      </c>
      <c r="C172" s="239">
        <v>1050185</v>
      </c>
      <c r="D172" s="239">
        <v>678</v>
      </c>
      <c r="E172" s="240">
        <v>96100.048999999999</v>
      </c>
      <c r="F172" s="241">
        <f>E172/E$196</f>
        <v>1</v>
      </c>
      <c r="G172" s="246">
        <v>2</v>
      </c>
      <c r="H172" s="247">
        <v>84197</v>
      </c>
      <c r="I172" s="247">
        <v>0</v>
      </c>
      <c r="J172" s="248">
        <v>6465.558</v>
      </c>
      <c r="K172" s="249">
        <f>J172/J$196</f>
        <v>6.4861973393818051E-2</v>
      </c>
      <c r="L172" s="256">
        <v>4</v>
      </c>
      <c r="M172" s="257">
        <v>83166</v>
      </c>
      <c r="N172" s="257">
        <v>1</v>
      </c>
      <c r="O172" s="258">
        <v>6499.1610000000001</v>
      </c>
      <c r="P172" s="259">
        <f>O172/O$196</f>
        <v>6.6435091742861371E-2</v>
      </c>
      <c r="Q172" s="256">
        <v>4</v>
      </c>
      <c r="R172" s="257">
        <v>155864</v>
      </c>
      <c r="S172" s="257">
        <v>10874</v>
      </c>
      <c r="T172" s="258">
        <v>11841.999</v>
      </c>
      <c r="U172" s="259">
        <f>T172/T$196</f>
        <v>0.12001998846826935</v>
      </c>
      <c r="V172" s="256">
        <v>4</v>
      </c>
      <c r="W172" s="257">
        <v>79367</v>
      </c>
      <c r="X172" s="257">
        <v>1</v>
      </c>
      <c r="Y172" s="258">
        <v>11658.12</v>
      </c>
      <c r="Z172" s="259">
        <f>Y172/Y$196</f>
        <v>0.11398806833523158</v>
      </c>
    </row>
    <row r="173" spans="1:26" ht="12.75" customHeight="1" x14ac:dyDescent="0.2">
      <c r="A173" s="114" t="str">
        <f>$A$13</f>
        <v>unter -5.0%</v>
      </c>
      <c r="B173" s="238">
        <v>0</v>
      </c>
      <c r="C173" s="239">
        <v>0</v>
      </c>
      <c r="D173" s="239">
        <v>0</v>
      </c>
      <c r="E173" s="240">
        <v>0</v>
      </c>
      <c r="F173" s="241">
        <f t="shared" ref="F173:F175" si="34">E173/E$196</f>
        <v>0</v>
      </c>
      <c r="G173" s="246">
        <v>0</v>
      </c>
      <c r="H173" s="247">
        <v>0</v>
      </c>
      <c r="I173" s="247">
        <v>0</v>
      </c>
      <c r="J173" s="248">
        <v>0</v>
      </c>
      <c r="K173" s="249">
        <f t="shared" ref="K173:K175" si="35">J173/J$196</f>
        <v>0</v>
      </c>
      <c r="L173" s="256">
        <v>1</v>
      </c>
      <c r="M173" s="257">
        <v>8</v>
      </c>
      <c r="N173" s="257">
        <v>0</v>
      </c>
      <c r="O173" s="258">
        <v>0.55700000000000005</v>
      </c>
      <c r="P173" s="259">
        <f t="shared" ref="P173:P175" si="36">O173/O$196</f>
        <v>5.6937112499249962E-6</v>
      </c>
      <c r="Q173" s="256">
        <v>0</v>
      </c>
      <c r="R173" s="257">
        <v>0</v>
      </c>
      <c r="S173" s="257">
        <v>0</v>
      </c>
      <c r="T173" s="258">
        <v>0</v>
      </c>
      <c r="U173" s="259">
        <f t="shared" ref="U173:U175" si="37">T173/T$196</f>
        <v>0</v>
      </c>
      <c r="V173" s="256">
        <v>0</v>
      </c>
      <c r="W173" s="257">
        <v>0</v>
      </c>
      <c r="X173" s="257">
        <v>0</v>
      </c>
      <c r="Y173" s="258">
        <v>0</v>
      </c>
      <c r="Z173" s="259">
        <f t="shared" ref="Z173:Z175" si="38">Y173/Y$196</f>
        <v>0</v>
      </c>
    </row>
    <row r="174" spans="1:26" ht="12.75" customHeight="1" x14ac:dyDescent="0.2">
      <c r="A174" s="114" t="str">
        <f>$A$14</f>
        <v>-5.0% – -3.1%</v>
      </c>
      <c r="B174" s="238">
        <v>0</v>
      </c>
      <c r="C174" s="239">
        <v>0</v>
      </c>
      <c r="D174" s="239">
        <v>0</v>
      </c>
      <c r="E174" s="240">
        <v>0</v>
      </c>
      <c r="F174" s="241">
        <f t="shared" si="34"/>
        <v>0</v>
      </c>
      <c r="G174" s="246">
        <v>0</v>
      </c>
      <c r="H174" s="247">
        <v>0</v>
      </c>
      <c r="I174" s="247">
        <v>0</v>
      </c>
      <c r="J174" s="248">
        <v>0</v>
      </c>
      <c r="K174" s="249">
        <f t="shared" si="35"/>
        <v>0</v>
      </c>
      <c r="L174" s="256">
        <v>0</v>
      </c>
      <c r="M174" s="257">
        <v>0</v>
      </c>
      <c r="N174" s="257">
        <v>0</v>
      </c>
      <c r="O174" s="258">
        <v>0</v>
      </c>
      <c r="P174" s="259">
        <f t="shared" si="36"/>
        <v>0</v>
      </c>
      <c r="Q174" s="256">
        <v>1</v>
      </c>
      <c r="R174" s="257">
        <v>7</v>
      </c>
      <c r="S174" s="257">
        <v>0</v>
      </c>
      <c r="T174" s="258">
        <v>0</v>
      </c>
      <c r="U174" s="259">
        <f t="shared" si="37"/>
        <v>0</v>
      </c>
      <c r="V174" s="256">
        <v>0</v>
      </c>
      <c r="W174" s="257">
        <v>0</v>
      </c>
      <c r="X174" s="257">
        <v>0</v>
      </c>
      <c r="Y174" s="258">
        <v>0</v>
      </c>
      <c r="Z174" s="259">
        <f t="shared" si="38"/>
        <v>0</v>
      </c>
    </row>
    <row r="175" spans="1:26" ht="12.75" customHeight="1" x14ac:dyDescent="0.2">
      <c r="A175" s="114" t="str">
        <f>$A$15</f>
        <v>-3.0% – -1.1%</v>
      </c>
      <c r="B175" s="238">
        <v>0</v>
      </c>
      <c r="C175" s="239">
        <v>0</v>
      </c>
      <c r="D175" s="239">
        <v>0</v>
      </c>
      <c r="E175" s="240">
        <v>0</v>
      </c>
      <c r="F175" s="241">
        <f t="shared" si="34"/>
        <v>0</v>
      </c>
      <c r="G175" s="246">
        <v>2</v>
      </c>
      <c r="H175" s="247">
        <v>50</v>
      </c>
      <c r="I175" s="247">
        <v>0</v>
      </c>
      <c r="J175" s="248">
        <v>10.999000000000001</v>
      </c>
      <c r="K175" s="249">
        <f t="shared" si="35"/>
        <v>1.1034110982510788E-4</v>
      </c>
      <c r="L175" s="256">
        <v>3</v>
      </c>
      <c r="M175" s="257">
        <v>318</v>
      </c>
      <c r="N175" s="257">
        <v>0</v>
      </c>
      <c r="O175" s="258">
        <v>69.972999999999999</v>
      </c>
      <c r="P175" s="259">
        <f t="shared" si="36"/>
        <v>7.1527119800897973E-4</v>
      </c>
      <c r="Q175" s="256">
        <v>8</v>
      </c>
      <c r="R175" s="257">
        <v>10628</v>
      </c>
      <c r="S175" s="257">
        <v>1</v>
      </c>
      <c r="T175" s="258">
        <v>627.61400000000003</v>
      </c>
      <c r="U175" s="259">
        <f t="shared" si="37"/>
        <v>6.3609383046328918E-3</v>
      </c>
      <c r="V175" s="256">
        <v>1</v>
      </c>
      <c r="W175" s="257">
        <v>8</v>
      </c>
      <c r="X175" s="257">
        <v>0</v>
      </c>
      <c r="Y175" s="258">
        <v>0</v>
      </c>
      <c r="Z175" s="259">
        <f t="shared" si="38"/>
        <v>0</v>
      </c>
    </row>
    <row r="176" spans="1:26" x14ac:dyDescent="0.2">
      <c r="A176" s="114" t="str">
        <f>$A$16</f>
        <v>-1.0% – 0.9%</v>
      </c>
      <c r="B176" s="238">
        <v>0</v>
      </c>
      <c r="C176" s="239">
        <v>0</v>
      </c>
      <c r="D176" s="239">
        <v>0</v>
      </c>
      <c r="E176" s="240">
        <v>0</v>
      </c>
      <c r="F176" s="241">
        <f t="shared" ref="F176:F181" si="39">E176/E$196</f>
        <v>0</v>
      </c>
      <c r="G176" s="246">
        <v>46</v>
      </c>
      <c r="H176" s="247">
        <v>843686</v>
      </c>
      <c r="I176" s="247">
        <v>12</v>
      </c>
      <c r="J176" s="248">
        <v>83073.018000000011</v>
      </c>
      <c r="K176" s="249">
        <f t="shared" ref="K176:K181" si="40">J176/J$196</f>
        <v>0.83338203497055774</v>
      </c>
      <c r="L176" s="256">
        <v>46</v>
      </c>
      <c r="M176" s="257">
        <v>554268</v>
      </c>
      <c r="N176" s="257">
        <v>45</v>
      </c>
      <c r="O176" s="258">
        <v>53955.235000000001</v>
      </c>
      <c r="P176" s="259">
        <f t="shared" ref="P176:P181" si="41">O176/O$196</f>
        <v>0.55153595783096387</v>
      </c>
      <c r="Q176" s="256">
        <v>59</v>
      </c>
      <c r="R176" s="257">
        <v>579483</v>
      </c>
      <c r="S176" s="257">
        <v>293</v>
      </c>
      <c r="T176" s="258">
        <v>54584.377</v>
      </c>
      <c r="U176" s="259">
        <f t="shared" ref="U176:U181" si="42">T176/T$196</f>
        <v>0.55321878494396648</v>
      </c>
      <c r="V176" s="256">
        <v>38</v>
      </c>
      <c r="W176" s="257">
        <v>658906</v>
      </c>
      <c r="X176" s="257">
        <v>3211</v>
      </c>
      <c r="Y176" s="258">
        <v>58122.846999999994</v>
      </c>
      <c r="Z176" s="259">
        <f t="shared" ref="Z176:Z181" si="43">Y176/Y$196</f>
        <v>0.56830012520665496</v>
      </c>
    </row>
    <row r="177" spans="1:26" x14ac:dyDescent="0.2">
      <c r="A177" s="114" t="str">
        <f>$A$17</f>
        <v>1.0% – 2.9%</v>
      </c>
      <c r="B177" s="238">
        <v>0</v>
      </c>
      <c r="C177" s="239">
        <v>0</v>
      </c>
      <c r="D177" s="239">
        <v>0</v>
      </c>
      <c r="E177" s="240">
        <v>0</v>
      </c>
      <c r="F177" s="241">
        <f t="shared" si="39"/>
        <v>0</v>
      </c>
      <c r="G177" s="246">
        <v>18</v>
      </c>
      <c r="H177" s="247">
        <v>112507</v>
      </c>
      <c r="I177" s="247">
        <v>455</v>
      </c>
      <c r="J177" s="248">
        <v>7051.8690000000006</v>
      </c>
      <c r="K177" s="249">
        <f t="shared" si="40"/>
        <v>7.0743799600079427E-2</v>
      </c>
      <c r="L177" s="256">
        <v>56</v>
      </c>
      <c r="M177" s="257">
        <v>403097</v>
      </c>
      <c r="N177" s="257">
        <v>854</v>
      </c>
      <c r="O177" s="258">
        <v>36081.023000000001</v>
      </c>
      <c r="P177" s="259">
        <f t="shared" si="41"/>
        <v>0.36882392560844257</v>
      </c>
      <c r="Q177" s="256">
        <v>37</v>
      </c>
      <c r="R177" s="257">
        <v>303710</v>
      </c>
      <c r="S177" s="257">
        <v>959</v>
      </c>
      <c r="T177" s="258">
        <v>28794.624</v>
      </c>
      <c r="U177" s="259">
        <f t="shared" si="42"/>
        <v>0.29183674482898975</v>
      </c>
      <c r="V177" s="256">
        <v>28</v>
      </c>
      <c r="W177" s="257">
        <v>241229</v>
      </c>
      <c r="X177" s="257">
        <v>869</v>
      </c>
      <c r="Y177" s="258">
        <v>29284.05</v>
      </c>
      <c r="Z177" s="259">
        <f t="shared" si="43"/>
        <v>0.28632680848475894</v>
      </c>
    </row>
    <row r="178" spans="1:26" x14ac:dyDescent="0.2">
      <c r="A178" s="114" t="str">
        <f>$A$18</f>
        <v>3.0% – 4.9%</v>
      </c>
      <c r="B178" s="238">
        <v>0</v>
      </c>
      <c r="C178" s="239">
        <v>0</v>
      </c>
      <c r="D178" s="239">
        <v>0</v>
      </c>
      <c r="E178" s="240">
        <v>0</v>
      </c>
      <c r="F178" s="241">
        <f t="shared" si="39"/>
        <v>0</v>
      </c>
      <c r="G178" s="246">
        <v>12</v>
      </c>
      <c r="H178" s="247">
        <v>4494</v>
      </c>
      <c r="I178" s="247">
        <v>5</v>
      </c>
      <c r="J178" s="248">
        <v>285.43799999999999</v>
      </c>
      <c r="K178" s="249">
        <f t="shared" si="40"/>
        <v>2.8634917452731285E-3</v>
      </c>
      <c r="L178" s="256">
        <v>9</v>
      </c>
      <c r="M178" s="257">
        <v>10253</v>
      </c>
      <c r="N178" s="257">
        <v>113</v>
      </c>
      <c r="O178" s="258">
        <v>601.74599999999998</v>
      </c>
      <c r="P178" s="259">
        <f t="shared" si="41"/>
        <v>6.1511094610365641E-3</v>
      </c>
      <c r="Q178" s="256">
        <v>14</v>
      </c>
      <c r="R178" s="257">
        <v>2377</v>
      </c>
      <c r="S178" s="257">
        <v>14</v>
      </c>
      <c r="T178" s="258">
        <v>469.61200000000002</v>
      </c>
      <c r="U178" s="259">
        <f t="shared" si="42"/>
        <v>4.7595703077293709E-3</v>
      </c>
      <c r="V178" s="256">
        <v>20</v>
      </c>
      <c r="W178" s="257">
        <v>5088</v>
      </c>
      <c r="X178" s="257">
        <v>390</v>
      </c>
      <c r="Y178" s="258">
        <v>543.34500000000003</v>
      </c>
      <c r="Z178" s="259">
        <f t="shared" si="43"/>
        <v>5.3125930243989941E-3</v>
      </c>
    </row>
    <row r="179" spans="1:26" x14ac:dyDescent="0.2">
      <c r="A179" s="114" t="str">
        <f>$A$19</f>
        <v>5.0% – 6.9%</v>
      </c>
      <c r="B179" s="238">
        <v>0</v>
      </c>
      <c r="C179" s="239">
        <v>0</v>
      </c>
      <c r="D179" s="239">
        <v>0</v>
      </c>
      <c r="E179" s="240">
        <v>0</v>
      </c>
      <c r="F179" s="241">
        <f t="shared" si="39"/>
        <v>0</v>
      </c>
      <c r="G179" s="246">
        <v>18</v>
      </c>
      <c r="H179" s="247">
        <v>23641</v>
      </c>
      <c r="I179" s="247">
        <v>28</v>
      </c>
      <c r="J179" s="248">
        <v>1540.511</v>
      </c>
      <c r="K179" s="249">
        <f t="shared" si="40"/>
        <v>1.5454286156722133E-2</v>
      </c>
      <c r="L179" s="256">
        <v>5</v>
      </c>
      <c r="M179" s="257">
        <v>2106</v>
      </c>
      <c r="N179" s="257">
        <v>121</v>
      </c>
      <c r="O179" s="258">
        <v>572.74800000000005</v>
      </c>
      <c r="P179" s="259">
        <f t="shared" si="41"/>
        <v>5.8546889245458559E-3</v>
      </c>
      <c r="Q179" s="256">
        <v>5</v>
      </c>
      <c r="R179" s="257">
        <v>824</v>
      </c>
      <c r="S179" s="257">
        <v>105</v>
      </c>
      <c r="T179" s="258">
        <v>86.653000000000006</v>
      </c>
      <c r="U179" s="259">
        <f t="shared" si="42"/>
        <v>8.7823787696156232E-4</v>
      </c>
      <c r="V179" s="256">
        <v>29</v>
      </c>
      <c r="W179" s="257">
        <v>25136</v>
      </c>
      <c r="X179" s="257">
        <v>325</v>
      </c>
      <c r="Y179" s="258">
        <v>1800.998</v>
      </c>
      <c r="Z179" s="259">
        <f t="shared" si="43"/>
        <v>1.7609381537985146E-2</v>
      </c>
    </row>
    <row r="180" spans="1:26" ht="12.75" customHeight="1" x14ac:dyDescent="0.2">
      <c r="A180" s="114" t="str">
        <f>$A$20</f>
        <v>7.0% – 8.9%</v>
      </c>
      <c r="B180" s="238">
        <v>0</v>
      </c>
      <c r="C180" s="239">
        <v>0</v>
      </c>
      <c r="D180" s="239">
        <v>0</v>
      </c>
      <c r="E180" s="240">
        <v>0</v>
      </c>
      <c r="F180" s="241">
        <f t="shared" si="39"/>
        <v>0</v>
      </c>
      <c r="G180" s="246">
        <v>14</v>
      </c>
      <c r="H180" s="247">
        <v>4605</v>
      </c>
      <c r="I180" s="247">
        <v>19</v>
      </c>
      <c r="J180" s="248">
        <v>855.471</v>
      </c>
      <c r="K180" s="249">
        <f t="shared" si="40"/>
        <v>8.5820183255927683E-3</v>
      </c>
      <c r="L180" s="256">
        <v>1</v>
      </c>
      <c r="M180" s="257">
        <v>336</v>
      </c>
      <c r="N180" s="257">
        <v>0</v>
      </c>
      <c r="O180" s="258">
        <v>26.667000000000002</v>
      </c>
      <c r="P180" s="259">
        <f t="shared" si="41"/>
        <v>2.725928149043983E-4</v>
      </c>
      <c r="Q180" s="256">
        <v>8</v>
      </c>
      <c r="R180" s="257">
        <v>33782</v>
      </c>
      <c r="S180" s="257">
        <v>24</v>
      </c>
      <c r="T180" s="258">
        <v>2262.011</v>
      </c>
      <c r="U180" s="259">
        <f t="shared" si="42"/>
        <v>2.2925735269450572E-2</v>
      </c>
      <c r="V180" s="256">
        <v>18</v>
      </c>
      <c r="W180" s="257">
        <v>1988</v>
      </c>
      <c r="X180" s="257">
        <v>293</v>
      </c>
      <c r="Y180" s="258">
        <v>310.62700000000001</v>
      </c>
      <c r="Z180" s="259">
        <f t="shared" si="43"/>
        <v>3.0371768091911884E-3</v>
      </c>
    </row>
    <row r="181" spans="1:26" ht="12.75" customHeight="1" x14ac:dyDescent="0.2">
      <c r="A181" s="114" t="str">
        <f>$A$21</f>
        <v>9.0% oder höher</v>
      </c>
      <c r="B181" s="238">
        <v>0</v>
      </c>
      <c r="C181" s="239">
        <v>0</v>
      </c>
      <c r="D181" s="239">
        <v>0</v>
      </c>
      <c r="E181" s="240">
        <v>0</v>
      </c>
      <c r="F181" s="241">
        <f t="shared" si="39"/>
        <v>0</v>
      </c>
      <c r="G181" s="246">
        <v>9</v>
      </c>
      <c r="H181" s="247">
        <v>1564</v>
      </c>
      <c r="I181" s="247">
        <v>377</v>
      </c>
      <c r="J181" s="248">
        <v>398.93200000000002</v>
      </c>
      <c r="K181" s="249">
        <f t="shared" si="40"/>
        <v>4.0020546981316425E-3</v>
      </c>
      <c r="L181" s="256">
        <v>1</v>
      </c>
      <c r="M181" s="257">
        <v>142</v>
      </c>
      <c r="N181" s="257">
        <v>22</v>
      </c>
      <c r="O181" s="258">
        <v>20.12</v>
      </c>
      <c r="P181" s="259">
        <f t="shared" si="41"/>
        <v>2.0566870798651869E-4</v>
      </c>
      <c r="Q181" s="256">
        <v>0</v>
      </c>
      <c r="R181" s="257">
        <v>0</v>
      </c>
      <c r="S181" s="257">
        <v>0</v>
      </c>
      <c r="T181" s="258">
        <v>0</v>
      </c>
      <c r="U181" s="259">
        <f t="shared" si="42"/>
        <v>0</v>
      </c>
      <c r="V181" s="256">
        <v>11</v>
      </c>
      <c r="W181" s="257">
        <v>2983</v>
      </c>
      <c r="X181" s="257">
        <v>44</v>
      </c>
      <c r="Y181" s="258">
        <v>554.928</v>
      </c>
      <c r="Z181" s="259">
        <f t="shared" si="43"/>
        <v>5.4258466017791367E-3</v>
      </c>
    </row>
    <row r="182" spans="1:26" ht="12.75" hidden="1" customHeight="1" x14ac:dyDescent="0.2">
      <c r="A182" s="114">
        <f>$A$22</f>
        <v>0</v>
      </c>
      <c r="B182" s="238"/>
      <c r="C182" s="239"/>
      <c r="D182" s="239"/>
      <c r="E182" s="240"/>
      <c r="F182" s="241"/>
      <c r="G182" s="246"/>
      <c r="H182" s="247"/>
      <c r="I182" s="247"/>
      <c r="J182" s="248"/>
      <c r="K182" s="249"/>
      <c r="L182" s="256"/>
      <c r="M182" s="257"/>
      <c r="N182" s="257"/>
      <c r="O182" s="258"/>
      <c r="P182" s="259"/>
      <c r="Q182" s="256"/>
      <c r="R182" s="257"/>
      <c r="S182" s="257"/>
      <c r="T182" s="258"/>
      <c r="U182" s="259"/>
      <c r="V182" s="256"/>
      <c r="W182" s="257"/>
      <c r="X182" s="257"/>
      <c r="Y182" s="258"/>
      <c r="Z182" s="259"/>
    </row>
    <row r="183" spans="1:26" ht="12.75" hidden="1" customHeight="1" x14ac:dyDescent="0.2">
      <c r="A183" s="114">
        <f>$A$23</f>
        <v>0</v>
      </c>
      <c r="B183" s="238"/>
      <c r="C183" s="239"/>
      <c r="D183" s="239"/>
      <c r="E183" s="240"/>
      <c r="F183" s="241"/>
      <c r="G183" s="246"/>
      <c r="H183" s="247"/>
      <c r="I183" s="247"/>
      <c r="J183" s="248"/>
      <c r="K183" s="249"/>
      <c r="L183" s="256"/>
      <c r="M183" s="257"/>
      <c r="N183" s="257"/>
      <c r="O183" s="258"/>
      <c r="P183" s="259"/>
      <c r="Q183" s="256"/>
      <c r="R183" s="257"/>
      <c r="S183" s="257"/>
      <c r="T183" s="258"/>
      <c r="U183" s="259"/>
      <c r="V183" s="256"/>
      <c r="W183" s="257"/>
      <c r="X183" s="257"/>
      <c r="Y183" s="258"/>
      <c r="Z183" s="259"/>
    </row>
    <row r="184" spans="1:26" ht="12.75" hidden="1" customHeight="1" x14ac:dyDescent="0.2">
      <c r="A184" s="114">
        <f>$A$24</f>
        <v>0</v>
      </c>
      <c r="B184" s="238"/>
      <c r="C184" s="239"/>
      <c r="D184" s="239"/>
      <c r="E184" s="240"/>
      <c r="F184" s="241"/>
      <c r="G184" s="246"/>
      <c r="H184" s="247"/>
      <c r="I184" s="247"/>
      <c r="J184" s="248"/>
      <c r="K184" s="249"/>
      <c r="L184" s="256"/>
      <c r="M184" s="257"/>
      <c r="N184" s="257"/>
      <c r="O184" s="258"/>
      <c r="P184" s="259"/>
      <c r="Q184" s="256"/>
      <c r="R184" s="257"/>
      <c r="S184" s="257"/>
      <c r="T184" s="258"/>
      <c r="U184" s="259"/>
      <c r="V184" s="256"/>
      <c r="W184" s="257"/>
      <c r="X184" s="257"/>
      <c r="Y184" s="258"/>
      <c r="Z184" s="259"/>
    </row>
    <row r="185" spans="1:26" ht="12.75" hidden="1" customHeight="1" x14ac:dyDescent="0.2">
      <c r="A185" s="114">
        <f>$A$25</f>
        <v>0</v>
      </c>
      <c r="B185" s="238"/>
      <c r="C185" s="239"/>
      <c r="D185" s="239"/>
      <c r="E185" s="240"/>
      <c r="F185" s="241"/>
      <c r="G185" s="246"/>
      <c r="H185" s="247"/>
      <c r="I185" s="247"/>
      <c r="J185" s="248"/>
      <c r="K185" s="249"/>
      <c r="L185" s="256"/>
      <c r="M185" s="257"/>
      <c r="N185" s="257"/>
      <c r="O185" s="258"/>
      <c r="P185" s="259"/>
      <c r="Q185" s="256"/>
      <c r="R185" s="257"/>
      <c r="S185" s="257"/>
      <c r="T185" s="258"/>
      <c r="U185" s="259"/>
      <c r="V185" s="256"/>
      <c r="W185" s="257"/>
      <c r="X185" s="257"/>
      <c r="Y185" s="258"/>
      <c r="Z185" s="259"/>
    </row>
    <row r="186" spans="1:26" ht="12.75" hidden="1" customHeight="1" x14ac:dyDescent="0.2">
      <c r="A186" s="114">
        <f>$A$26</f>
        <v>0</v>
      </c>
      <c r="B186" s="238"/>
      <c r="C186" s="239"/>
      <c r="D186" s="239"/>
      <c r="E186" s="240"/>
      <c r="F186" s="241"/>
      <c r="G186" s="246"/>
      <c r="H186" s="247"/>
      <c r="I186" s="247"/>
      <c r="J186" s="248"/>
      <c r="K186" s="249"/>
      <c r="L186" s="256"/>
      <c r="M186" s="257"/>
      <c r="N186" s="257"/>
      <c r="O186" s="258"/>
      <c r="P186" s="259"/>
      <c r="Q186" s="256"/>
      <c r="R186" s="257"/>
      <c r="S186" s="257"/>
      <c r="T186" s="258"/>
      <c r="U186" s="259"/>
      <c r="V186" s="256"/>
      <c r="W186" s="257"/>
      <c r="X186" s="257"/>
      <c r="Y186" s="258"/>
      <c r="Z186" s="259"/>
    </row>
    <row r="187" spans="1:26" ht="12.75" hidden="1" customHeight="1" x14ac:dyDescent="0.2">
      <c r="A187" s="114">
        <f>$A$27</f>
        <v>0</v>
      </c>
      <c r="B187" s="238"/>
      <c r="C187" s="239"/>
      <c r="D187" s="239"/>
      <c r="E187" s="240"/>
      <c r="F187" s="241"/>
      <c r="G187" s="246"/>
      <c r="H187" s="247"/>
      <c r="I187" s="247"/>
      <c r="J187" s="248"/>
      <c r="K187" s="249"/>
      <c r="L187" s="256"/>
      <c r="M187" s="257"/>
      <c r="N187" s="257"/>
      <c r="O187" s="258"/>
      <c r="P187" s="259"/>
      <c r="Q187" s="256"/>
      <c r="R187" s="257"/>
      <c r="S187" s="257"/>
      <c r="T187" s="258"/>
      <c r="U187" s="259"/>
      <c r="V187" s="256"/>
      <c r="W187" s="257"/>
      <c r="X187" s="257"/>
      <c r="Y187" s="258"/>
      <c r="Z187" s="259"/>
    </row>
    <row r="188" spans="1:26" ht="12.75" hidden="1" customHeight="1" x14ac:dyDescent="0.2">
      <c r="A188" s="114">
        <f>$A$28</f>
        <v>0</v>
      </c>
      <c r="B188" s="238"/>
      <c r="C188" s="239"/>
      <c r="D188" s="239"/>
      <c r="E188" s="240"/>
      <c r="F188" s="241"/>
      <c r="G188" s="246"/>
      <c r="H188" s="247"/>
      <c r="I188" s="247"/>
      <c r="J188" s="248"/>
      <c r="K188" s="249"/>
      <c r="L188" s="256"/>
      <c r="M188" s="257"/>
      <c r="N188" s="257"/>
      <c r="O188" s="258"/>
      <c r="P188" s="259"/>
      <c r="Q188" s="256"/>
      <c r="R188" s="257"/>
      <c r="S188" s="257"/>
      <c r="T188" s="258"/>
      <c r="U188" s="259"/>
      <c r="V188" s="256"/>
      <c r="W188" s="257"/>
      <c r="X188" s="257"/>
      <c r="Y188" s="258"/>
      <c r="Z188" s="259"/>
    </row>
    <row r="189" spans="1:26" ht="12.75" hidden="1" customHeight="1" x14ac:dyDescent="0.2">
      <c r="A189" s="114">
        <f>$A$29</f>
        <v>0</v>
      </c>
      <c r="B189" s="238"/>
      <c r="C189" s="239"/>
      <c r="D189" s="239"/>
      <c r="E189" s="240"/>
      <c r="F189" s="241"/>
      <c r="G189" s="246"/>
      <c r="H189" s="247"/>
      <c r="I189" s="247"/>
      <c r="J189" s="248"/>
      <c r="K189" s="249"/>
      <c r="L189" s="256"/>
      <c r="M189" s="257"/>
      <c r="N189" s="257"/>
      <c r="O189" s="258"/>
      <c r="P189" s="259"/>
      <c r="Q189" s="256"/>
      <c r="R189" s="257"/>
      <c r="S189" s="257"/>
      <c r="T189" s="258"/>
      <c r="U189" s="259"/>
      <c r="V189" s="256"/>
      <c r="W189" s="257"/>
      <c r="X189" s="257"/>
      <c r="Y189" s="258"/>
      <c r="Z189" s="259"/>
    </row>
    <row r="190" spans="1:26" ht="12.75" hidden="1" customHeight="1" x14ac:dyDescent="0.2">
      <c r="A190" s="114">
        <f>$A$30</f>
        <v>0</v>
      </c>
      <c r="B190" s="238"/>
      <c r="C190" s="239"/>
      <c r="D190" s="239"/>
      <c r="E190" s="240"/>
      <c r="F190" s="241"/>
      <c r="G190" s="246"/>
      <c r="H190" s="247"/>
      <c r="I190" s="247"/>
      <c r="J190" s="248"/>
      <c r="K190" s="249"/>
      <c r="L190" s="256"/>
      <c r="M190" s="257"/>
      <c r="N190" s="257"/>
      <c r="O190" s="258"/>
      <c r="P190" s="259"/>
      <c r="Q190" s="256"/>
      <c r="R190" s="257"/>
      <c r="S190" s="257"/>
      <c r="T190" s="258"/>
      <c r="U190" s="259"/>
      <c r="V190" s="256"/>
      <c r="W190" s="257"/>
      <c r="X190" s="257"/>
      <c r="Y190" s="258"/>
      <c r="Z190" s="259"/>
    </row>
    <row r="191" spans="1:26" ht="12.75" hidden="1" customHeight="1" x14ac:dyDescent="0.2">
      <c r="A191" s="114">
        <f>$A$31</f>
        <v>0</v>
      </c>
      <c r="B191" s="238"/>
      <c r="C191" s="239"/>
      <c r="D191" s="239"/>
      <c r="E191" s="240"/>
      <c r="F191" s="241"/>
      <c r="G191" s="246"/>
      <c r="H191" s="247"/>
      <c r="I191" s="247"/>
      <c r="J191" s="248"/>
      <c r="K191" s="249"/>
      <c r="L191" s="256"/>
      <c r="M191" s="257"/>
      <c r="N191" s="257"/>
      <c r="O191" s="258"/>
      <c r="P191" s="259"/>
      <c r="Q191" s="256"/>
      <c r="R191" s="257"/>
      <c r="S191" s="257"/>
      <c r="T191" s="258"/>
      <c r="U191" s="259"/>
      <c r="V191" s="256"/>
      <c r="W191" s="257"/>
      <c r="X191" s="257"/>
      <c r="Y191" s="258"/>
      <c r="Z191" s="259"/>
    </row>
    <row r="192" spans="1:26" ht="12.75" hidden="1" customHeight="1" x14ac:dyDescent="0.2">
      <c r="A192" s="114">
        <f>$A$32</f>
        <v>0</v>
      </c>
      <c r="B192" s="238"/>
      <c r="C192" s="239"/>
      <c r="D192" s="239"/>
      <c r="E192" s="240"/>
      <c r="F192" s="241"/>
      <c r="G192" s="246"/>
      <c r="H192" s="247"/>
      <c r="I192" s="247"/>
      <c r="J192" s="248"/>
      <c r="K192" s="249"/>
      <c r="L192" s="256"/>
      <c r="M192" s="257"/>
      <c r="N192" s="257"/>
      <c r="O192" s="258"/>
      <c r="P192" s="259"/>
      <c r="Q192" s="256"/>
      <c r="R192" s="257"/>
      <c r="S192" s="257"/>
      <c r="T192" s="258"/>
      <c r="U192" s="259"/>
      <c r="V192" s="256"/>
      <c r="W192" s="257"/>
      <c r="X192" s="257"/>
      <c r="Y192" s="258"/>
      <c r="Z192" s="259"/>
    </row>
    <row r="193" spans="1:26" ht="12.75" hidden="1" customHeight="1" x14ac:dyDescent="0.2">
      <c r="A193" s="114">
        <f>$A$33</f>
        <v>0</v>
      </c>
      <c r="B193" s="238"/>
      <c r="C193" s="239"/>
      <c r="D193" s="239"/>
      <c r="E193" s="240"/>
      <c r="F193" s="241"/>
      <c r="G193" s="246"/>
      <c r="H193" s="247"/>
      <c r="I193" s="247"/>
      <c r="J193" s="248"/>
      <c r="K193" s="249"/>
      <c r="L193" s="256"/>
      <c r="M193" s="257"/>
      <c r="N193" s="257"/>
      <c r="O193" s="258"/>
      <c r="P193" s="259"/>
      <c r="Q193" s="256"/>
      <c r="R193" s="257"/>
      <c r="S193" s="257"/>
      <c r="T193" s="258"/>
      <c r="U193" s="259"/>
      <c r="V193" s="256"/>
      <c r="W193" s="257"/>
      <c r="X193" s="257"/>
      <c r="Y193" s="258"/>
      <c r="Z193" s="259"/>
    </row>
    <row r="194" spans="1:26" ht="12.75" hidden="1" customHeight="1" x14ac:dyDescent="0.2">
      <c r="A194" s="114">
        <f>$A$34</f>
        <v>0</v>
      </c>
      <c r="B194" s="238"/>
      <c r="C194" s="239"/>
      <c r="D194" s="239"/>
      <c r="E194" s="240"/>
      <c r="F194" s="241"/>
      <c r="G194" s="246"/>
      <c r="H194" s="247"/>
      <c r="I194" s="247"/>
      <c r="J194" s="248"/>
      <c r="K194" s="249"/>
      <c r="L194" s="256"/>
      <c r="M194" s="257"/>
      <c r="N194" s="257"/>
      <c r="O194" s="258"/>
      <c r="P194" s="259"/>
      <c r="Q194" s="256"/>
      <c r="R194" s="257"/>
      <c r="S194" s="257"/>
      <c r="T194" s="258"/>
      <c r="U194" s="259"/>
      <c r="V194" s="256"/>
      <c r="W194" s="257"/>
      <c r="X194" s="257"/>
      <c r="Y194" s="258"/>
      <c r="Z194" s="259"/>
    </row>
    <row r="195" spans="1:26" ht="12.75" hidden="1" customHeight="1" x14ac:dyDescent="0.2">
      <c r="B195" s="238"/>
      <c r="C195" s="239"/>
      <c r="D195" s="239"/>
      <c r="E195" s="240"/>
      <c r="F195" s="241"/>
      <c r="G195" s="246"/>
      <c r="H195" s="247"/>
      <c r="I195" s="247"/>
      <c r="J195" s="248"/>
      <c r="K195" s="249"/>
      <c r="L195" s="256"/>
      <c r="M195" s="257"/>
      <c r="N195" s="257"/>
      <c r="O195" s="258"/>
      <c r="P195" s="259"/>
      <c r="Q195" s="256"/>
      <c r="R195" s="257"/>
      <c r="S195" s="257"/>
      <c r="T195" s="258"/>
      <c r="U195" s="259"/>
      <c r="V195" s="256"/>
      <c r="W195" s="257"/>
      <c r="X195" s="257"/>
      <c r="Y195" s="258"/>
      <c r="Z195" s="259"/>
    </row>
    <row r="196" spans="1:26" x14ac:dyDescent="0.2">
      <c r="A196" s="115" t="s">
        <v>2</v>
      </c>
      <c r="B196" s="242">
        <f t="shared" ref="B196:Z196" si="44">SUM(B$172:B$195)</f>
        <v>106</v>
      </c>
      <c r="C196" s="243">
        <f t="shared" si="44"/>
        <v>1050185</v>
      </c>
      <c r="D196" s="243">
        <f t="shared" si="44"/>
        <v>678</v>
      </c>
      <c r="E196" s="244">
        <f t="shared" si="44"/>
        <v>96100.048999999999</v>
      </c>
      <c r="F196" s="245">
        <f t="shared" si="44"/>
        <v>1</v>
      </c>
      <c r="G196" s="250">
        <f t="shared" si="44"/>
        <v>121</v>
      </c>
      <c r="H196" s="251">
        <f t="shared" si="44"/>
        <v>1074744</v>
      </c>
      <c r="I196" s="251">
        <f t="shared" si="44"/>
        <v>896</v>
      </c>
      <c r="J196" s="255">
        <f t="shared" si="44"/>
        <v>99681.796000000017</v>
      </c>
      <c r="K196" s="252">
        <f t="shared" si="44"/>
        <v>1</v>
      </c>
      <c r="L196" s="261">
        <f t="shared" si="44"/>
        <v>126</v>
      </c>
      <c r="M196" s="262">
        <f t="shared" si="44"/>
        <v>1053694</v>
      </c>
      <c r="N196" s="262">
        <f t="shared" si="44"/>
        <v>1156</v>
      </c>
      <c r="O196" s="263">
        <f t="shared" si="44"/>
        <v>97827.23</v>
      </c>
      <c r="P196" s="264">
        <f t="shared" si="44"/>
        <v>1</v>
      </c>
      <c r="Q196" s="261">
        <f t="shared" si="44"/>
        <v>136</v>
      </c>
      <c r="R196" s="262">
        <f t="shared" si="44"/>
        <v>1086675</v>
      </c>
      <c r="S196" s="262">
        <f t="shared" si="44"/>
        <v>12270</v>
      </c>
      <c r="T196" s="263">
        <f t="shared" si="44"/>
        <v>98666.89</v>
      </c>
      <c r="U196" s="264">
        <f t="shared" si="44"/>
        <v>0.99999999999999978</v>
      </c>
      <c r="V196" s="261">
        <f t="shared" si="44"/>
        <v>149</v>
      </c>
      <c r="W196" s="262">
        <f t="shared" si="44"/>
        <v>1014705</v>
      </c>
      <c r="X196" s="262">
        <f t="shared" si="44"/>
        <v>5133</v>
      </c>
      <c r="Y196" s="263">
        <f t="shared" si="44"/>
        <v>102274.91499999999</v>
      </c>
      <c r="Z196" s="264">
        <f t="shared" si="44"/>
        <v>1</v>
      </c>
    </row>
    <row r="199" spans="1:26" ht="12.75" customHeight="1" x14ac:dyDescent="0.2"/>
    <row r="200" spans="1:26" ht="12.75" customHeight="1" x14ac:dyDescent="0.2">
      <c r="A200" s="110" t="str">
        <f>Translation!$A$39</f>
        <v>Vorsorgekapital in Mio. CHF</v>
      </c>
    </row>
    <row r="201" spans="1:26" ht="12.75" customHeight="1" x14ac:dyDescent="0.2"/>
    <row r="202" spans="1:26" ht="12.75" customHeight="1" x14ac:dyDescent="0.2"/>
    <row r="203" spans="1:26" ht="12.75" customHeight="1" x14ac:dyDescent="0.2"/>
    <row r="204" spans="1:26" ht="12.75" customHeight="1" x14ac:dyDescent="0.2"/>
    <row r="205" spans="1:26" ht="12.75" customHeight="1" x14ac:dyDescent="0.2"/>
    <row r="206" spans="1:26" ht="12.75" customHeight="1" x14ac:dyDescent="0.2"/>
    <row r="207" spans="1:26" ht="12.75" customHeight="1" x14ac:dyDescent="0.2"/>
    <row r="208" spans="1:26" ht="12.75" customHeight="1" x14ac:dyDescent="0.2"/>
    <row r="209" ht="12.75" customHeight="1" x14ac:dyDescent="0.2"/>
  </sheetData>
  <mergeCells count="5">
    <mergeCell ref="G3:K3"/>
    <mergeCell ref="L3:P3"/>
    <mergeCell ref="Q3:U3"/>
    <mergeCell ref="V3:Z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51" orientation="landscape" cellComments="atEnd" r:id="rId1"/>
  <headerFooter>
    <oddFooter>&amp;L&amp;10&amp;F / &amp;A&amp;C&amp;10&amp;H&amp;P / &amp;N&amp;R&amp;10OAK BV - RM / 10.05.2016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6">
    <pageSetUpPr fitToPage="1"/>
  </sheetPr>
  <dimension ref="A1:I45"/>
  <sheetViews>
    <sheetView tabSelected="1" workbookViewId="0"/>
  </sheetViews>
  <sheetFormatPr baseColWidth="10" defaultRowHeight="14.25" x14ac:dyDescent="0.2"/>
  <sheetData>
    <row r="1" spans="1:9" ht="18" x14ac:dyDescent="0.25">
      <c r="A1" s="120" t="str">
        <f>Translation!$A$12</f>
        <v>Datenauswertungen zum Bericht zur finanziellen Lage der Vorsorgeeinrichtungen 2018</v>
      </c>
    </row>
    <row r="3" spans="1:9" x14ac:dyDescent="0.2">
      <c r="A3" t="str">
        <f>Translation!$A$13</f>
        <v>für weitere Informationen siehe</v>
      </c>
    </row>
    <row r="4" spans="1:9" x14ac:dyDescent="0.2">
      <c r="A4" t="str">
        <f>Translation!$A$14</f>
        <v>http://www.oak-bv.admin.ch/de/themen/erhebung-finanzielle-lage/index.html</v>
      </c>
    </row>
    <row r="5" spans="1:9" ht="15" thickBot="1" x14ac:dyDescent="0.25"/>
    <row r="6" spans="1:9" x14ac:dyDescent="0.2">
      <c r="B6" s="78"/>
      <c r="C6" s="79"/>
      <c r="D6" s="79"/>
      <c r="E6" s="79"/>
      <c r="F6" s="79"/>
      <c r="G6" s="79"/>
      <c r="H6" s="79"/>
      <c r="I6" s="80"/>
    </row>
    <row r="7" spans="1:9" x14ac:dyDescent="0.2">
      <c r="B7" s="81"/>
      <c r="C7" s="82" t="s">
        <v>168</v>
      </c>
      <c r="D7" s="82"/>
      <c r="E7" s="82"/>
      <c r="F7" s="82"/>
      <c r="G7" s="82"/>
      <c r="H7" s="82"/>
      <c r="I7" s="83"/>
    </row>
    <row r="8" spans="1:9" x14ac:dyDescent="0.2">
      <c r="B8" s="81"/>
      <c r="C8" s="82" t="s">
        <v>169</v>
      </c>
      <c r="D8" s="82"/>
      <c r="E8" s="82"/>
      <c r="F8" s="82"/>
      <c r="G8" s="82"/>
      <c r="H8" s="82"/>
      <c r="I8" s="83"/>
    </row>
    <row r="9" spans="1:9" ht="15" thickBot="1" x14ac:dyDescent="0.25">
      <c r="B9" s="84"/>
      <c r="C9" s="85"/>
      <c r="D9" s="85"/>
      <c r="E9" s="85"/>
      <c r="F9" s="85"/>
      <c r="G9" s="85"/>
      <c r="H9" s="85"/>
      <c r="I9" s="86"/>
    </row>
    <row r="12" spans="1:9" x14ac:dyDescent="0.2">
      <c r="B12" t="str">
        <f>Translation!$A$24&amp;" 20"</f>
        <v>Abbildung 20</v>
      </c>
      <c r="D12" s="97" t="str">
        <f>'20'!$A$1</f>
        <v>Biometrische Grundlagen</v>
      </c>
    </row>
    <row r="13" spans="1:9" x14ac:dyDescent="0.2">
      <c r="B13" t="str">
        <f>Translation!$A$24&amp;" 21"</f>
        <v>Abbildung 21</v>
      </c>
      <c r="D13" s="97" t="str">
        <f>'21'!$A$1</f>
        <v>Perioden- und Generationentafeln</v>
      </c>
    </row>
    <row r="14" spans="1:9" x14ac:dyDescent="0.2">
      <c r="B14" t="str">
        <f>Translation!$A$24&amp;" 22"</f>
        <v>Abbildung 22</v>
      </c>
      <c r="D14" s="97" t="str">
        <f>'22'!$A$1</f>
        <v>Technischer Zinssatz</v>
      </c>
    </row>
    <row r="15" spans="1:9" x14ac:dyDescent="0.2">
      <c r="B15" t="str">
        <f>Translation!$A$24&amp;" 23"</f>
        <v>Abbildung 23</v>
      </c>
      <c r="D15" s="97" t="str">
        <f>'23'!$A$1</f>
        <v>Deckungsgrad mit individuellen Grundlagen</v>
      </c>
    </row>
    <row r="16" spans="1:9" x14ac:dyDescent="0.2">
      <c r="B16" t="str">
        <f>Translation!$A$24&amp;" 24"</f>
        <v>Abbildung 24</v>
      </c>
      <c r="D16" s="97" t="str">
        <f>'24'!$A$1</f>
        <v>Deckungsgrad mit einheitlichen Grundlagen</v>
      </c>
    </row>
    <row r="17" spans="2:4" x14ac:dyDescent="0.2">
      <c r="B17" t="str">
        <f>Translation!$A$24&amp;" 25"</f>
        <v>Abbildung 25</v>
      </c>
      <c r="D17" s="97" t="str">
        <f>'25'!$A$1</f>
        <v>Beitrags- und Leistungsprimat für Altersleistungen</v>
      </c>
    </row>
    <row r="18" spans="2:4" x14ac:dyDescent="0.2">
      <c r="B18" t="str">
        <f>Translation!$A$24&amp;" 26"</f>
        <v>Abbildung 26</v>
      </c>
      <c r="D18" s="97" t="str">
        <f>'26'!$A$1</f>
        <v>Zinsversprechen für zukünftige Rentenleistungen</v>
      </c>
    </row>
    <row r="19" spans="2:4" x14ac:dyDescent="0.2">
      <c r="B19" t="str">
        <f>Translation!$A$24&amp;" 28"</f>
        <v>Abbildung 28</v>
      </c>
      <c r="D19" s="97" t="str">
        <f>'28'!$A$1</f>
        <v>Erhöhung Deckungsgrad pro Jahr bei einem Sanierungsbeitrag von 1%</v>
      </c>
    </row>
    <row r="20" spans="2:4" x14ac:dyDescent="0.2">
      <c r="B20" t="str">
        <f>Translation!$A$24&amp;" 29"</f>
        <v>Abbildung 29</v>
      </c>
      <c r="D20" s="97" t="str">
        <f>'29'!$A$1</f>
        <v>Anteil der BVG-Altersguthaben</v>
      </c>
    </row>
    <row r="21" spans="2:4" x14ac:dyDescent="0.2">
      <c r="B21" t="str">
        <f>Translation!$A$24&amp;" 30"</f>
        <v>Abbildung 30</v>
      </c>
      <c r="D21" s="97" t="str">
        <f>'29'!$A$1</f>
        <v>Anteil der BVG-Altersguthaben</v>
      </c>
    </row>
    <row r="22" spans="2:4" x14ac:dyDescent="0.2">
      <c r="B22" t="str">
        <f>Translation!$A$24&amp;" 31"</f>
        <v>Abbildung 31</v>
      </c>
      <c r="D22" s="97" t="str">
        <f>'31'!$A$1</f>
        <v>Erhöhung Deckungsgrad pro Jahr bei einer Minderverzinsung von 1%</v>
      </c>
    </row>
    <row r="23" spans="2:4" x14ac:dyDescent="0.2">
      <c r="B23" t="str">
        <f>Translation!$A$24&amp;" 32"</f>
        <v>Abbildung 32</v>
      </c>
      <c r="D23" s="97" t="str">
        <f>'32'!$A$1</f>
        <v>Aufteilung der Gesamt-Anlagestrategie in Hauptkategorien</v>
      </c>
    </row>
    <row r="24" spans="2:4" x14ac:dyDescent="0.2">
      <c r="B24" t="str">
        <f>Translation!$A$24&amp;" 33"</f>
        <v>Abbildung 33</v>
      </c>
      <c r="D24" s="97" t="str">
        <f>'33'!$A$1</f>
        <v>Sachwertanteile der Anlagestrategien</v>
      </c>
    </row>
    <row r="25" spans="2:4" x14ac:dyDescent="0.2">
      <c r="B25" t="str">
        <f>Translation!$A$24&amp;" 35"</f>
        <v>Abbildung 35</v>
      </c>
      <c r="D25" s="97" t="str">
        <f>'35'!$A$1</f>
        <v>Fremdwährungsexposure</v>
      </c>
    </row>
    <row r="26" spans="2:4" x14ac:dyDescent="0.2">
      <c r="B26" t="str">
        <f>Translation!$A$24&amp;" 36"</f>
        <v>Abbildung 36</v>
      </c>
      <c r="D26" s="97" t="str">
        <f>'36'!$A$1</f>
        <v>Geschätzte Volatilität</v>
      </c>
    </row>
    <row r="27" spans="2:4" x14ac:dyDescent="0.2">
      <c r="B27" t="str">
        <f>Translation!$A$24&amp;" 37"</f>
        <v>Abbildung 37</v>
      </c>
      <c r="D27" s="97" t="str">
        <f>'37'!$A$1</f>
        <v>Ziel-Wertschwankungsreserven</v>
      </c>
    </row>
    <row r="28" spans="2:4" x14ac:dyDescent="0.2">
      <c r="B28" t="str">
        <f>Translation!$A$24&amp;" 38"</f>
        <v>Abbildung 38</v>
      </c>
      <c r="D28" s="97" t="str">
        <f>'38'!$A$1</f>
        <v>Verzinsung der Altersguthaben</v>
      </c>
    </row>
    <row r="29" spans="2:4" x14ac:dyDescent="0.2">
      <c r="B29" t="str">
        <f>Translation!$A$24&amp;" 39"</f>
        <v>Abbildung 39</v>
      </c>
      <c r="D29" s="97" t="str">
        <f>'39'!$A$1</f>
        <v>Nettorendite</v>
      </c>
    </row>
    <row r="30" spans="2:4" x14ac:dyDescent="0.2">
      <c r="B30" t="str">
        <f>Translation!$A$24&amp;" 40"</f>
        <v>Abbildung 40</v>
      </c>
      <c r="D30" s="97" t="str">
        <f>'40'!$A$1</f>
        <v>Risikodimension Deckungsgrad</v>
      </c>
    </row>
    <row r="31" spans="2:4" x14ac:dyDescent="0.2">
      <c r="B31" t="str">
        <f>Translation!$A$24&amp;" 41"</f>
        <v>Abbildung 41</v>
      </c>
      <c r="D31" s="97" t="str">
        <f>'41'!$A$1</f>
        <v>Risikodimension Zinsversprechen</v>
      </c>
    </row>
    <row r="32" spans="2:4" x14ac:dyDescent="0.2">
      <c r="B32" t="str">
        <f>Translation!$A$24&amp;" 42"</f>
        <v>Abbildung 42</v>
      </c>
      <c r="D32" s="97" t="str">
        <f>'42'!$A$1</f>
        <v>Risikodimension Sanierungsfähigkeit</v>
      </c>
    </row>
    <row r="33" spans="2:4" x14ac:dyDescent="0.2">
      <c r="B33" t="str">
        <f>Translation!$A$24&amp;" 43"</f>
        <v>Abbildung 43</v>
      </c>
      <c r="D33" s="97" t="str">
        <f>'43'!$A$1</f>
        <v>Risikodimension Anlagestrategie</v>
      </c>
    </row>
    <row r="34" spans="2:4" x14ac:dyDescent="0.2">
      <c r="B34" t="str">
        <f>Translation!$A$24&amp;" 44"</f>
        <v>Abbildung 44</v>
      </c>
      <c r="D34" s="97" t="str">
        <f>'44'!$A$1</f>
        <v>Gesamt-Risiko</v>
      </c>
    </row>
    <row r="35" spans="2:4" x14ac:dyDescent="0.2">
      <c r="B35" t="str">
        <f>Translation!$A$24&amp;" 46"</f>
        <v>Abbildung 46</v>
      </c>
      <c r="D35" s="97" t="str">
        <f>'22'!$A$1</f>
        <v>Technischer Zinssatz</v>
      </c>
    </row>
    <row r="36" spans="2:4" x14ac:dyDescent="0.2">
      <c r="B36" t="str">
        <f>Translation!$A$24&amp;" 47"</f>
        <v>Abbildung 47</v>
      </c>
      <c r="D36" s="97" t="str">
        <f>'47'!$A$1</f>
        <v>Abweichung vom Zieldeckungsgrad (nur bei Teilkapitalisierung)</v>
      </c>
    </row>
    <row r="37" spans="2:4" x14ac:dyDescent="0.2">
      <c r="B37" t="str">
        <f>Translation!$A$24&amp;" 48"</f>
        <v>Abbildung 48</v>
      </c>
      <c r="D37" s="97" t="str">
        <f>'24'!$A$1</f>
        <v>Deckungsgrad mit einheitlichen Grundlagen</v>
      </c>
    </row>
    <row r="38" spans="2:4" x14ac:dyDescent="0.2">
      <c r="B38" t="str">
        <f>Translation!$A$24&amp;" 49"</f>
        <v>Abbildung 49</v>
      </c>
      <c r="D38" s="97" t="str">
        <f>'26'!$A$1</f>
        <v>Zinsversprechen für zukünftige Rentenleistungen</v>
      </c>
    </row>
    <row r="39" spans="2:4" x14ac:dyDescent="0.2">
      <c r="B39" t="str">
        <f>Translation!$A$24&amp;" 50"</f>
        <v>Abbildung 50</v>
      </c>
      <c r="D39" s="97" t="str">
        <f>'37'!$A$1</f>
        <v>Ziel-Wertschwankungsreserven</v>
      </c>
    </row>
    <row r="40" spans="2:4" x14ac:dyDescent="0.2">
      <c r="B40" t="str">
        <f>Translation!$A$24&amp;" 51"</f>
        <v>Abbildung 51</v>
      </c>
      <c r="D40" s="97" t="str">
        <f>'44'!$A$1</f>
        <v>Gesamt-Risiko</v>
      </c>
    </row>
    <row r="41" spans="2:4" x14ac:dyDescent="0.2">
      <c r="B41" t="str">
        <f>Translation!$A$24&amp;" 52"</f>
        <v>Abbildung 52</v>
      </c>
      <c r="D41" s="97" t="str">
        <f>'52'!$A$1</f>
        <v>Rechtsform</v>
      </c>
    </row>
    <row r="42" spans="2:4" x14ac:dyDescent="0.2">
      <c r="B42" t="str">
        <f>Translation!$A$24&amp;" 53"</f>
        <v>Abbildung 53</v>
      </c>
      <c r="D42" s="97" t="str">
        <f>'53'!$A$1</f>
        <v>Arbeitgeber und Garantieform</v>
      </c>
    </row>
    <row r="43" spans="2:4" x14ac:dyDescent="0.2">
      <c r="B43" t="str">
        <f>Translation!$A$24&amp;" 54"</f>
        <v>Abbildung 54</v>
      </c>
      <c r="D43" s="97" t="str">
        <f>'54'!$A$1</f>
        <v>Versicherungsdeckung</v>
      </c>
    </row>
    <row r="44" spans="2:4" x14ac:dyDescent="0.2">
      <c r="B44" t="str">
        <f>Translation!$A$24&amp;" 55"</f>
        <v>Abbildung 55</v>
      </c>
      <c r="D44" s="97" t="str">
        <f>'55'!$A$1</f>
        <v>Verwaltungsform</v>
      </c>
    </row>
    <row r="45" spans="2:4" x14ac:dyDescent="0.2">
      <c r="B45" s="4" t="str">
        <f>Translation!$A$27&amp;" 1"</f>
        <v>Bonus 1</v>
      </c>
      <c r="D45" s="97" t="str">
        <f>'B 1'!$A$1</f>
        <v>Registrierung und Umfang der Leistungen</v>
      </c>
    </row>
  </sheetData>
  <hyperlinks>
    <hyperlink ref="D34" location="'44'!A1" display="'44'!A1"/>
    <hyperlink ref="D30" location="'40'!A1" display="'40'!A1"/>
    <hyperlink ref="D31" location="'41'!A1" display="'41'!A1"/>
    <hyperlink ref="D32" location="'42'!A1" display="'42'!A1"/>
    <hyperlink ref="D33" location="'43'!A1" display="'43'!A1"/>
    <hyperlink ref="D14" location="'22'!A1" display="'22'!A1"/>
    <hyperlink ref="D18" location="'26'!A1" display="'26'!A1"/>
    <hyperlink ref="D12" location="'20'!A1" display="'20'!A1"/>
    <hyperlink ref="D13" location="'21'!A1" display="'21'!A1"/>
    <hyperlink ref="D15" location="'23'!A1" display="'23'!A1"/>
    <hyperlink ref="D16" location="'24'!A1" display="'24'!A1"/>
    <hyperlink ref="D17" location="'25'!A1" display="'25'!A1"/>
    <hyperlink ref="D19" location="'28'!A1" display="'28'!A1"/>
    <hyperlink ref="D20" location="'29'!A1" display="'29'!A1"/>
    <hyperlink ref="D41" location="'52'!A1" display="'52'!A1"/>
    <hyperlink ref="D42" location="'53'!A1" display="'53'!A1"/>
    <hyperlink ref="D43" location="'54'!A1" display="'54'!A1"/>
    <hyperlink ref="D45" location="'B 1'!A1" display="'B 1'!A1"/>
    <hyperlink ref="D44" location="'55'!A1" display="'55'!A1"/>
    <hyperlink ref="D35" location="'22'!A1" display="'22'!A1"/>
    <hyperlink ref="D37" location="'24'!A1" display="'24'!A1"/>
    <hyperlink ref="D38" location="'26'!A1" display="'26'!A1"/>
    <hyperlink ref="D39" location="'37'!A1" display="'37'!A1"/>
    <hyperlink ref="D40" location="'44'!A1" display="'44'!A1"/>
    <hyperlink ref="D36" location="'47'!A1" display="'47'!A1"/>
    <hyperlink ref="D21" location="'29'!A1" display="'29'!A1"/>
    <hyperlink ref="D22:D29" location="'29'!A1" display="'29'!A1"/>
    <hyperlink ref="D22" location="'31'!A1" display="'31'!A1"/>
    <hyperlink ref="D23" location="'32'!A1" display="'32'!A1"/>
    <hyperlink ref="D24" location="'33'!A1" display="'33'!A1"/>
    <hyperlink ref="D25" location="'35'!A1" display="'35'!A1"/>
    <hyperlink ref="D26" location="'36'!A1" display="'36'!A1"/>
    <hyperlink ref="D27" location="'37'!A1" display="'37'!A1"/>
    <hyperlink ref="D28" location="'38'!A1" display="'38'!A1"/>
    <hyperlink ref="D29" location="'39'!A1" display="'39'!A1"/>
  </hyperlinks>
  <pageMargins left="0.70866141732283472" right="0.70866141732283472" top="0.78740157480314965" bottom="0.78740157480314965" header="0.31496062992125984" footer="0.31496062992125984"/>
  <pageSetup paperSize="9" scale="79" orientation="landscape" cellComments="atEnd" r:id="rId1"/>
  <headerFooter>
    <oddFooter>&amp;L&amp;10&amp;F / &amp;A&amp;C&amp;10&amp;H&amp;P / &amp;N&amp;R&amp;10OAK BV - RM / 10.05.2016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945" r:id="rId4" name="List Box 1">
              <controlPr defaultSize="0" autoLine="0" autoPict="0">
                <anchor moveWithCells="1">
                  <from>
                    <xdr:col>6</xdr:col>
                    <xdr:colOff>9525</xdr:colOff>
                    <xdr:row>6</xdr:row>
                    <xdr:rowOff>47625</xdr:rowOff>
                  </from>
                  <to>
                    <xdr:col>8</xdr:col>
                    <xdr:colOff>257175</xdr:colOff>
                    <xdr:row>7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7">
    <pageSetUpPr fitToPage="1"/>
  </sheetPr>
  <dimension ref="A1:AE209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27" width="11" style="25"/>
    <col min="28" max="29" width="11" style="18"/>
    <col min="30" max="30" width="11" style="158"/>
    <col min="31" max="31" width="11" style="27"/>
    <col min="32" max="16384" width="11" style="1"/>
  </cols>
  <sheetData>
    <row r="1" spans="1:31" s="22" customFormat="1" ht="18" x14ac:dyDescent="0.25">
      <c r="A1" s="109" t="str">
        <f>Translation!$A$54</f>
        <v>Risikodimension Deckungsgrad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  <c r="AA1" s="21"/>
      <c r="AD1" s="157"/>
      <c r="AE1" s="24"/>
    </row>
    <row r="2" spans="1:3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  <c r="AA2" s="25"/>
      <c r="AD2" s="158"/>
      <c r="AE2" s="27"/>
    </row>
    <row r="3" spans="1:31" s="18" customFormat="1" ht="15.75" x14ac:dyDescent="0.25">
      <c r="A3" s="110"/>
      <c r="B3" s="288">
        <f>Translation!$A$45</f>
        <v>2018</v>
      </c>
      <c r="C3" s="289"/>
      <c r="D3" s="289"/>
      <c r="E3" s="289"/>
      <c r="F3" s="290"/>
      <c r="G3" s="288">
        <f>Translation!$A$44</f>
        <v>2017</v>
      </c>
      <c r="H3" s="289"/>
      <c r="I3" s="289"/>
      <c r="J3" s="289"/>
      <c r="K3" s="290"/>
      <c r="L3" s="288">
        <f>Translation!$A$43</f>
        <v>2016</v>
      </c>
      <c r="M3" s="289"/>
      <c r="N3" s="289"/>
      <c r="O3" s="289"/>
      <c r="P3" s="290"/>
      <c r="Q3" s="288">
        <f>Translation!$A$42</f>
        <v>2015</v>
      </c>
      <c r="R3" s="289"/>
      <c r="S3" s="289"/>
      <c r="T3" s="289"/>
      <c r="U3" s="290"/>
      <c r="V3" s="288">
        <f>Translation!$A$41</f>
        <v>2014</v>
      </c>
      <c r="W3" s="289"/>
      <c r="X3" s="289"/>
      <c r="Y3" s="289"/>
      <c r="Z3" s="290"/>
      <c r="AA3" s="288">
        <f>Translation!$A$40</f>
        <v>2013</v>
      </c>
      <c r="AB3" s="289"/>
      <c r="AC3" s="289"/>
      <c r="AD3" s="289"/>
      <c r="AE3" s="290"/>
    </row>
    <row r="4" spans="1:31" s="18" customFormat="1" ht="38.25" x14ac:dyDescent="0.2">
      <c r="A4" s="111" t="str">
        <f>Translation!$A$58</f>
        <v>Risikostufe</v>
      </c>
      <c r="B4" s="28" t="str">
        <f>Translation!$A$46</f>
        <v>Anzahl VE</v>
      </c>
      <c r="C4" s="19" t="str">
        <f>Translation!$A$47</f>
        <v>Anzahl aktive Versicherte</v>
      </c>
      <c r="D4" s="19" t="str">
        <f>Translation!$A$48</f>
        <v>Anzahl Rentner</v>
      </c>
      <c r="E4" s="148" t="str">
        <f>Translation!$A$49</f>
        <v>Vorsorge-kapital</v>
      </c>
      <c r="F4" s="29" t="str">
        <f>Translation!$A$52</f>
        <v>Anteil Vorsorge-kapital</v>
      </c>
      <c r="G4" s="28" t="str">
        <f>Translation!$A$46</f>
        <v>Anzahl VE</v>
      </c>
      <c r="H4" s="19" t="str">
        <f>Translation!$A$47</f>
        <v>Anzahl aktive Versicherte</v>
      </c>
      <c r="I4" s="19" t="str">
        <f>Translation!$A$48</f>
        <v>Anzahl Rentner</v>
      </c>
      <c r="J4" s="148" t="str">
        <f>Translation!$A$49</f>
        <v>Vorsorge-kapital</v>
      </c>
      <c r="K4" s="29" t="str">
        <f>Translation!$A$52</f>
        <v>Anteil Vorsorge-kapital</v>
      </c>
      <c r="L4" s="28" t="str">
        <f>Translation!$A$46</f>
        <v>Anzahl VE</v>
      </c>
      <c r="M4" s="73" t="str">
        <f>Translation!$A$47</f>
        <v>Anzahl aktive Versicherte</v>
      </c>
      <c r="N4" s="73" t="str">
        <f>Translation!$A$48</f>
        <v>Anzahl Rentner</v>
      </c>
      <c r="O4" s="148" t="str">
        <f>Translation!$A$49</f>
        <v>Vorsorge-kapital</v>
      </c>
      <c r="P4" s="29" t="str">
        <f>Translation!$A$52</f>
        <v>Anteil Vorsorge-kapital</v>
      </c>
      <c r="Q4" s="28" t="str">
        <f>Translation!$A$46</f>
        <v>Anzahl VE</v>
      </c>
      <c r="R4" s="73" t="str">
        <f>Translation!$A$47</f>
        <v>Anzahl aktive Versicherte</v>
      </c>
      <c r="S4" s="73" t="str">
        <f>Translation!$A$48</f>
        <v>Anzahl Rentner</v>
      </c>
      <c r="T4" s="148" t="str">
        <f>Translation!$A$49</f>
        <v>Vorsorge-kapital</v>
      </c>
      <c r="U4" s="29" t="str">
        <f>Translation!$A$52</f>
        <v>Anteil Vorsorge-kapital</v>
      </c>
      <c r="V4" s="28" t="str">
        <f>Translation!$A$46</f>
        <v>Anzahl VE</v>
      </c>
      <c r="W4" s="73" t="str">
        <f>Translation!$A$47</f>
        <v>Anzahl aktive Versicherte</v>
      </c>
      <c r="X4" s="73" t="str">
        <f>Translation!$A$48</f>
        <v>Anzahl Rentner</v>
      </c>
      <c r="Y4" s="148" t="str">
        <f>Translation!$A$49</f>
        <v>Vorsorge-kapital</v>
      </c>
      <c r="Z4" s="29" t="str">
        <f>Translation!$A$52</f>
        <v>Anteil Vorsorge-kapital</v>
      </c>
      <c r="AA4" s="28" t="str">
        <f>Translation!$A$46</f>
        <v>Anzahl VE</v>
      </c>
      <c r="AB4" s="73" t="str">
        <f>Translation!$A$47</f>
        <v>Anzahl aktive Versicherte</v>
      </c>
      <c r="AC4" s="73" t="str">
        <f>Translation!$A$48</f>
        <v>Anzahl Rentner</v>
      </c>
      <c r="AD4" s="148" t="str">
        <f>Translation!$A$49</f>
        <v>Vorsorge-kapital</v>
      </c>
      <c r="AE4" s="29" t="str">
        <f>Translation!$A$52</f>
        <v>Anteil Vorsorge-kapital</v>
      </c>
    </row>
    <row r="5" spans="1:31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  <c r="AA5" s="59"/>
      <c r="AB5" s="74"/>
      <c r="AC5" s="74"/>
      <c r="AD5" s="159"/>
      <c r="AE5" s="62"/>
    </row>
    <row r="6" spans="1:31" x14ac:dyDescent="0.2">
      <c r="M6" s="75"/>
      <c r="N6" s="75"/>
      <c r="R6" s="75"/>
      <c r="S6" s="75"/>
      <c r="W6" s="75"/>
      <c r="X6" s="75"/>
      <c r="AB6" s="75"/>
      <c r="AC6" s="75"/>
    </row>
    <row r="7" spans="1:31" ht="12.75" hidden="1" customHeight="1" x14ac:dyDescent="0.2">
      <c r="M7" s="75"/>
      <c r="N7" s="75"/>
      <c r="R7" s="75"/>
      <c r="S7" s="75"/>
      <c r="W7" s="75"/>
      <c r="X7" s="75"/>
      <c r="AB7" s="75"/>
      <c r="AC7" s="75"/>
    </row>
    <row r="8" spans="1:31" ht="12.75" hidden="1" customHeight="1" x14ac:dyDescent="0.2">
      <c r="M8" s="75"/>
      <c r="N8" s="75"/>
      <c r="R8" s="75"/>
      <c r="S8" s="75"/>
      <c r="W8" s="75"/>
      <c r="X8" s="75"/>
      <c r="AB8" s="75"/>
      <c r="AC8" s="75"/>
    </row>
    <row r="9" spans="1:31" ht="12.75" hidden="1" customHeight="1" x14ac:dyDescent="0.2">
      <c r="M9" s="75"/>
      <c r="N9" s="75"/>
      <c r="R9" s="75"/>
      <c r="S9" s="75"/>
      <c r="W9" s="75"/>
      <c r="X9" s="75"/>
      <c r="AB9" s="75"/>
      <c r="AC9" s="75"/>
    </row>
    <row r="10" spans="1:31" x14ac:dyDescent="0.2">
      <c r="M10" s="75"/>
      <c r="N10" s="75"/>
      <c r="R10" s="75"/>
      <c r="S10" s="75"/>
      <c r="W10" s="75"/>
      <c r="X10" s="75"/>
      <c r="AB10" s="75"/>
      <c r="AC10" s="75"/>
    </row>
    <row r="11" spans="1:31" x14ac:dyDescent="0.2">
      <c r="A11" s="113" t="str">
        <f>Translation!$A$29</f>
        <v>alle Vorsorgeeinrichtungen</v>
      </c>
      <c r="M11" s="75"/>
      <c r="N11" s="75"/>
      <c r="R11" s="75"/>
      <c r="S11" s="75"/>
      <c r="W11" s="75"/>
      <c r="X11" s="75"/>
      <c r="AB11" s="75"/>
      <c r="AC11" s="75"/>
    </row>
    <row r="12" spans="1:31" x14ac:dyDescent="0.2">
      <c r="A12" s="114" t="str">
        <f>Translation!$A59</f>
        <v>1 – tief</v>
      </c>
      <c r="B12" s="30">
        <v>373</v>
      </c>
      <c r="C12" s="6">
        <v>143331</v>
      </c>
      <c r="D12" s="6">
        <v>63191</v>
      </c>
      <c r="E12" s="150">
        <v>51175.121999999996</v>
      </c>
      <c r="F12" s="31">
        <f>E12/E$36</f>
        <v>5.5495974234027211E-2</v>
      </c>
      <c r="G12" s="41">
        <v>550</v>
      </c>
      <c r="H12" s="42">
        <v>321133</v>
      </c>
      <c r="I12" s="42">
        <v>118839</v>
      </c>
      <c r="J12" s="160">
        <v>94754.337</v>
      </c>
      <c r="K12" s="44">
        <f>J12/J$36</f>
        <v>0.10489938952268549</v>
      </c>
      <c r="L12" s="76">
        <v>412</v>
      </c>
      <c r="M12" s="122">
        <v>166328</v>
      </c>
      <c r="N12" s="122">
        <v>61297</v>
      </c>
      <c r="O12" s="166">
        <v>52217.887000000002</v>
      </c>
      <c r="P12" s="124">
        <f>O12/O$36</f>
        <v>6.0713874603397916E-2</v>
      </c>
      <c r="Q12" s="76">
        <v>425</v>
      </c>
      <c r="R12" s="122">
        <v>179437</v>
      </c>
      <c r="S12" s="122">
        <v>64417</v>
      </c>
      <c r="T12" s="166">
        <v>56404.909999999996</v>
      </c>
      <c r="U12" s="124">
        <f>T12/T$36</f>
        <v>6.8516590930557897E-2</v>
      </c>
      <c r="V12" s="76">
        <v>544</v>
      </c>
      <c r="W12" s="122">
        <v>371192</v>
      </c>
      <c r="X12" s="122">
        <v>146988</v>
      </c>
      <c r="Y12" s="166">
        <v>120038.01699999999</v>
      </c>
      <c r="Z12" s="124">
        <f>Y12/Y$36</f>
        <v>0.149295256974633</v>
      </c>
      <c r="AA12" s="76">
        <v>410</v>
      </c>
      <c r="AB12" s="122">
        <v>192204</v>
      </c>
      <c r="AC12" s="122">
        <v>85001</v>
      </c>
      <c r="AD12" s="166">
        <v>57980.853999999999</v>
      </c>
      <c r="AE12" s="124">
        <f>AD12/AD$36</f>
        <v>7.7779164179678312E-2</v>
      </c>
    </row>
    <row r="13" spans="1:31" x14ac:dyDescent="0.2">
      <c r="A13" s="114" t="str">
        <f>Translation!$A60</f>
        <v>2 – eher tief</v>
      </c>
      <c r="B13" s="30">
        <v>415</v>
      </c>
      <c r="C13" s="6">
        <v>751261</v>
      </c>
      <c r="D13" s="6">
        <v>217563</v>
      </c>
      <c r="E13" s="150">
        <v>189862.443</v>
      </c>
      <c r="F13" s="31">
        <f>E13/E$36</f>
        <v>0.20589303616584365</v>
      </c>
      <c r="G13" s="41">
        <v>529</v>
      </c>
      <c r="H13" s="42">
        <v>1303289</v>
      </c>
      <c r="I13" s="42">
        <v>290657</v>
      </c>
      <c r="J13" s="160">
        <v>278768.62699999998</v>
      </c>
      <c r="K13" s="44">
        <f>J13/J$36</f>
        <v>0.30861551794064285</v>
      </c>
      <c r="L13" s="76">
        <v>484</v>
      </c>
      <c r="M13" s="122">
        <v>928703</v>
      </c>
      <c r="N13" s="122">
        <v>234274</v>
      </c>
      <c r="O13" s="166">
        <v>200396.20299999998</v>
      </c>
      <c r="P13" s="124">
        <f>O13/O$36</f>
        <v>0.23300119248293349</v>
      </c>
      <c r="Q13" s="76">
        <v>465</v>
      </c>
      <c r="R13" s="122">
        <v>846708</v>
      </c>
      <c r="S13" s="122">
        <v>208813</v>
      </c>
      <c r="T13" s="166">
        <v>176197.95800000001</v>
      </c>
      <c r="U13" s="124">
        <f>T13/T$36</f>
        <v>0.21403249133959479</v>
      </c>
      <c r="V13" s="76">
        <v>558</v>
      </c>
      <c r="W13" s="122">
        <v>1074802</v>
      </c>
      <c r="X13" s="122">
        <v>223668</v>
      </c>
      <c r="Y13" s="166">
        <v>190133.94099999999</v>
      </c>
      <c r="Z13" s="124">
        <f>Y13/Y$36</f>
        <v>0.23647587898086245</v>
      </c>
      <c r="AA13" s="76">
        <v>525</v>
      </c>
      <c r="AB13" s="122">
        <v>750302</v>
      </c>
      <c r="AC13" s="122">
        <v>153627</v>
      </c>
      <c r="AD13" s="166">
        <v>130972.929</v>
      </c>
      <c r="AE13" s="124">
        <f>AD13/AD$36</f>
        <v>0.17569532431834051</v>
      </c>
    </row>
    <row r="14" spans="1:31" x14ac:dyDescent="0.2">
      <c r="A14" s="114" t="str">
        <f>Translation!$A61</f>
        <v>3 – mittel</v>
      </c>
      <c r="B14" s="30">
        <v>593</v>
      </c>
      <c r="C14" s="6">
        <v>2412714</v>
      </c>
      <c r="D14" s="6">
        <v>345563</v>
      </c>
      <c r="E14" s="150">
        <v>407914.174</v>
      </c>
      <c r="F14" s="31">
        <f>E14/E$36</f>
        <v>0.44235545720826019</v>
      </c>
      <c r="G14" s="41">
        <v>468</v>
      </c>
      <c r="H14" s="42">
        <v>2246861</v>
      </c>
      <c r="I14" s="42">
        <v>370400</v>
      </c>
      <c r="J14" s="160">
        <v>415005.18900000001</v>
      </c>
      <c r="K14" s="44">
        <f>J14/J$36</f>
        <v>0.45943850543586956</v>
      </c>
      <c r="L14" s="76">
        <v>585</v>
      </c>
      <c r="M14" s="122">
        <v>2185847</v>
      </c>
      <c r="N14" s="122">
        <v>287651</v>
      </c>
      <c r="O14" s="166">
        <v>364596.44699999999</v>
      </c>
      <c r="P14" s="124">
        <f>O14/O$36</f>
        <v>0.42391724820275495</v>
      </c>
      <c r="Q14" s="76">
        <v>609</v>
      </c>
      <c r="R14" s="122">
        <v>2178495</v>
      </c>
      <c r="S14" s="122">
        <v>283698</v>
      </c>
      <c r="T14" s="166">
        <v>338297.75</v>
      </c>
      <c r="U14" s="124">
        <f>T14/T$36</f>
        <v>0.41093955383455349</v>
      </c>
      <c r="V14" s="76">
        <v>578</v>
      </c>
      <c r="W14" s="122">
        <v>2065024</v>
      </c>
      <c r="X14" s="122">
        <v>311488</v>
      </c>
      <c r="Y14" s="166">
        <v>348573.60100000002</v>
      </c>
      <c r="Z14" s="124">
        <f>Y14/Y$36</f>
        <v>0.43353253108028428</v>
      </c>
      <c r="AA14" s="76">
        <v>701</v>
      </c>
      <c r="AB14" s="122">
        <v>2230213</v>
      </c>
      <c r="AC14" s="122">
        <v>379907</v>
      </c>
      <c r="AD14" s="166">
        <v>282005.76699999999</v>
      </c>
      <c r="AE14" s="124">
        <f>AD14/AD$36</f>
        <v>0.37830027220897966</v>
      </c>
    </row>
    <row r="15" spans="1:31" x14ac:dyDescent="0.2">
      <c r="A15" s="114" t="str">
        <f>Translation!$A62</f>
        <v>4 – eher hoch</v>
      </c>
      <c r="B15" s="30">
        <v>163</v>
      </c>
      <c r="C15" s="6">
        <v>726216</v>
      </c>
      <c r="D15" s="6">
        <v>208317</v>
      </c>
      <c r="E15" s="150">
        <v>184996.935</v>
      </c>
      <c r="F15" s="31">
        <f>E15/E$36</f>
        <v>0.20061672033012462</v>
      </c>
      <c r="G15" s="41">
        <v>74</v>
      </c>
      <c r="H15" s="42">
        <v>132415</v>
      </c>
      <c r="I15" s="42">
        <v>54690</v>
      </c>
      <c r="J15" s="160">
        <v>44751.315999999999</v>
      </c>
      <c r="K15" s="44">
        <f>J15/J$36</f>
        <v>4.954270039097828E-2</v>
      </c>
      <c r="L15" s="76">
        <v>155</v>
      </c>
      <c r="M15" s="122">
        <v>578167</v>
      </c>
      <c r="N15" s="122">
        <v>216310</v>
      </c>
      <c r="O15" s="166">
        <v>170719.361</v>
      </c>
      <c r="P15" s="124">
        <f>O15/O$36</f>
        <v>0.19849585020792243</v>
      </c>
      <c r="Q15" s="76">
        <v>194</v>
      </c>
      <c r="R15" s="122">
        <v>669735</v>
      </c>
      <c r="S15" s="122">
        <v>244868</v>
      </c>
      <c r="T15" s="166">
        <v>190591.47999999998</v>
      </c>
      <c r="U15" s="124">
        <f>T15/T$36</f>
        <v>0.23151669721677787</v>
      </c>
      <c r="V15" s="76">
        <v>105</v>
      </c>
      <c r="W15" s="122">
        <v>334225</v>
      </c>
      <c r="X15" s="122">
        <v>115739</v>
      </c>
      <c r="Y15" s="166">
        <v>92549.193999999989</v>
      </c>
      <c r="Z15" s="124">
        <f>Y15/Y$36</f>
        <v>0.11510649747758796</v>
      </c>
      <c r="AA15" s="76">
        <v>210</v>
      </c>
      <c r="AB15" s="122">
        <v>549510</v>
      </c>
      <c r="AC15" s="122">
        <v>231194</v>
      </c>
      <c r="AD15" s="166">
        <v>206184.693</v>
      </c>
      <c r="AE15" s="124">
        <f>AD15/AD$36</f>
        <v>0.27658911488581334</v>
      </c>
    </row>
    <row r="16" spans="1:31" x14ac:dyDescent="0.2">
      <c r="A16" s="114" t="str">
        <f>Translation!$A63</f>
        <v>5 – hoch</v>
      </c>
      <c r="B16" s="30">
        <v>43</v>
      </c>
      <c r="C16" s="6">
        <v>208375</v>
      </c>
      <c r="D16" s="6">
        <v>102661</v>
      </c>
      <c r="E16" s="150">
        <v>88192.485000000001</v>
      </c>
      <c r="F16" s="31">
        <f>E16/E$36</f>
        <v>9.5638812061744211E-2</v>
      </c>
      <c r="G16" s="41">
        <v>33</v>
      </c>
      <c r="H16" s="42">
        <v>172214</v>
      </c>
      <c r="I16" s="42">
        <v>82905</v>
      </c>
      <c r="J16" s="160">
        <v>70008.313999999998</v>
      </c>
      <c r="K16" s="44">
        <f>J16/J$36</f>
        <v>7.7503886709823916E-2</v>
      </c>
      <c r="L16" s="76">
        <v>46</v>
      </c>
      <c r="M16" s="122">
        <v>191049</v>
      </c>
      <c r="N16" s="122">
        <v>89293</v>
      </c>
      <c r="O16" s="166">
        <v>72135.241000000009</v>
      </c>
      <c r="P16" s="124">
        <f>O16/O$36</f>
        <v>8.3871834502991058E-2</v>
      </c>
      <c r="Q16" s="76">
        <v>50</v>
      </c>
      <c r="R16" s="122">
        <v>163780</v>
      </c>
      <c r="S16" s="122">
        <v>76805</v>
      </c>
      <c r="T16" s="166">
        <v>61737.856</v>
      </c>
      <c r="U16" s="124">
        <f>T16/T$36</f>
        <v>7.4994666678515925E-2</v>
      </c>
      <c r="V16" s="76">
        <v>60</v>
      </c>
      <c r="W16" s="122">
        <v>158794</v>
      </c>
      <c r="X16" s="122">
        <v>70935</v>
      </c>
      <c r="Y16" s="166">
        <v>52736.262000000002</v>
      </c>
      <c r="Z16" s="124">
        <f>Y16/Y$36</f>
        <v>6.5589835486632317E-2</v>
      </c>
      <c r="AA16" s="76">
        <v>59</v>
      </c>
      <c r="AB16" s="122">
        <v>210519</v>
      </c>
      <c r="AC16" s="122">
        <v>93603</v>
      </c>
      <c r="AD16" s="166">
        <v>68310.592000000004</v>
      </c>
      <c r="AE16" s="124">
        <f>AD16/AD$36</f>
        <v>9.1636124407188269E-2</v>
      </c>
    </row>
    <row r="17" spans="2:31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6"/>
      <c r="P17" s="124"/>
      <c r="Q17" s="76"/>
      <c r="R17" s="122"/>
      <c r="S17" s="122"/>
      <c r="T17" s="166"/>
      <c r="U17" s="124"/>
      <c r="V17" s="76"/>
      <c r="W17" s="122"/>
      <c r="X17" s="122"/>
      <c r="Y17" s="166"/>
      <c r="Z17" s="124"/>
      <c r="AA17" s="76"/>
      <c r="AB17" s="122"/>
      <c r="AC17" s="122"/>
      <c r="AD17" s="166"/>
      <c r="AE17" s="124"/>
    </row>
    <row r="18" spans="2:31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6"/>
      <c r="P18" s="124"/>
      <c r="Q18" s="76"/>
      <c r="R18" s="122"/>
      <c r="S18" s="122"/>
      <c r="T18" s="166"/>
      <c r="U18" s="124"/>
      <c r="V18" s="76"/>
      <c r="W18" s="122"/>
      <c r="X18" s="122"/>
      <c r="Y18" s="166"/>
      <c r="Z18" s="124"/>
      <c r="AA18" s="76"/>
      <c r="AB18" s="122"/>
      <c r="AC18" s="122"/>
      <c r="AD18" s="166"/>
      <c r="AE18" s="124"/>
    </row>
    <row r="19" spans="2:31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6"/>
      <c r="P19" s="124"/>
      <c r="Q19" s="76"/>
      <c r="R19" s="122"/>
      <c r="S19" s="122"/>
      <c r="T19" s="166"/>
      <c r="U19" s="124"/>
      <c r="V19" s="76"/>
      <c r="W19" s="122"/>
      <c r="X19" s="122"/>
      <c r="Y19" s="166"/>
      <c r="Z19" s="124"/>
      <c r="AA19" s="76"/>
      <c r="AB19" s="122"/>
      <c r="AC19" s="122"/>
      <c r="AD19" s="166"/>
      <c r="AE19" s="124"/>
    </row>
    <row r="20" spans="2:31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6"/>
      <c r="P20" s="124"/>
      <c r="Q20" s="76"/>
      <c r="R20" s="122"/>
      <c r="S20" s="122"/>
      <c r="T20" s="166"/>
      <c r="U20" s="124"/>
      <c r="V20" s="76"/>
      <c r="W20" s="122"/>
      <c r="X20" s="122"/>
      <c r="Y20" s="166"/>
      <c r="Z20" s="124"/>
      <c r="AA20" s="76"/>
      <c r="AB20" s="122"/>
      <c r="AC20" s="122"/>
      <c r="AD20" s="166"/>
      <c r="AE20" s="124"/>
    </row>
    <row r="21" spans="2:31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6"/>
      <c r="P21" s="124"/>
      <c r="Q21" s="76"/>
      <c r="R21" s="122"/>
      <c r="S21" s="122"/>
      <c r="T21" s="166"/>
      <c r="U21" s="124"/>
      <c r="V21" s="76"/>
      <c r="W21" s="122"/>
      <c r="X21" s="122"/>
      <c r="Y21" s="166"/>
      <c r="Z21" s="124"/>
      <c r="AA21" s="76"/>
      <c r="AB21" s="122"/>
      <c r="AC21" s="122"/>
      <c r="AD21" s="166"/>
      <c r="AE21" s="124"/>
    </row>
    <row r="22" spans="2:31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6"/>
      <c r="P22" s="124"/>
      <c r="Q22" s="76"/>
      <c r="R22" s="122"/>
      <c r="S22" s="122"/>
      <c r="T22" s="166"/>
      <c r="U22" s="124"/>
      <c r="V22" s="76"/>
      <c r="W22" s="122"/>
      <c r="X22" s="122"/>
      <c r="Y22" s="166"/>
      <c r="Z22" s="124"/>
      <c r="AA22" s="76"/>
      <c r="AB22" s="122"/>
      <c r="AC22" s="122"/>
      <c r="AD22" s="166"/>
      <c r="AE22" s="124"/>
    </row>
    <row r="23" spans="2:31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6"/>
      <c r="P23" s="124"/>
      <c r="Q23" s="76"/>
      <c r="R23" s="122"/>
      <c r="S23" s="122"/>
      <c r="T23" s="166"/>
      <c r="U23" s="124"/>
      <c r="V23" s="76"/>
      <c r="W23" s="122"/>
      <c r="X23" s="122"/>
      <c r="Y23" s="166"/>
      <c r="Z23" s="124"/>
      <c r="AA23" s="76"/>
      <c r="AB23" s="122"/>
      <c r="AC23" s="122"/>
      <c r="AD23" s="166"/>
      <c r="AE23" s="124"/>
    </row>
    <row r="24" spans="2:31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6"/>
      <c r="P24" s="124"/>
      <c r="Q24" s="76"/>
      <c r="R24" s="122"/>
      <c r="S24" s="122"/>
      <c r="T24" s="166"/>
      <c r="U24" s="124"/>
      <c r="V24" s="76"/>
      <c r="W24" s="122"/>
      <c r="X24" s="122"/>
      <c r="Y24" s="166"/>
      <c r="Z24" s="124"/>
      <c r="AA24" s="76"/>
      <c r="AB24" s="122"/>
      <c r="AC24" s="122"/>
      <c r="AD24" s="166"/>
      <c r="AE24" s="124"/>
    </row>
    <row r="25" spans="2:31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6"/>
      <c r="P25" s="124"/>
      <c r="Q25" s="76"/>
      <c r="R25" s="122"/>
      <c r="S25" s="122"/>
      <c r="T25" s="166"/>
      <c r="U25" s="124"/>
      <c r="V25" s="76"/>
      <c r="W25" s="122"/>
      <c r="X25" s="122"/>
      <c r="Y25" s="166"/>
      <c r="Z25" s="124"/>
      <c r="AA25" s="76"/>
      <c r="AB25" s="122"/>
      <c r="AC25" s="122"/>
      <c r="AD25" s="166"/>
      <c r="AE25" s="124"/>
    </row>
    <row r="26" spans="2:31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6"/>
      <c r="P26" s="124"/>
      <c r="Q26" s="76"/>
      <c r="R26" s="122"/>
      <c r="S26" s="122"/>
      <c r="T26" s="166"/>
      <c r="U26" s="124"/>
      <c r="V26" s="76"/>
      <c r="W26" s="122"/>
      <c r="X26" s="122"/>
      <c r="Y26" s="166"/>
      <c r="Z26" s="124"/>
      <c r="AA26" s="76"/>
      <c r="AB26" s="122"/>
      <c r="AC26" s="122"/>
      <c r="AD26" s="166"/>
      <c r="AE26" s="124"/>
    </row>
    <row r="27" spans="2:31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6"/>
      <c r="P27" s="124"/>
      <c r="Q27" s="76"/>
      <c r="R27" s="122"/>
      <c r="S27" s="122"/>
      <c r="T27" s="166"/>
      <c r="U27" s="124"/>
      <c r="V27" s="76"/>
      <c r="W27" s="122"/>
      <c r="X27" s="122"/>
      <c r="Y27" s="166"/>
      <c r="Z27" s="124"/>
      <c r="AA27" s="76"/>
      <c r="AB27" s="122"/>
      <c r="AC27" s="122"/>
      <c r="AD27" s="166"/>
      <c r="AE27" s="124"/>
    </row>
    <row r="28" spans="2:31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6"/>
      <c r="P28" s="124"/>
      <c r="Q28" s="76"/>
      <c r="R28" s="122"/>
      <c r="S28" s="122"/>
      <c r="T28" s="166"/>
      <c r="U28" s="124"/>
      <c r="V28" s="76"/>
      <c r="W28" s="122"/>
      <c r="X28" s="122"/>
      <c r="Y28" s="166"/>
      <c r="Z28" s="124"/>
      <c r="AA28" s="76"/>
      <c r="AB28" s="122"/>
      <c r="AC28" s="122"/>
      <c r="AD28" s="166"/>
      <c r="AE28" s="124"/>
    </row>
    <row r="29" spans="2:31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6"/>
      <c r="P29" s="124"/>
      <c r="Q29" s="76"/>
      <c r="R29" s="122"/>
      <c r="S29" s="122"/>
      <c r="T29" s="166"/>
      <c r="U29" s="124"/>
      <c r="V29" s="76"/>
      <c r="W29" s="122"/>
      <c r="X29" s="122"/>
      <c r="Y29" s="166"/>
      <c r="Z29" s="124"/>
      <c r="AA29" s="76"/>
      <c r="AB29" s="122"/>
      <c r="AC29" s="122"/>
      <c r="AD29" s="166"/>
      <c r="AE29" s="124"/>
    </row>
    <row r="30" spans="2:31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6"/>
      <c r="P30" s="124"/>
      <c r="Q30" s="76"/>
      <c r="R30" s="122"/>
      <c r="S30" s="122"/>
      <c r="T30" s="166"/>
      <c r="U30" s="124"/>
      <c r="V30" s="76"/>
      <c r="W30" s="122"/>
      <c r="X30" s="122"/>
      <c r="Y30" s="166"/>
      <c r="Z30" s="124"/>
      <c r="AA30" s="76"/>
      <c r="AB30" s="122"/>
      <c r="AC30" s="122"/>
      <c r="AD30" s="166"/>
      <c r="AE30" s="124"/>
    </row>
    <row r="31" spans="2:31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6"/>
      <c r="P31" s="124"/>
      <c r="Q31" s="76"/>
      <c r="R31" s="122"/>
      <c r="S31" s="122"/>
      <c r="T31" s="166"/>
      <c r="U31" s="124"/>
      <c r="V31" s="76"/>
      <c r="W31" s="122"/>
      <c r="X31" s="122"/>
      <c r="Y31" s="166"/>
      <c r="Z31" s="124"/>
      <c r="AA31" s="76"/>
      <c r="AB31" s="122"/>
      <c r="AC31" s="122"/>
      <c r="AD31" s="166"/>
      <c r="AE31" s="124"/>
    </row>
    <row r="32" spans="2:31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6"/>
      <c r="P32" s="124"/>
      <c r="Q32" s="76"/>
      <c r="R32" s="122"/>
      <c r="S32" s="122"/>
      <c r="T32" s="166"/>
      <c r="U32" s="124"/>
      <c r="V32" s="76"/>
      <c r="W32" s="122"/>
      <c r="X32" s="122"/>
      <c r="Y32" s="166"/>
      <c r="Z32" s="124"/>
      <c r="AA32" s="76"/>
      <c r="AB32" s="122"/>
      <c r="AC32" s="122"/>
      <c r="AD32" s="166"/>
      <c r="AE32" s="124"/>
    </row>
    <row r="33" spans="1:31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6"/>
      <c r="P33" s="124"/>
      <c r="Q33" s="76"/>
      <c r="R33" s="122"/>
      <c r="S33" s="122"/>
      <c r="T33" s="166"/>
      <c r="U33" s="124"/>
      <c r="V33" s="76"/>
      <c r="W33" s="122"/>
      <c r="X33" s="122"/>
      <c r="Y33" s="166"/>
      <c r="Z33" s="124"/>
      <c r="AA33" s="76"/>
      <c r="AB33" s="122"/>
      <c r="AC33" s="122"/>
      <c r="AD33" s="166"/>
      <c r="AE33" s="124"/>
    </row>
    <row r="34" spans="1:31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6"/>
      <c r="P34" s="124"/>
      <c r="Q34" s="76"/>
      <c r="R34" s="122"/>
      <c r="S34" s="122"/>
      <c r="T34" s="166"/>
      <c r="U34" s="124"/>
      <c r="V34" s="76"/>
      <c r="W34" s="122"/>
      <c r="X34" s="122"/>
      <c r="Y34" s="166"/>
      <c r="Z34" s="124"/>
      <c r="AA34" s="76"/>
      <c r="AB34" s="122"/>
      <c r="AC34" s="122"/>
      <c r="AD34" s="166"/>
      <c r="AE34" s="124"/>
    </row>
    <row r="35" spans="1:31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6"/>
      <c r="P35" s="124"/>
      <c r="Q35" s="76"/>
      <c r="R35" s="122"/>
      <c r="S35" s="122"/>
      <c r="T35" s="166"/>
      <c r="U35" s="124"/>
      <c r="V35" s="76"/>
      <c r="W35" s="122"/>
      <c r="X35" s="122"/>
      <c r="Y35" s="166"/>
      <c r="Z35" s="124"/>
      <c r="AA35" s="76"/>
      <c r="AB35" s="122"/>
      <c r="AC35" s="122"/>
      <c r="AD35" s="166"/>
      <c r="AE35" s="124"/>
    </row>
    <row r="36" spans="1:31" x14ac:dyDescent="0.2">
      <c r="A36" s="115" t="s">
        <v>2</v>
      </c>
      <c r="B36" s="32">
        <f t="shared" ref="B36:AE36" si="0">SUM(B$12:B$35)</f>
        <v>1587</v>
      </c>
      <c r="C36" s="7">
        <f t="shared" si="0"/>
        <v>4241897</v>
      </c>
      <c r="D36" s="7">
        <f t="shared" si="0"/>
        <v>937295</v>
      </c>
      <c r="E36" s="151">
        <f t="shared" si="0"/>
        <v>922141.1590000001</v>
      </c>
      <c r="F36" s="64">
        <f t="shared" si="0"/>
        <v>0.99999999999999978</v>
      </c>
      <c r="G36" s="45">
        <f t="shared" si="0"/>
        <v>1654</v>
      </c>
      <c r="H36" s="65">
        <f t="shared" si="0"/>
        <v>4175912</v>
      </c>
      <c r="I36" s="65">
        <f t="shared" si="0"/>
        <v>917491</v>
      </c>
      <c r="J36" s="161">
        <f t="shared" si="0"/>
        <v>903287.78299999994</v>
      </c>
      <c r="K36" s="66">
        <f t="shared" si="0"/>
        <v>1</v>
      </c>
      <c r="L36" s="77">
        <f t="shared" si="0"/>
        <v>1682</v>
      </c>
      <c r="M36" s="125">
        <f t="shared" si="0"/>
        <v>4050094</v>
      </c>
      <c r="N36" s="125">
        <f t="shared" si="0"/>
        <v>888825</v>
      </c>
      <c r="O36" s="167">
        <f t="shared" si="0"/>
        <v>860065.13900000008</v>
      </c>
      <c r="P36" s="127">
        <f t="shared" si="0"/>
        <v>0.99999999999999989</v>
      </c>
      <c r="Q36" s="77">
        <f t="shared" si="0"/>
        <v>1743</v>
      </c>
      <c r="R36" s="125">
        <f t="shared" si="0"/>
        <v>4038155</v>
      </c>
      <c r="S36" s="125">
        <f t="shared" si="0"/>
        <v>878601</v>
      </c>
      <c r="T36" s="167">
        <f t="shared" si="0"/>
        <v>823229.95400000003</v>
      </c>
      <c r="U36" s="127">
        <f t="shared" si="0"/>
        <v>1</v>
      </c>
      <c r="V36" s="77">
        <f t="shared" si="0"/>
        <v>1845</v>
      </c>
      <c r="W36" s="125">
        <f t="shared" si="0"/>
        <v>4004037</v>
      </c>
      <c r="X36" s="125">
        <f t="shared" si="0"/>
        <v>868818</v>
      </c>
      <c r="Y36" s="167">
        <f t="shared" si="0"/>
        <v>804031.01500000001</v>
      </c>
      <c r="Z36" s="127">
        <f t="shared" si="0"/>
        <v>1</v>
      </c>
      <c r="AA36" s="77">
        <f t="shared" si="0"/>
        <v>1905</v>
      </c>
      <c r="AB36" s="125">
        <f t="shared" si="0"/>
        <v>3932748</v>
      </c>
      <c r="AC36" s="125">
        <f t="shared" si="0"/>
        <v>943332</v>
      </c>
      <c r="AD36" s="167">
        <f t="shared" si="0"/>
        <v>745454.83499999996</v>
      </c>
      <c r="AE36" s="127">
        <f t="shared" si="0"/>
        <v>1</v>
      </c>
    </row>
    <row r="39" spans="1:31" ht="12.75" hidden="1" customHeight="1" x14ac:dyDescent="0.2"/>
    <row r="40" spans="1:31" ht="12.75" hidden="1" customHeight="1" x14ac:dyDescent="0.2"/>
    <row r="41" spans="1:31" ht="12.75" hidden="1" customHeight="1" x14ac:dyDescent="0.2"/>
    <row r="42" spans="1:31" ht="12.75" hidden="1" customHeight="1" x14ac:dyDescent="0.2"/>
    <row r="43" spans="1:31" ht="12.75" hidden="1" customHeight="1" x14ac:dyDescent="0.2"/>
    <row r="44" spans="1:31" ht="12.75" hidden="1" customHeight="1" x14ac:dyDescent="0.2"/>
    <row r="45" spans="1:31" ht="12.75" hidden="1" customHeight="1" x14ac:dyDescent="0.2"/>
    <row r="46" spans="1:31" ht="12.75" hidden="1" customHeight="1" x14ac:dyDescent="0.2"/>
    <row r="47" spans="1:31" ht="12.75" hidden="1" customHeight="1" x14ac:dyDescent="0.2"/>
    <row r="48" spans="1:31" ht="12.75" hidden="1" customHeight="1" x14ac:dyDescent="0.2"/>
    <row r="49" spans="1:31" ht="12.75" hidden="1" customHeight="1" x14ac:dyDescent="0.2"/>
    <row r="51" spans="1:31" x14ac:dyDescent="0.2">
      <c r="A51" s="116" t="str">
        <f>Translation!$A$30</f>
        <v>Vorsorgeeinrichtungen ohne Staatsgarantie</v>
      </c>
      <c r="M51" s="75"/>
      <c r="N51" s="75"/>
      <c r="R51" s="75"/>
      <c r="S51" s="75"/>
      <c r="W51" s="75"/>
      <c r="X51" s="75"/>
      <c r="AB51" s="75"/>
      <c r="AC51" s="75"/>
    </row>
    <row r="52" spans="1:31" x14ac:dyDescent="0.2">
      <c r="A52" s="114" t="str">
        <f>$A$12</f>
        <v>1 – tief</v>
      </c>
      <c r="B52" s="33">
        <v>364</v>
      </c>
      <c r="C52" s="8">
        <v>128124</v>
      </c>
      <c r="D52" s="8">
        <v>56859</v>
      </c>
      <c r="E52" s="152">
        <v>45466.080999999998</v>
      </c>
      <c r="F52" s="34">
        <f>E52/E$76</f>
        <v>5.724077613766447E-2</v>
      </c>
      <c r="G52" s="47">
        <v>542</v>
      </c>
      <c r="H52" s="48">
        <v>305015</v>
      </c>
      <c r="I52" s="48">
        <v>112373</v>
      </c>
      <c r="J52" s="162">
        <v>88988.335000000006</v>
      </c>
      <c r="K52" s="50">
        <f>J52/J$76</f>
        <v>0.11567778311141039</v>
      </c>
      <c r="L52" s="128">
        <v>406</v>
      </c>
      <c r="M52" s="129">
        <v>151653</v>
      </c>
      <c r="N52" s="129">
        <v>55663</v>
      </c>
      <c r="O52" s="168">
        <v>47141.836000000003</v>
      </c>
      <c r="P52" s="131">
        <f>O52/O$76</f>
        <v>6.4332182622701017E-2</v>
      </c>
      <c r="Q52" s="128">
        <v>420</v>
      </c>
      <c r="R52" s="129">
        <v>149736</v>
      </c>
      <c r="S52" s="129">
        <v>52049</v>
      </c>
      <c r="T52" s="168">
        <v>44262.591999999997</v>
      </c>
      <c r="U52" s="131">
        <f>T52/T$76</f>
        <v>6.2874612501603297E-2</v>
      </c>
      <c r="V52" s="128">
        <v>535</v>
      </c>
      <c r="W52" s="129">
        <v>329770</v>
      </c>
      <c r="X52" s="129">
        <v>132840</v>
      </c>
      <c r="Y52" s="168">
        <v>107461.011</v>
      </c>
      <c r="Z52" s="131">
        <f>Y52/Y$76</f>
        <v>0.15832662029229391</v>
      </c>
      <c r="AA52" s="128">
        <v>402</v>
      </c>
      <c r="AB52" s="129">
        <v>177009</v>
      </c>
      <c r="AC52" s="129">
        <v>79511</v>
      </c>
      <c r="AD52" s="168">
        <v>53344.254000000001</v>
      </c>
      <c r="AE52" s="131">
        <f>AD52/AD$76</f>
        <v>8.6505321086523201E-2</v>
      </c>
    </row>
    <row r="53" spans="1:31" x14ac:dyDescent="0.2">
      <c r="A53" s="114" t="str">
        <f>$A$13</f>
        <v>2 – eher tief</v>
      </c>
      <c r="B53" s="33">
        <v>407</v>
      </c>
      <c r="C53" s="8">
        <v>697594</v>
      </c>
      <c r="D53" s="8">
        <v>187994</v>
      </c>
      <c r="E53" s="152">
        <v>165057.82500000001</v>
      </c>
      <c r="F53" s="34">
        <f>E53/E$76</f>
        <v>0.20780409929315877</v>
      </c>
      <c r="G53" s="47">
        <v>517</v>
      </c>
      <c r="H53" s="48">
        <v>1189166</v>
      </c>
      <c r="I53" s="48">
        <v>237055</v>
      </c>
      <c r="J53" s="162">
        <v>231134.31099999999</v>
      </c>
      <c r="K53" s="50">
        <f>J53/J$76</f>
        <v>0.30045628674211367</v>
      </c>
      <c r="L53" s="128">
        <v>473</v>
      </c>
      <c r="M53" s="129">
        <v>833899</v>
      </c>
      <c r="N53" s="129">
        <v>191936</v>
      </c>
      <c r="O53" s="168">
        <v>163165.50099999999</v>
      </c>
      <c r="P53" s="131">
        <f>O53/O$76</f>
        <v>0.22266406442160003</v>
      </c>
      <c r="Q53" s="128">
        <v>453</v>
      </c>
      <c r="R53" s="129">
        <v>770950</v>
      </c>
      <c r="S53" s="129">
        <v>178382</v>
      </c>
      <c r="T53" s="168">
        <v>149933.22200000001</v>
      </c>
      <c r="U53" s="131">
        <f>T53/T$76</f>
        <v>0.21297878882390942</v>
      </c>
      <c r="V53" s="128">
        <v>547</v>
      </c>
      <c r="W53" s="129">
        <v>1009545</v>
      </c>
      <c r="X53" s="129">
        <v>189809</v>
      </c>
      <c r="Y53" s="168">
        <v>166062.804</v>
      </c>
      <c r="Z53" s="131">
        <f>Y53/Y$76</f>
        <v>0.24466699381398552</v>
      </c>
      <c r="AA53" s="128">
        <v>509</v>
      </c>
      <c r="AB53" s="129">
        <v>719169</v>
      </c>
      <c r="AC53" s="129">
        <v>142645</v>
      </c>
      <c r="AD53" s="168">
        <v>121442.83</v>
      </c>
      <c r="AE53" s="131">
        <f>AD53/AD$76</f>
        <v>0.19693688101451476</v>
      </c>
    </row>
    <row r="54" spans="1:31" x14ac:dyDescent="0.2">
      <c r="A54" s="114" t="str">
        <f>$A$14</f>
        <v>3 – mittel</v>
      </c>
      <c r="B54" s="33">
        <v>588</v>
      </c>
      <c r="C54" s="8">
        <v>2368028</v>
      </c>
      <c r="D54" s="8">
        <v>325341</v>
      </c>
      <c r="E54" s="152">
        <v>390795.652</v>
      </c>
      <c r="F54" s="34">
        <f>E54/E$76</f>
        <v>0.49200296000230653</v>
      </c>
      <c r="G54" s="47">
        <v>463</v>
      </c>
      <c r="H54" s="48">
        <v>2232194</v>
      </c>
      <c r="I54" s="48">
        <v>361464</v>
      </c>
      <c r="J54" s="162">
        <v>407701.83600000001</v>
      </c>
      <c r="K54" s="50">
        <f>J54/J$76</f>
        <v>0.52998007614067399</v>
      </c>
      <c r="L54" s="128">
        <v>579</v>
      </c>
      <c r="M54" s="129">
        <v>2152291</v>
      </c>
      <c r="N54" s="129">
        <v>269684</v>
      </c>
      <c r="O54" s="168">
        <v>349582.21299999999</v>
      </c>
      <c r="P54" s="131">
        <f>O54/O$76</f>
        <v>0.47705793148073322</v>
      </c>
      <c r="Q54" s="128">
        <v>601</v>
      </c>
      <c r="R54" s="129">
        <v>2143782</v>
      </c>
      <c r="S54" s="129">
        <v>261318</v>
      </c>
      <c r="T54" s="168">
        <v>321759.26699999999</v>
      </c>
      <c r="U54" s="131">
        <f>T54/T$76</f>
        <v>0.45705613515414806</v>
      </c>
      <c r="V54" s="128">
        <v>570</v>
      </c>
      <c r="W54" s="129">
        <v>2004175</v>
      </c>
      <c r="X54" s="129">
        <v>285018</v>
      </c>
      <c r="Y54" s="168">
        <v>323516.12800000003</v>
      </c>
      <c r="Z54" s="131">
        <f>Y54/Y$76</f>
        <v>0.4766492952154448</v>
      </c>
      <c r="AA54" s="128">
        <v>690</v>
      </c>
      <c r="AB54" s="129">
        <v>2149500</v>
      </c>
      <c r="AC54" s="129">
        <v>340869</v>
      </c>
      <c r="AD54" s="168">
        <v>251425.65100000001</v>
      </c>
      <c r="AE54" s="131">
        <f>AD54/AD$76</f>
        <v>0.4077225762524137</v>
      </c>
    </row>
    <row r="55" spans="1:31" x14ac:dyDescent="0.2">
      <c r="A55" s="114" t="str">
        <f>$A$15</f>
        <v>4 – eher hoch</v>
      </c>
      <c r="B55" s="33">
        <v>158</v>
      </c>
      <c r="C55" s="8">
        <v>705189</v>
      </c>
      <c r="D55" s="8">
        <v>196825</v>
      </c>
      <c r="E55" s="152">
        <v>174508.682</v>
      </c>
      <c r="F55" s="34">
        <f>E55/E$76</f>
        <v>0.21970251626571635</v>
      </c>
      <c r="G55" s="47">
        <v>72</v>
      </c>
      <c r="H55" s="48">
        <v>120486</v>
      </c>
      <c r="I55" s="48">
        <v>48617</v>
      </c>
      <c r="J55" s="162">
        <v>39440.171999999999</v>
      </c>
      <c r="K55" s="50">
        <f>J55/J$76</f>
        <v>5.1269097938428897E-2</v>
      </c>
      <c r="L55" s="128">
        <v>150</v>
      </c>
      <c r="M55" s="129">
        <v>565616</v>
      </c>
      <c r="N55" s="129">
        <v>210110</v>
      </c>
      <c r="O55" s="168">
        <v>165418.11900000001</v>
      </c>
      <c r="P55" s="131">
        <f>O55/O$76</f>
        <v>0.22573810321285934</v>
      </c>
      <c r="Q55" s="128">
        <v>191</v>
      </c>
      <c r="R55" s="129">
        <v>657916</v>
      </c>
      <c r="S55" s="129">
        <v>239259</v>
      </c>
      <c r="T55" s="168">
        <v>185651.18</v>
      </c>
      <c r="U55" s="131">
        <f>T55/T$76</f>
        <v>0.26371582583698222</v>
      </c>
      <c r="V55" s="128">
        <v>102</v>
      </c>
      <c r="W55" s="129">
        <v>288720</v>
      </c>
      <c r="X55" s="129">
        <v>94355</v>
      </c>
      <c r="Y55" s="168">
        <v>73450.218999999997</v>
      </c>
      <c r="Z55" s="131">
        <f>Y55/Y$76</f>
        <v>0.1082171554667286</v>
      </c>
      <c r="AA55" s="128">
        <v>202</v>
      </c>
      <c r="AB55" s="129">
        <v>475471</v>
      </c>
      <c r="AC55" s="129">
        <v>200850</v>
      </c>
      <c r="AD55" s="168">
        <v>179342.38500000001</v>
      </c>
      <c r="AE55" s="131">
        <f>AD55/AD$76</f>
        <v>0.29082927279942583</v>
      </c>
    </row>
    <row r="56" spans="1:31" x14ac:dyDescent="0.2">
      <c r="A56" s="114" t="str">
        <f>$A$16</f>
        <v>5 – hoch</v>
      </c>
      <c r="B56" s="33">
        <v>32</v>
      </c>
      <c r="C56" s="8">
        <v>37592</v>
      </c>
      <c r="D56" s="8">
        <v>18816</v>
      </c>
      <c r="E56" s="152">
        <v>18467.087</v>
      </c>
      <c r="F56" s="34">
        <f>E56/E$76</f>
        <v>2.324964830115386E-2</v>
      </c>
      <c r="G56" s="47">
        <v>22</v>
      </c>
      <c r="H56" s="48">
        <v>3328</v>
      </c>
      <c r="I56" s="48">
        <v>1798</v>
      </c>
      <c r="J56" s="162">
        <v>2013.0119999999999</v>
      </c>
      <c r="K56" s="50">
        <f>J56/J$76</f>
        <v>2.6167560673729475E-3</v>
      </c>
      <c r="L56" s="128">
        <v>35</v>
      </c>
      <c r="M56" s="129">
        <v>24595</v>
      </c>
      <c r="N56" s="129">
        <v>11334</v>
      </c>
      <c r="O56" s="168">
        <v>7480.0910000000003</v>
      </c>
      <c r="P56" s="131">
        <f>O56/O$76</f>
        <v>1.0207718262106343E-2</v>
      </c>
      <c r="Q56" s="128">
        <v>40</v>
      </c>
      <c r="R56" s="129">
        <v>7428</v>
      </c>
      <c r="S56" s="129">
        <v>3759</v>
      </c>
      <c r="T56" s="168">
        <v>2375.6840000000002</v>
      </c>
      <c r="U56" s="131">
        <f>T56/T$76</f>
        <v>3.3746376833570643E-3</v>
      </c>
      <c r="V56" s="128">
        <v>48</v>
      </c>
      <c r="W56" s="129">
        <v>32447</v>
      </c>
      <c r="X56" s="129">
        <v>12884</v>
      </c>
      <c r="Y56" s="168">
        <v>8239.7369999999992</v>
      </c>
      <c r="Z56" s="131">
        <f>Y56/Y$76</f>
        <v>1.2139935211547237E-2</v>
      </c>
      <c r="AA56" s="128">
        <v>44</v>
      </c>
      <c r="AB56" s="129">
        <v>53483</v>
      </c>
      <c r="AC56" s="129">
        <v>19752</v>
      </c>
      <c r="AD56" s="168">
        <v>11103.523999999999</v>
      </c>
      <c r="AE56" s="131">
        <f>AD56/AD$76</f>
        <v>1.8005948847122623E-2</v>
      </c>
    </row>
    <row r="57" spans="1:31" ht="12.75" hidden="1" customHeight="1" x14ac:dyDescent="0.2"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8"/>
      <c r="P57" s="131"/>
      <c r="Q57" s="128"/>
      <c r="R57" s="129"/>
      <c r="S57" s="129"/>
      <c r="T57" s="168"/>
      <c r="U57" s="131"/>
      <c r="V57" s="128"/>
      <c r="W57" s="129"/>
      <c r="X57" s="129"/>
      <c r="Y57" s="168"/>
      <c r="Z57" s="131"/>
      <c r="AA57" s="128"/>
      <c r="AB57" s="129"/>
      <c r="AC57" s="129"/>
      <c r="AD57" s="168"/>
      <c r="AE57" s="131"/>
    </row>
    <row r="58" spans="1:31" ht="12.75" hidden="1" customHeight="1" x14ac:dyDescent="0.2"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8"/>
      <c r="P58" s="131"/>
      <c r="Q58" s="128"/>
      <c r="R58" s="129"/>
      <c r="S58" s="129"/>
      <c r="T58" s="168"/>
      <c r="U58" s="131"/>
      <c r="V58" s="128"/>
      <c r="W58" s="129"/>
      <c r="X58" s="129"/>
      <c r="Y58" s="168"/>
      <c r="Z58" s="131"/>
      <c r="AA58" s="128"/>
      <c r="AB58" s="129"/>
      <c r="AC58" s="129"/>
      <c r="AD58" s="168"/>
      <c r="AE58" s="131"/>
    </row>
    <row r="59" spans="1:31" ht="12.75" hidden="1" customHeight="1" x14ac:dyDescent="0.2"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8"/>
      <c r="P59" s="131"/>
      <c r="Q59" s="128"/>
      <c r="R59" s="129"/>
      <c r="S59" s="129"/>
      <c r="T59" s="168"/>
      <c r="U59" s="131"/>
      <c r="V59" s="128"/>
      <c r="W59" s="129"/>
      <c r="X59" s="129"/>
      <c r="Y59" s="168"/>
      <c r="Z59" s="131"/>
      <c r="AA59" s="128"/>
      <c r="AB59" s="129"/>
      <c r="AC59" s="129"/>
      <c r="AD59" s="168"/>
      <c r="AE59" s="131"/>
    </row>
    <row r="60" spans="1:31" ht="12.75" hidden="1" customHeight="1" x14ac:dyDescent="0.2"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8"/>
      <c r="P60" s="131"/>
      <c r="Q60" s="128"/>
      <c r="R60" s="129"/>
      <c r="S60" s="129"/>
      <c r="T60" s="168"/>
      <c r="U60" s="131"/>
      <c r="V60" s="128"/>
      <c r="W60" s="129"/>
      <c r="X60" s="129"/>
      <c r="Y60" s="168"/>
      <c r="Z60" s="131"/>
      <c r="AA60" s="128"/>
      <c r="AB60" s="129"/>
      <c r="AC60" s="129"/>
      <c r="AD60" s="168"/>
      <c r="AE60" s="131"/>
    </row>
    <row r="61" spans="1:31" ht="12.75" hidden="1" customHeight="1" x14ac:dyDescent="0.2"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8"/>
      <c r="P61" s="131"/>
      <c r="Q61" s="128"/>
      <c r="R61" s="129"/>
      <c r="S61" s="129"/>
      <c r="T61" s="168"/>
      <c r="U61" s="131"/>
      <c r="V61" s="128"/>
      <c r="W61" s="129"/>
      <c r="X61" s="129"/>
      <c r="Y61" s="168"/>
      <c r="Z61" s="131"/>
      <c r="AA61" s="128"/>
      <c r="AB61" s="129"/>
      <c r="AC61" s="129"/>
      <c r="AD61" s="168"/>
      <c r="AE61" s="131"/>
    </row>
    <row r="62" spans="1:31" ht="12.75" hidden="1" customHeight="1" x14ac:dyDescent="0.2"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8"/>
      <c r="P62" s="131"/>
      <c r="Q62" s="128"/>
      <c r="R62" s="129"/>
      <c r="S62" s="129"/>
      <c r="T62" s="168"/>
      <c r="U62" s="131"/>
      <c r="V62" s="128"/>
      <c r="W62" s="129"/>
      <c r="X62" s="129"/>
      <c r="Y62" s="168"/>
      <c r="Z62" s="131"/>
      <c r="AA62" s="128"/>
      <c r="AB62" s="129"/>
      <c r="AC62" s="129"/>
      <c r="AD62" s="168"/>
      <c r="AE62" s="131"/>
    </row>
    <row r="63" spans="1:31" ht="12.75" hidden="1" customHeight="1" x14ac:dyDescent="0.2"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8"/>
      <c r="P63" s="131"/>
      <c r="Q63" s="128"/>
      <c r="R63" s="129"/>
      <c r="S63" s="129"/>
      <c r="T63" s="168"/>
      <c r="U63" s="131"/>
      <c r="V63" s="128"/>
      <c r="W63" s="129"/>
      <c r="X63" s="129"/>
      <c r="Y63" s="168"/>
      <c r="Z63" s="131"/>
      <c r="AA63" s="128"/>
      <c r="AB63" s="129"/>
      <c r="AC63" s="129"/>
      <c r="AD63" s="168"/>
      <c r="AE63" s="131"/>
    </row>
    <row r="64" spans="1:31" ht="12.75" hidden="1" customHeight="1" x14ac:dyDescent="0.2"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8"/>
      <c r="P64" s="131"/>
      <c r="Q64" s="128"/>
      <c r="R64" s="129"/>
      <c r="S64" s="129"/>
      <c r="T64" s="168"/>
      <c r="U64" s="131"/>
      <c r="V64" s="128"/>
      <c r="W64" s="129"/>
      <c r="X64" s="129"/>
      <c r="Y64" s="168"/>
      <c r="Z64" s="131"/>
      <c r="AA64" s="128"/>
      <c r="AB64" s="129"/>
      <c r="AC64" s="129"/>
      <c r="AD64" s="168"/>
      <c r="AE64" s="131"/>
    </row>
    <row r="65" spans="1:31" ht="12.75" hidden="1" customHeight="1" x14ac:dyDescent="0.2"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8"/>
      <c r="P65" s="131"/>
      <c r="Q65" s="128"/>
      <c r="R65" s="129"/>
      <c r="S65" s="129"/>
      <c r="T65" s="168"/>
      <c r="U65" s="131"/>
      <c r="V65" s="128"/>
      <c r="W65" s="129"/>
      <c r="X65" s="129"/>
      <c r="Y65" s="168"/>
      <c r="Z65" s="131"/>
      <c r="AA65" s="128"/>
      <c r="AB65" s="129"/>
      <c r="AC65" s="129"/>
      <c r="AD65" s="168"/>
      <c r="AE65" s="131"/>
    </row>
    <row r="66" spans="1:31" ht="12.75" hidden="1" customHeight="1" x14ac:dyDescent="0.2"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8"/>
      <c r="P66" s="131"/>
      <c r="Q66" s="128"/>
      <c r="R66" s="129"/>
      <c r="S66" s="129"/>
      <c r="T66" s="168"/>
      <c r="U66" s="131"/>
      <c r="V66" s="128"/>
      <c r="W66" s="129"/>
      <c r="X66" s="129"/>
      <c r="Y66" s="168"/>
      <c r="Z66" s="131"/>
      <c r="AA66" s="128"/>
      <c r="AB66" s="129"/>
      <c r="AC66" s="129"/>
      <c r="AD66" s="168"/>
      <c r="AE66" s="131"/>
    </row>
    <row r="67" spans="1:31" ht="12.75" hidden="1" customHeight="1" x14ac:dyDescent="0.2"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8"/>
      <c r="P67" s="131"/>
      <c r="Q67" s="128"/>
      <c r="R67" s="129"/>
      <c r="S67" s="129"/>
      <c r="T67" s="168"/>
      <c r="U67" s="131"/>
      <c r="V67" s="128"/>
      <c r="W67" s="129"/>
      <c r="X67" s="129"/>
      <c r="Y67" s="168"/>
      <c r="Z67" s="131"/>
      <c r="AA67" s="128"/>
      <c r="AB67" s="129"/>
      <c r="AC67" s="129"/>
      <c r="AD67" s="168"/>
      <c r="AE67" s="131"/>
    </row>
    <row r="68" spans="1:31" ht="12.75" hidden="1" customHeight="1" x14ac:dyDescent="0.2"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8"/>
      <c r="P68" s="131"/>
      <c r="Q68" s="128"/>
      <c r="R68" s="129"/>
      <c r="S68" s="129"/>
      <c r="T68" s="168"/>
      <c r="U68" s="131"/>
      <c r="V68" s="128"/>
      <c r="W68" s="129"/>
      <c r="X68" s="129"/>
      <c r="Y68" s="168"/>
      <c r="Z68" s="131"/>
      <c r="AA68" s="128"/>
      <c r="AB68" s="129"/>
      <c r="AC68" s="129"/>
      <c r="AD68" s="168"/>
      <c r="AE68" s="131"/>
    </row>
    <row r="69" spans="1:31" ht="12.75" hidden="1" customHeight="1" x14ac:dyDescent="0.2"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8"/>
      <c r="P69" s="131"/>
      <c r="Q69" s="128"/>
      <c r="R69" s="129"/>
      <c r="S69" s="129"/>
      <c r="T69" s="168"/>
      <c r="U69" s="131"/>
      <c r="V69" s="128"/>
      <c r="W69" s="129"/>
      <c r="X69" s="129"/>
      <c r="Y69" s="168"/>
      <c r="Z69" s="131"/>
      <c r="AA69" s="128"/>
      <c r="AB69" s="129"/>
      <c r="AC69" s="129"/>
      <c r="AD69" s="168"/>
      <c r="AE69" s="131"/>
    </row>
    <row r="70" spans="1:31" ht="12.75" hidden="1" customHeight="1" x14ac:dyDescent="0.2"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8"/>
      <c r="P70" s="131"/>
      <c r="Q70" s="128"/>
      <c r="R70" s="129"/>
      <c r="S70" s="129"/>
      <c r="T70" s="168"/>
      <c r="U70" s="131"/>
      <c r="V70" s="128"/>
      <c r="W70" s="129"/>
      <c r="X70" s="129"/>
      <c r="Y70" s="168"/>
      <c r="Z70" s="131"/>
      <c r="AA70" s="128"/>
      <c r="AB70" s="129"/>
      <c r="AC70" s="129"/>
      <c r="AD70" s="168"/>
      <c r="AE70" s="131"/>
    </row>
    <row r="71" spans="1:31" ht="12.75" hidden="1" customHeight="1" x14ac:dyDescent="0.2"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8"/>
      <c r="P71" s="131"/>
      <c r="Q71" s="128"/>
      <c r="R71" s="129"/>
      <c r="S71" s="129"/>
      <c r="T71" s="168"/>
      <c r="U71" s="131"/>
      <c r="V71" s="128"/>
      <c r="W71" s="129"/>
      <c r="X71" s="129"/>
      <c r="Y71" s="168"/>
      <c r="Z71" s="131"/>
      <c r="AA71" s="128"/>
      <c r="AB71" s="129"/>
      <c r="AC71" s="129"/>
      <c r="AD71" s="168"/>
      <c r="AE71" s="131"/>
    </row>
    <row r="72" spans="1:31" ht="12.75" hidden="1" customHeight="1" x14ac:dyDescent="0.2"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8"/>
      <c r="P72" s="131"/>
      <c r="Q72" s="128"/>
      <c r="R72" s="129"/>
      <c r="S72" s="129"/>
      <c r="T72" s="168"/>
      <c r="U72" s="131"/>
      <c r="V72" s="128"/>
      <c r="W72" s="129"/>
      <c r="X72" s="129"/>
      <c r="Y72" s="168"/>
      <c r="Z72" s="131"/>
      <c r="AA72" s="128"/>
      <c r="AB72" s="129"/>
      <c r="AC72" s="129"/>
      <c r="AD72" s="168"/>
      <c r="AE72" s="131"/>
    </row>
    <row r="73" spans="1:31" ht="12.75" hidden="1" customHeight="1" x14ac:dyDescent="0.2"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8"/>
      <c r="P73" s="131"/>
      <c r="Q73" s="128"/>
      <c r="R73" s="129"/>
      <c r="S73" s="129"/>
      <c r="T73" s="168"/>
      <c r="U73" s="131"/>
      <c r="V73" s="128"/>
      <c r="W73" s="129"/>
      <c r="X73" s="129"/>
      <c r="Y73" s="168"/>
      <c r="Z73" s="131"/>
      <c r="AA73" s="128"/>
      <c r="AB73" s="129"/>
      <c r="AC73" s="129"/>
      <c r="AD73" s="168"/>
      <c r="AE73" s="131"/>
    </row>
    <row r="74" spans="1:31" ht="12.75" hidden="1" customHeight="1" x14ac:dyDescent="0.2"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8"/>
      <c r="P74" s="131"/>
      <c r="Q74" s="128"/>
      <c r="R74" s="129"/>
      <c r="S74" s="129"/>
      <c r="T74" s="168"/>
      <c r="U74" s="131"/>
      <c r="V74" s="128"/>
      <c r="W74" s="129"/>
      <c r="X74" s="129"/>
      <c r="Y74" s="168"/>
      <c r="Z74" s="131"/>
      <c r="AA74" s="128"/>
      <c r="AB74" s="129"/>
      <c r="AC74" s="129"/>
      <c r="AD74" s="168"/>
      <c r="AE74" s="131"/>
    </row>
    <row r="75" spans="1:31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8"/>
      <c r="P75" s="131"/>
      <c r="Q75" s="128"/>
      <c r="R75" s="129"/>
      <c r="S75" s="129"/>
      <c r="T75" s="168"/>
      <c r="U75" s="131"/>
      <c r="V75" s="128"/>
      <c r="W75" s="129"/>
      <c r="X75" s="129"/>
      <c r="Y75" s="168"/>
      <c r="Z75" s="131"/>
      <c r="AA75" s="128"/>
      <c r="AB75" s="129"/>
      <c r="AC75" s="129"/>
      <c r="AD75" s="168"/>
      <c r="AE75" s="131"/>
    </row>
    <row r="76" spans="1:31" x14ac:dyDescent="0.2">
      <c r="A76" s="115" t="str">
        <f>$A$36</f>
        <v>Total</v>
      </c>
      <c r="B76" s="35">
        <f t="shared" ref="B76:Y76" si="1">SUM(B$52:B$75)</f>
        <v>1549</v>
      </c>
      <c r="C76" s="9">
        <f t="shared" si="1"/>
        <v>3936527</v>
      </c>
      <c r="D76" s="9">
        <f t="shared" si="1"/>
        <v>785835</v>
      </c>
      <c r="E76" s="153">
        <f t="shared" si="1"/>
        <v>794295.32700000005</v>
      </c>
      <c r="F76" s="67">
        <f t="shared" si="1"/>
        <v>1</v>
      </c>
      <c r="G76" s="51">
        <f t="shared" si="1"/>
        <v>1616</v>
      </c>
      <c r="H76" s="68">
        <f t="shared" si="1"/>
        <v>3850189</v>
      </c>
      <c r="I76" s="68">
        <f t="shared" si="1"/>
        <v>761307</v>
      </c>
      <c r="J76" s="163">
        <f t="shared" si="1"/>
        <v>769277.66600000008</v>
      </c>
      <c r="K76" s="69">
        <f t="shared" si="1"/>
        <v>1</v>
      </c>
      <c r="L76" s="132">
        <f t="shared" si="1"/>
        <v>1643</v>
      </c>
      <c r="M76" s="133">
        <f t="shared" si="1"/>
        <v>3728054</v>
      </c>
      <c r="N76" s="133">
        <f t="shared" si="1"/>
        <v>738727</v>
      </c>
      <c r="O76" s="169">
        <f t="shared" si="1"/>
        <v>732787.76</v>
      </c>
      <c r="P76" s="135">
        <f t="shared" si="1"/>
        <v>1</v>
      </c>
      <c r="Q76" s="132">
        <f t="shared" si="1"/>
        <v>1705</v>
      </c>
      <c r="R76" s="133">
        <f t="shared" si="1"/>
        <v>3729812</v>
      </c>
      <c r="S76" s="133">
        <f t="shared" si="1"/>
        <v>734767</v>
      </c>
      <c r="T76" s="169">
        <f t="shared" si="1"/>
        <v>703981.94499999995</v>
      </c>
      <c r="U76" s="135">
        <f t="shared" si="1"/>
        <v>1</v>
      </c>
      <c r="V76" s="132">
        <f t="shared" si="1"/>
        <v>1802</v>
      </c>
      <c r="W76" s="133">
        <f t="shared" si="1"/>
        <v>3664657</v>
      </c>
      <c r="X76" s="133">
        <f t="shared" si="1"/>
        <v>714906</v>
      </c>
      <c r="Y76" s="169">
        <f t="shared" si="1"/>
        <v>678729.89899999998</v>
      </c>
      <c r="Z76" s="135">
        <f t="shared" ref="Z76:AE76" si="2">SUM(Z$52:Z$75)</f>
        <v>1</v>
      </c>
      <c r="AA76" s="132">
        <f t="shared" si="2"/>
        <v>1847</v>
      </c>
      <c r="AB76" s="133">
        <f t="shared" si="2"/>
        <v>3574632</v>
      </c>
      <c r="AC76" s="133">
        <f t="shared" si="2"/>
        <v>783627</v>
      </c>
      <c r="AD76" s="169">
        <f t="shared" si="2"/>
        <v>616658.64399999997</v>
      </c>
      <c r="AE76" s="135">
        <f t="shared" si="2"/>
        <v>1.0000000000000002</v>
      </c>
    </row>
    <row r="79" spans="1:31" ht="12.75" hidden="1" customHeight="1" x14ac:dyDescent="0.2"/>
    <row r="80" spans="1:31" ht="12.75" hidden="1" customHeight="1" x14ac:dyDescent="0.2"/>
    <row r="81" spans="1:31" ht="12.75" hidden="1" customHeight="1" x14ac:dyDescent="0.2"/>
    <row r="82" spans="1:31" ht="12.75" hidden="1" customHeight="1" x14ac:dyDescent="0.2"/>
    <row r="83" spans="1:31" ht="12.75" hidden="1" customHeight="1" x14ac:dyDescent="0.2"/>
    <row r="84" spans="1:31" ht="12.75" hidden="1" customHeight="1" x14ac:dyDescent="0.2"/>
    <row r="85" spans="1:31" ht="12.75" hidden="1" customHeight="1" x14ac:dyDescent="0.2"/>
    <row r="86" spans="1:31" ht="12.75" hidden="1" customHeight="1" x14ac:dyDescent="0.2"/>
    <row r="87" spans="1:31" ht="12.75" hidden="1" customHeight="1" x14ac:dyDescent="0.2"/>
    <row r="88" spans="1:31" ht="12.75" hidden="1" customHeight="1" x14ac:dyDescent="0.2"/>
    <row r="89" spans="1:31" ht="12.75" hidden="1" customHeight="1" x14ac:dyDescent="0.2"/>
    <row r="91" spans="1:31" x14ac:dyDescent="0.2">
      <c r="A91" s="117" t="str">
        <f>Translation!$A$31</f>
        <v>Vorsorgeeinrichtungen mit Staatsgarantie</v>
      </c>
      <c r="M91" s="75"/>
      <c r="N91" s="75"/>
      <c r="R91" s="75"/>
      <c r="S91" s="75"/>
      <c r="W91" s="75"/>
      <c r="X91" s="75"/>
      <c r="AB91" s="75"/>
      <c r="AC91" s="75"/>
    </row>
    <row r="92" spans="1:31" x14ac:dyDescent="0.2">
      <c r="A92" s="114" t="str">
        <f>$A$12</f>
        <v>1 – tief</v>
      </c>
      <c r="B92" s="36">
        <v>9</v>
      </c>
      <c r="C92" s="10">
        <v>15207</v>
      </c>
      <c r="D92" s="10">
        <v>6332</v>
      </c>
      <c r="E92" s="154">
        <v>5709.0410000000002</v>
      </c>
      <c r="F92" s="37">
        <f>E92/E$116</f>
        <v>4.4655667773353773E-2</v>
      </c>
      <c r="G92" s="53">
        <v>8</v>
      </c>
      <c r="H92" s="54">
        <v>16118</v>
      </c>
      <c r="I92" s="54">
        <v>6466</v>
      </c>
      <c r="J92" s="164">
        <v>5766.0020000000004</v>
      </c>
      <c r="K92" s="56">
        <f>J92/J$116</f>
        <v>4.302661716204606E-2</v>
      </c>
      <c r="L92" s="136">
        <v>6</v>
      </c>
      <c r="M92" s="137">
        <v>14675</v>
      </c>
      <c r="N92" s="137">
        <v>5634</v>
      </c>
      <c r="O92" s="170">
        <v>5076.0510000000004</v>
      </c>
      <c r="P92" s="139">
        <f>O92/O$116</f>
        <v>3.9881800205832339E-2</v>
      </c>
      <c r="Q92" s="136">
        <v>5</v>
      </c>
      <c r="R92" s="137">
        <v>29701</v>
      </c>
      <c r="S92" s="137">
        <v>12368</v>
      </c>
      <c r="T92" s="170">
        <v>12142.317999999999</v>
      </c>
      <c r="U92" s="139">
        <f>T92/T$116</f>
        <v>0.1018240732220527</v>
      </c>
      <c r="V92" s="136">
        <v>9</v>
      </c>
      <c r="W92" s="137">
        <v>41422</v>
      </c>
      <c r="X92" s="137">
        <v>14148</v>
      </c>
      <c r="Y92" s="170">
        <v>12577.005999999999</v>
      </c>
      <c r="Z92" s="139">
        <f>Y92/Y$116</f>
        <v>0.10037425364990366</v>
      </c>
      <c r="AA92" s="136">
        <v>8</v>
      </c>
      <c r="AB92" s="137">
        <v>15195</v>
      </c>
      <c r="AC92" s="137">
        <v>5490</v>
      </c>
      <c r="AD92" s="170">
        <v>4636.6000000000004</v>
      </c>
      <c r="AE92" s="139">
        <f>AD92/AD$116</f>
        <v>3.5999511817861138E-2</v>
      </c>
    </row>
    <row r="93" spans="1:31" x14ac:dyDescent="0.2">
      <c r="A93" s="114" t="str">
        <f>$A$13</f>
        <v>2 – eher tief</v>
      </c>
      <c r="B93" s="36">
        <v>8</v>
      </c>
      <c r="C93" s="10">
        <v>53667</v>
      </c>
      <c r="D93" s="10">
        <v>29569</v>
      </c>
      <c r="E93" s="154">
        <v>24804.617999999999</v>
      </c>
      <c r="F93" s="37">
        <f>E93/E$116</f>
        <v>0.1940197628030611</v>
      </c>
      <c r="G93" s="53">
        <v>12</v>
      </c>
      <c r="H93" s="54">
        <v>114123</v>
      </c>
      <c r="I93" s="54">
        <v>53602</v>
      </c>
      <c r="J93" s="164">
        <v>47634.315999999999</v>
      </c>
      <c r="K93" s="56">
        <f>J93/J$116</f>
        <v>0.3554531334376792</v>
      </c>
      <c r="L93" s="136">
        <v>11</v>
      </c>
      <c r="M93" s="137">
        <v>94804</v>
      </c>
      <c r="N93" s="137">
        <v>42338</v>
      </c>
      <c r="O93" s="170">
        <v>37230.701999999997</v>
      </c>
      <c r="P93" s="139">
        <f>O93/O$116</f>
        <v>0.29251625302560641</v>
      </c>
      <c r="Q93" s="136">
        <v>12</v>
      </c>
      <c r="R93" s="137">
        <v>75758</v>
      </c>
      <c r="S93" s="137">
        <v>30431</v>
      </c>
      <c r="T93" s="170">
        <v>26264.736000000001</v>
      </c>
      <c r="U93" s="139">
        <f>T93/T$116</f>
        <v>0.22025303583894637</v>
      </c>
      <c r="V93" s="136">
        <v>11</v>
      </c>
      <c r="W93" s="137">
        <v>65257</v>
      </c>
      <c r="X93" s="137">
        <v>33859</v>
      </c>
      <c r="Y93" s="170">
        <v>24071.136999999999</v>
      </c>
      <c r="Z93" s="139">
        <f>Y93/Y$116</f>
        <v>0.19210632569306088</v>
      </c>
      <c r="AA93" s="136">
        <v>16</v>
      </c>
      <c r="AB93" s="137">
        <v>31133</v>
      </c>
      <c r="AC93" s="137">
        <v>10982</v>
      </c>
      <c r="AD93" s="170">
        <v>9530.0990000000002</v>
      </c>
      <c r="AE93" s="139">
        <f>AD93/AD$116</f>
        <v>7.3993640075893236E-2</v>
      </c>
    </row>
    <row r="94" spans="1:31" x14ac:dyDescent="0.2">
      <c r="A94" s="114" t="str">
        <f>$A$14</f>
        <v>3 – mittel</v>
      </c>
      <c r="B94" s="36">
        <v>5</v>
      </c>
      <c r="C94" s="10">
        <v>44686</v>
      </c>
      <c r="D94" s="10">
        <v>20222</v>
      </c>
      <c r="E94" s="154">
        <v>17118.522000000001</v>
      </c>
      <c r="F94" s="37">
        <f>E94/E$116</f>
        <v>0.13389972697741137</v>
      </c>
      <c r="G94" s="53">
        <v>5</v>
      </c>
      <c r="H94" s="54">
        <v>14667</v>
      </c>
      <c r="I94" s="54">
        <v>8936</v>
      </c>
      <c r="J94" s="164">
        <v>7303.3530000000001</v>
      </c>
      <c r="K94" s="56">
        <f>J94/J$116</f>
        <v>5.4498519690121608E-2</v>
      </c>
      <c r="L94" s="136">
        <v>6</v>
      </c>
      <c r="M94" s="137">
        <v>33556</v>
      </c>
      <c r="N94" s="137">
        <v>17967</v>
      </c>
      <c r="O94" s="170">
        <v>15014.234</v>
      </c>
      <c r="P94" s="139">
        <f>O94/O$116</f>
        <v>0.11796466990414693</v>
      </c>
      <c r="Q94" s="136">
        <v>8</v>
      </c>
      <c r="R94" s="137">
        <v>34713</v>
      </c>
      <c r="S94" s="137">
        <v>22380</v>
      </c>
      <c r="T94" s="170">
        <v>16538.483</v>
      </c>
      <c r="U94" s="139">
        <f>T94/T$116</f>
        <v>0.1386898040368959</v>
      </c>
      <c r="V94" s="136">
        <v>8</v>
      </c>
      <c r="W94" s="137">
        <v>60849</v>
      </c>
      <c r="X94" s="137">
        <v>26470</v>
      </c>
      <c r="Y94" s="170">
        <v>25057.473000000002</v>
      </c>
      <c r="Z94" s="139">
        <f>Y94/Y$116</f>
        <v>0.1999780512729033</v>
      </c>
      <c r="AA94" s="136">
        <v>11</v>
      </c>
      <c r="AB94" s="137">
        <v>80713</v>
      </c>
      <c r="AC94" s="137">
        <v>39038</v>
      </c>
      <c r="AD94" s="170">
        <v>30580.116000000002</v>
      </c>
      <c r="AE94" s="139">
        <f>AD94/AD$116</f>
        <v>0.23743028239088221</v>
      </c>
    </row>
    <row r="95" spans="1:31" x14ac:dyDescent="0.2">
      <c r="A95" s="114" t="str">
        <f>$A$15</f>
        <v>4 – eher hoch</v>
      </c>
      <c r="B95" s="36">
        <v>5</v>
      </c>
      <c r="C95" s="10">
        <v>21027</v>
      </c>
      <c r="D95" s="10">
        <v>11492</v>
      </c>
      <c r="E95" s="154">
        <v>10488.253000000001</v>
      </c>
      <c r="F95" s="37">
        <f>E95/E$116</f>
        <v>8.2038286551258083E-2</v>
      </c>
      <c r="G95" s="53">
        <v>2</v>
      </c>
      <c r="H95" s="54">
        <v>11929</v>
      </c>
      <c r="I95" s="54">
        <v>6073</v>
      </c>
      <c r="J95" s="164">
        <v>5311.1440000000002</v>
      </c>
      <c r="K95" s="56">
        <f>J95/J$116</f>
        <v>3.9632410738063908E-2</v>
      </c>
      <c r="L95" s="136">
        <v>5</v>
      </c>
      <c r="M95" s="137">
        <v>12551</v>
      </c>
      <c r="N95" s="137">
        <v>6200</v>
      </c>
      <c r="O95" s="170">
        <v>5301.2420000000002</v>
      </c>
      <c r="P95" s="139">
        <f>O95/O$116</f>
        <v>4.1651093396572858E-2</v>
      </c>
      <c r="Q95" s="136">
        <v>3</v>
      </c>
      <c r="R95" s="137">
        <v>11819</v>
      </c>
      <c r="S95" s="137">
        <v>5609</v>
      </c>
      <c r="T95" s="170">
        <v>4940.3</v>
      </c>
      <c r="U95" s="139">
        <f>T95/T$116</f>
        <v>4.1428783938858051E-2</v>
      </c>
      <c r="V95" s="136">
        <v>3</v>
      </c>
      <c r="W95" s="137">
        <v>45505</v>
      </c>
      <c r="X95" s="137">
        <v>21384</v>
      </c>
      <c r="Y95" s="170">
        <v>19098.974999999999</v>
      </c>
      <c r="Z95" s="139">
        <f>Y95/Y$116</f>
        <v>0.15242462006483648</v>
      </c>
      <c r="AA95" s="136">
        <v>8</v>
      </c>
      <c r="AB95" s="137">
        <v>74039</v>
      </c>
      <c r="AC95" s="137">
        <v>30344</v>
      </c>
      <c r="AD95" s="170">
        <v>26842.308000000001</v>
      </c>
      <c r="AE95" s="139">
        <f>AD95/AD$116</f>
        <v>0.20840917570302991</v>
      </c>
    </row>
    <row r="96" spans="1:31" x14ac:dyDescent="0.2">
      <c r="A96" s="114" t="str">
        <f>$A$16</f>
        <v>5 – hoch</v>
      </c>
      <c r="B96" s="36">
        <v>11</v>
      </c>
      <c r="C96" s="10">
        <v>170783</v>
      </c>
      <c r="D96" s="10">
        <v>83845</v>
      </c>
      <c r="E96" s="154">
        <v>69725.398000000001</v>
      </c>
      <c r="F96" s="37">
        <f>E96/E$116</f>
        <v>0.54538655589491569</v>
      </c>
      <c r="G96" s="53">
        <v>11</v>
      </c>
      <c r="H96" s="54">
        <v>168886</v>
      </c>
      <c r="I96" s="54">
        <v>81107</v>
      </c>
      <c r="J96" s="164">
        <v>67995.301999999996</v>
      </c>
      <c r="K96" s="56">
        <f>J96/J$116</f>
        <v>0.50738931897208928</v>
      </c>
      <c r="L96" s="136">
        <v>11</v>
      </c>
      <c r="M96" s="137">
        <v>166454</v>
      </c>
      <c r="N96" s="137">
        <v>77959</v>
      </c>
      <c r="O96" s="170">
        <v>64655.15</v>
      </c>
      <c r="P96" s="139">
        <f>O96/O$116</f>
        <v>0.50798618346784163</v>
      </c>
      <c r="Q96" s="136">
        <v>10</v>
      </c>
      <c r="R96" s="137">
        <v>156352</v>
      </c>
      <c r="S96" s="137">
        <v>73046</v>
      </c>
      <c r="T96" s="170">
        <v>59362.171999999999</v>
      </c>
      <c r="U96" s="139">
        <f>T96/T$116</f>
        <v>0.4978043029632469</v>
      </c>
      <c r="V96" s="136">
        <v>12</v>
      </c>
      <c r="W96" s="137">
        <v>126347</v>
      </c>
      <c r="X96" s="137">
        <v>58051</v>
      </c>
      <c r="Y96" s="170">
        <v>44496.525000000001</v>
      </c>
      <c r="Z96" s="139">
        <f>Y96/Y$116</f>
        <v>0.35511674931929582</v>
      </c>
      <c r="AA96" s="136">
        <v>15</v>
      </c>
      <c r="AB96" s="137">
        <v>157036</v>
      </c>
      <c r="AC96" s="137">
        <v>73851</v>
      </c>
      <c r="AD96" s="170">
        <v>57207.067999999999</v>
      </c>
      <c r="AE96" s="139">
        <f>AD96/AD$116</f>
        <v>0.44416739001233346</v>
      </c>
    </row>
    <row r="97" spans="2:31" ht="12.75" hidden="1" customHeight="1" x14ac:dyDescent="0.2"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0"/>
      <c r="P97" s="139"/>
      <c r="Q97" s="136"/>
      <c r="R97" s="137"/>
      <c r="S97" s="137"/>
      <c r="T97" s="170"/>
      <c r="U97" s="139"/>
      <c r="V97" s="136"/>
      <c r="W97" s="137"/>
      <c r="X97" s="137"/>
      <c r="Y97" s="170"/>
      <c r="Z97" s="139"/>
      <c r="AA97" s="136"/>
      <c r="AB97" s="137"/>
      <c r="AC97" s="137"/>
      <c r="AD97" s="170"/>
      <c r="AE97" s="139"/>
    </row>
    <row r="98" spans="2:31" ht="12.75" hidden="1" customHeight="1" x14ac:dyDescent="0.2"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0"/>
      <c r="P98" s="139"/>
      <c r="Q98" s="136"/>
      <c r="R98" s="137"/>
      <c r="S98" s="137"/>
      <c r="T98" s="170"/>
      <c r="U98" s="139"/>
      <c r="V98" s="136"/>
      <c r="W98" s="137"/>
      <c r="X98" s="137"/>
      <c r="Y98" s="170"/>
      <c r="Z98" s="139"/>
      <c r="AA98" s="136"/>
      <c r="AB98" s="137"/>
      <c r="AC98" s="137"/>
      <c r="AD98" s="170"/>
      <c r="AE98" s="139"/>
    </row>
    <row r="99" spans="2:31" ht="12.75" hidden="1" customHeight="1" x14ac:dyDescent="0.2"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0"/>
      <c r="P99" s="139"/>
      <c r="Q99" s="136"/>
      <c r="R99" s="137"/>
      <c r="S99" s="137"/>
      <c r="T99" s="170"/>
      <c r="U99" s="139"/>
      <c r="V99" s="136"/>
      <c r="W99" s="137"/>
      <c r="X99" s="137"/>
      <c r="Y99" s="170"/>
      <c r="Z99" s="139"/>
      <c r="AA99" s="136"/>
      <c r="AB99" s="137"/>
      <c r="AC99" s="137"/>
      <c r="AD99" s="170"/>
      <c r="AE99" s="139"/>
    </row>
    <row r="100" spans="2:31" ht="12.75" hidden="1" customHeight="1" x14ac:dyDescent="0.2"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0"/>
      <c r="P100" s="139"/>
      <c r="Q100" s="136"/>
      <c r="R100" s="137"/>
      <c r="S100" s="137"/>
      <c r="T100" s="170"/>
      <c r="U100" s="139"/>
      <c r="V100" s="136"/>
      <c r="W100" s="137"/>
      <c r="X100" s="137"/>
      <c r="Y100" s="170"/>
      <c r="Z100" s="139"/>
      <c r="AA100" s="136"/>
      <c r="AB100" s="137"/>
      <c r="AC100" s="137"/>
      <c r="AD100" s="170"/>
      <c r="AE100" s="139"/>
    </row>
    <row r="101" spans="2:31" ht="12.75" hidden="1" customHeight="1" x14ac:dyDescent="0.2"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0"/>
      <c r="P101" s="139"/>
      <c r="Q101" s="136"/>
      <c r="R101" s="137"/>
      <c r="S101" s="137"/>
      <c r="T101" s="170"/>
      <c r="U101" s="139"/>
      <c r="V101" s="136"/>
      <c r="W101" s="137"/>
      <c r="X101" s="137"/>
      <c r="Y101" s="170"/>
      <c r="Z101" s="139"/>
      <c r="AA101" s="136"/>
      <c r="AB101" s="137"/>
      <c r="AC101" s="137"/>
      <c r="AD101" s="170"/>
      <c r="AE101" s="139"/>
    </row>
    <row r="102" spans="2:31" ht="12.75" hidden="1" customHeight="1" x14ac:dyDescent="0.2"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0"/>
      <c r="P102" s="139"/>
      <c r="Q102" s="136"/>
      <c r="R102" s="137"/>
      <c r="S102" s="137"/>
      <c r="T102" s="170"/>
      <c r="U102" s="139"/>
      <c r="V102" s="136"/>
      <c r="W102" s="137"/>
      <c r="X102" s="137"/>
      <c r="Y102" s="170"/>
      <c r="Z102" s="139"/>
      <c r="AA102" s="136"/>
      <c r="AB102" s="137"/>
      <c r="AC102" s="137"/>
      <c r="AD102" s="170"/>
      <c r="AE102" s="139"/>
    </row>
    <row r="103" spans="2:31" ht="12.75" hidden="1" customHeight="1" x14ac:dyDescent="0.2"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0"/>
      <c r="P103" s="139"/>
      <c r="Q103" s="136"/>
      <c r="R103" s="137"/>
      <c r="S103" s="137"/>
      <c r="T103" s="170"/>
      <c r="U103" s="139"/>
      <c r="V103" s="136"/>
      <c r="W103" s="137"/>
      <c r="X103" s="137"/>
      <c r="Y103" s="170"/>
      <c r="Z103" s="139"/>
      <c r="AA103" s="136"/>
      <c r="AB103" s="137"/>
      <c r="AC103" s="137"/>
      <c r="AD103" s="170"/>
      <c r="AE103" s="139"/>
    </row>
    <row r="104" spans="2:31" ht="12.75" hidden="1" customHeight="1" x14ac:dyDescent="0.2"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0"/>
      <c r="P104" s="139"/>
      <c r="Q104" s="136"/>
      <c r="R104" s="137"/>
      <c r="S104" s="137"/>
      <c r="T104" s="170"/>
      <c r="U104" s="139"/>
      <c r="V104" s="136"/>
      <c r="W104" s="137"/>
      <c r="X104" s="137"/>
      <c r="Y104" s="170"/>
      <c r="Z104" s="139"/>
      <c r="AA104" s="136"/>
      <c r="AB104" s="137"/>
      <c r="AC104" s="137"/>
      <c r="AD104" s="170"/>
      <c r="AE104" s="139"/>
    </row>
    <row r="105" spans="2:31" ht="12.75" hidden="1" customHeight="1" x14ac:dyDescent="0.2"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0"/>
      <c r="P105" s="139"/>
      <c r="Q105" s="136"/>
      <c r="R105" s="137"/>
      <c r="S105" s="137"/>
      <c r="T105" s="170"/>
      <c r="U105" s="139"/>
      <c r="V105" s="136"/>
      <c r="W105" s="137"/>
      <c r="X105" s="137"/>
      <c r="Y105" s="170"/>
      <c r="Z105" s="139"/>
      <c r="AA105" s="136"/>
      <c r="AB105" s="137"/>
      <c r="AC105" s="137"/>
      <c r="AD105" s="170"/>
      <c r="AE105" s="139"/>
    </row>
    <row r="106" spans="2:31" ht="12.75" hidden="1" customHeight="1" x14ac:dyDescent="0.2"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0"/>
      <c r="P106" s="139"/>
      <c r="Q106" s="136"/>
      <c r="R106" s="137"/>
      <c r="S106" s="137"/>
      <c r="T106" s="170"/>
      <c r="U106" s="139"/>
      <c r="V106" s="136"/>
      <c r="W106" s="137"/>
      <c r="X106" s="137"/>
      <c r="Y106" s="170"/>
      <c r="Z106" s="139"/>
      <c r="AA106" s="136"/>
      <c r="AB106" s="137"/>
      <c r="AC106" s="137"/>
      <c r="AD106" s="170"/>
      <c r="AE106" s="139"/>
    </row>
    <row r="107" spans="2:31" ht="12.75" hidden="1" customHeight="1" x14ac:dyDescent="0.2"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0"/>
      <c r="P107" s="139"/>
      <c r="Q107" s="136"/>
      <c r="R107" s="137"/>
      <c r="S107" s="137"/>
      <c r="T107" s="170"/>
      <c r="U107" s="139"/>
      <c r="V107" s="136"/>
      <c r="W107" s="137"/>
      <c r="X107" s="137"/>
      <c r="Y107" s="170"/>
      <c r="Z107" s="139"/>
      <c r="AA107" s="136"/>
      <c r="AB107" s="137"/>
      <c r="AC107" s="137"/>
      <c r="AD107" s="170"/>
      <c r="AE107" s="139"/>
    </row>
    <row r="108" spans="2:31" ht="12.75" hidden="1" customHeight="1" x14ac:dyDescent="0.2"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0"/>
      <c r="P108" s="139"/>
      <c r="Q108" s="136"/>
      <c r="R108" s="137"/>
      <c r="S108" s="137"/>
      <c r="T108" s="170"/>
      <c r="U108" s="139"/>
      <c r="V108" s="136"/>
      <c r="W108" s="137"/>
      <c r="X108" s="137"/>
      <c r="Y108" s="170"/>
      <c r="Z108" s="139"/>
      <c r="AA108" s="136"/>
      <c r="AB108" s="137"/>
      <c r="AC108" s="137"/>
      <c r="AD108" s="170"/>
      <c r="AE108" s="139"/>
    </row>
    <row r="109" spans="2:31" ht="12.75" hidden="1" customHeight="1" x14ac:dyDescent="0.2"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0"/>
      <c r="P109" s="139"/>
      <c r="Q109" s="136"/>
      <c r="R109" s="137"/>
      <c r="S109" s="137"/>
      <c r="T109" s="170"/>
      <c r="U109" s="139"/>
      <c r="V109" s="136"/>
      <c r="W109" s="137"/>
      <c r="X109" s="137"/>
      <c r="Y109" s="170"/>
      <c r="Z109" s="139"/>
      <c r="AA109" s="136"/>
      <c r="AB109" s="137"/>
      <c r="AC109" s="137"/>
      <c r="AD109" s="170"/>
      <c r="AE109" s="139"/>
    </row>
    <row r="110" spans="2:31" ht="12.75" hidden="1" customHeight="1" x14ac:dyDescent="0.2"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0"/>
      <c r="P110" s="139"/>
      <c r="Q110" s="136"/>
      <c r="R110" s="137"/>
      <c r="S110" s="137"/>
      <c r="T110" s="170"/>
      <c r="U110" s="139"/>
      <c r="V110" s="136"/>
      <c r="W110" s="137"/>
      <c r="X110" s="137"/>
      <c r="Y110" s="170"/>
      <c r="Z110" s="139"/>
      <c r="AA110" s="136"/>
      <c r="AB110" s="137"/>
      <c r="AC110" s="137"/>
      <c r="AD110" s="170"/>
      <c r="AE110" s="139"/>
    </row>
    <row r="111" spans="2:31" ht="12.75" hidden="1" customHeight="1" x14ac:dyDescent="0.2"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0"/>
      <c r="P111" s="139"/>
      <c r="Q111" s="136"/>
      <c r="R111" s="137"/>
      <c r="S111" s="137"/>
      <c r="T111" s="170"/>
      <c r="U111" s="139"/>
      <c r="V111" s="136"/>
      <c r="W111" s="137"/>
      <c r="X111" s="137"/>
      <c r="Y111" s="170"/>
      <c r="Z111" s="139"/>
      <c r="AA111" s="136"/>
      <c r="AB111" s="137"/>
      <c r="AC111" s="137"/>
      <c r="AD111" s="170"/>
      <c r="AE111" s="139"/>
    </row>
    <row r="112" spans="2:31" ht="12.75" hidden="1" customHeight="1" x14ac:dyDescent="0.2"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0"/>
      <c r="P112" s="139"/>
      <c r="Q112" s="136"/>
      <c r="R112" s="137"/>
      <c r="S112" s="137"/>
      <c r="T112" s="170"/>
      <c r="U112" s="139"/>
      <c r="V112" s="136"/>
      <c r="W112" s="137"/>
      <c r="X112" s="137"/>
      <c r="Y112" s="170"/>
      <c r="Z112" s="139"/>
      <c r="AA112" s="136"/>
      <c r="AB112" s="137"/>
      <c r="AC112" s="137"/>
      <c r="AD112" s="170"/>
      <c r="AE112" s="139"/>
    </row>
    <row r="113" spans="1:31" ht="12.75" hidden="1" customHeight="1" x14ac:dyDescent="0.2"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0"/>
      <c r="P113" s="139"/>
      <c r="Q113" s="136"/>
      <c r="R113" s="137"/>
      <c r="S113" s="137"/>
      <c r="T113" s="170"/>
      <c r="U113" s="139"/>
      <c r="V113" s="136"/>
      <c r="W113" s="137"/>
      <c r="X113" s="137"/>
      <c r="Y113" s="170"/>
      <c r="Z113" s="139"/>
      <c r="AA113" s="136"/>
      <c r="AB113" s="137"/>
      <c r="AC113" s="137"/>
      <c r="AD113" s="170"/>
      <c r="AE113" s="139"/>
    </row>
    <row r="114" spans="1:31" ht="12.75" hidden="1" customHeight="1" x14ac:dyDescent="0.2"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0"/>
      <c r="P114" s="139"/>
      <c r="Q114" s="136"/>
      <c r="R114" s="137"/>
      <c r="S114" s="137"/>
      <c r="T114" s="170"/>
      <c r="U114" s="139"/>
      <c r="V114" s="136"/>
      <c r="W114" s="137"/>
      <c r="X114" s="137"/>
      <c r="Y114" s="170"/>
      <c r="Z114" s="139"/>
      <c r="AA114" s="136"/>
      <c r="AB114" s="137"/>
      <c r="AC114" s="137"/>
      <c r="AD114" s="170"/>
      <c r="AE114" s="139"/>
    </row>
    <row r="115" spans="1:31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0"/>
      <c r="P115" s="139"/>
      <c r="Q115" s="136"/>
      <c r="R115" s="137"/>
      <c r="S115" s="137"/>
      <c r="T115" s="170"/>
      <c r="U115" s="139"/>
      <c r="V115" s="136"/>
      <c r="W115" s="137"/>
      <c r="X115" s="137"/>
      <c r="Y115" s="170"/>
      <c r="Z115" s="139"/>
      <c r="AA115" s="136"/>
      <c r="AB115" s="137"/>
      <c r="AC115" s="137"/>
      <c r="AD115" s="170"/>
      <c r="AE115" s="139"/>
    </row>
    <row r="116" spans="1:31" x14ac:dyDescent="0.2">
      <c r="A116" s="115" t="str">
        <f>$A$36</f>
        <v>Total</v>
      </c>
      <c r="B116" s="38">
        <f t="shared" ref="B116:Y116" si="3">SUM(B$92:B$115)</f>
        <v>38</v>
      </c>
      <c r="C116" s="11">
        <f t="shared" si="3"/>
        <v>305370</v>
      </c>
      <c r="D116" s="11">
        <f t="shared" si="3"/>
        <v>151460</v>
      </c>
      <c r="E116" s="155">
        <f t="shared" si="3"/>
        <v>127845.83199999999</v>
      </c>
      <c r="F116" s="70">
        <f t="shared" si="3"/>
        <v>1</v>
      </c>
      <c r="G116" s="57">
        <f t="shared" si="3"/>
        <v>38</v>
      </c>
      <c r="H116" s="71">
        <f t="shared" si="3"/>
        <v>325723</v>
      </c>
      <c r="I116" s="71">
        <f t="shared" si="3"/>
        <v>156184</v>
      </c>
      <c r="J116" s="165">
        <f t="shared" si="3"/>
        <v>134010.117</v>
      </c>
      <c r="K116" s="72">
        <f t="shared" si="3"/>
        <v>1</v>
      </c>
      <c r="L116" s="140">
        <f t="shared" si="3"/>
        <v>39</v>
      </c>
      <c r="M116" s="141">
        <f t="shared" si="3"/>
        <v>322040</v>
      </c>
      <c r="N116" s="141">
        <f t="shared" si="3"/>
        <v>150098</v>
      </c>
      <c r="O116" s="171">
        <f t="shared" si="3"/>
        <v>127277.37899999999</v>
      </c>
      <c r="P116" s="143">
        <f t="shared" si="3"/>
        <v>1.0000000000000002</v>
      </c>
      <c r="Q116" s="140">
        <f t="shared" si="3"/>
        <v>38</v>
      </c>
      <c r="R116" s="141">
        <f t="shared" si="3"/>
        <v>308343</v>
      </c>
      <c r="S116" s="141">
        <f t="shared" si="3"/>
        <v>143834</v>
      </c>
      <c r="T116" s="171">
        <f t="shared" si="3"/>
        <v>119248.00900000001</v>
      </c>
      <c r="U116" s="143">
        <f t="shared" si="3"/>
        <v>1</v>
      </c>
      <c r="V116" s="140">
        <f t="shared" si="3"/>
        <v>43</v>
      </c>
      <c r="W116" s="141">
        <f t="shared" si="3"/>
        <v>339380</v>
      </c>
      <c r="X116" s="141">
        <f t="shared" si="3"/>
        <v>153912</v>
      </c>
      <c r="Y116" s="171">
        <f t="shared" si="3"/>
        <v>125301.11599999998</v>
      </c>
      <c r="Z116" s="143">
        <f t="shared" ref="Z116:AE116" si="4">SUM(Z$92:Z$115)</f>
        <v>1</v>
      </c>
      <c r="AA116" s="140">
        <f t="shared" si="4"/>
        <v>58</v>
      </c>
      <c r="AB116" s="141">
        <f t="shared" si="4"/>
        <v>358116</v>
      </c>
      <c r="AC116" s="141">
        <f t="shared" si="4"/>
        <v>159705</v>
      </c>
      <c r="AD116" s="171">
        <f t="shared" si="4"/>
        <v>128796.19100000001</v>
      </c>
      <c r="AE116" s="143">
        <f t="shared" si="4"/>
        <v>1</v>
      </c>
    </row>
    <row r="119" spans="1:31" ht="12.75" hidden="1" customHeight="1" x14ac:dyDescent="0.2"/>
    <row r="120" spans="1:31" ht="12.75" hidden="1" customHeight="1" x14ac:dyDescent="0.2"/>
    <row r="121" spans="1:31" ht="12.75" hidden="1" customHeight="1" x14ac:dyDescent="0.2"/>
    <row r="122" spans="1:31" ht="12.75" hidden="1" customHeight="1" x14ac:dyDescent="0.2"/>
    <row r="123" spans="1:31" ht="12.75" hidden="1" customHeight="1" x14ac:dyDescent="0.2"/>
    <row r="124" spans="1:31" ht="12.75" hidden="1" customHeight="1" x14ac:dyDescent="0.2"/>
    <row r="125" spans="1:31" ht="12.75" hidden="1" customHeight="1" x14ac:dyDescent="0.2"/>
    <row r="126" spans="1:31" ht="12.75" hidden="1" customHeight="1" x14ac:dyDescent="0.2"/>
    <row r="127" spans="1:31" ht="12.75" hidden="1" customHeight="1" x14ac:dyDescent="0.2"/>
    <row r="128" spans="1:31" ht="12.75" hidden="1" customHeight="1" x14ac:dyDescent="0.2"/>
    <row r="129" spans="1:31" ht="12.75" hidden="1" customHeight="1" x14ac:dyDescent="0.2"/>
    <row r="131" spans="1:31" x14ac:dyDescent="0.2">
      <c r="A131" s="237" t="str">
        <f>Translation!$A$32</f>
        <v>Vorsorgeeinrichtungen ohne Staatsgarantie und ohne Vollversicherungslösung</v>
      </c>
      <c r="M131" s="75"/>
      <c r="N131" s="75"/>
      <c r="R131" s="75"/>
      <c r="S131" s="75"/>
      <c r="W131" s="75"/>
      <c r="X131" s="75"/>
      <c r="AB131" s="75"/>
      <c r="AC131" s="75"/>
    </row>
    <row r="132" spans="1:31" x14ac:dyDescent="0.2">
      <c r="A132" s="114" t="str">
        <f>$A$12</f>
        <v>1 – tief</v>
      </c>
      <c r="B132" s="210">
        <v>338</v>
      </c>
      <c r="C132" s="211">
        <v>126228</v>
      </c>
      <c r="D132" s="211">
        <v>56815</v>
      </c>
      <c r="E132" s="212">
        <v>45196.591</v>
      </c>
      <c r="F132" s="213">
        <f>E132/E$156</f>
        <v>6.473345269459127E-2</v>
      </c>
      <c r="G132" s="218">
        <v>511</v>
      </c>
      <c r="H132" s="219">
        <v>302469</v>
      </c>
      <c r="I132" s="219">
        <v>112320</v>
      </c>
      <c r="J132" s="220">
        <v>88643.338000000003</v>
      </c>
      <c r="K132" s="221">
        <f>J132/J$156</f>
        <v>0.13238334041695923</v>
      </c>
      <c r="L132" s="228">
        <v>379</v>
      </c>
      <c r="M132" s="229">
        <v>149417</v>
      </c>
      <c r="N132" s="229">
        <v>55607</v>
      </c>
      <c r="O132" s="230">
        <v>46897.88</v>
      </c>
      <c r="P132" s="231">
        <f>O132/O$156</f>
        <v>7.3859520055522182E-2</v>
      </c>
      <c r="Q132" s="228">
        <v>384</v>
      </c>
      <c r="R132" s="229">
        <v>146803</v>
      </c>
      <c r="S132" s="229">
        <v>51847</v>
      </c>
      <c r="T132" s="230">
        <v>43936.254999999997</v>
      </c>
      <c r="U132" s="231">
        <f>T132/T$156</f>
        <v>7.2584110765260904E-2</v>
      </c>
      <c r="V132" s="228">
        <v>492</v>
      </c>
      <c r="W132" s="229">
        <v>326126</v>
      </c>
      <c r="X132" s="229">
        <v>132542</v>
      </c>
      <c r="Y132" s="230">
        <v>100006.372</v>
      </c>
      <c r="Z132" s="231">
        <f>Y132/Y$156</f>
        <v>0.17348513721931844</v>
      </c>
      <c r="AA132" s="228"/>
      <c r="AB132" s="229"/>
      <c r="AC132" s="229"/>
      <c r="AD132" s="230"/>
      <c r="AE132" s="231" t="e">
        <f>AD132/AD$156</f>
        <v>#DIV/0!</v>
      </c>
    </row>
    <row r="133" spans="1:31" x14ac:dyDescent="0.2">
      <c r="A133" s="114" t="str">
        <f>$A$13</f>
        <v>2 – eher tief</v>
      </c>
      <c r="B133" s="210">
        <v>392</v>
      </c>
      <c r="C133" s="211">
        <v>690612</v>
      </c>
      <c r="D133" s="211">
        <v>187782</v>
      </c>
      <c r="E133" s="212">
        <v>164137.52499999999</v>
      </c>
      <c r="F133" s="213">
        <f>E133/E$156</f>
        <v>0.23508827712237837</v>
      </c>
      <c r="G133" s="218">
        <v>499</v>
      </c>
      <c r="H133" s="219">
        <v>1108068</v>
      </c>
      <c r="I133" s="219">
        <v>236243</v>
      </c>
      <c r="J133" s="220">
        <v>225553.83900000001</v>
      </c>
      <c r="K133" s="221">
        <f>J133/J$156</f>
        <v>0.33685070220041824</v>
      </c>
      <c r="L133" s="228">
        <v>452</v>
      </c>
      <c r="M133" s="229">
        <v>827162</v>
      </c>
      <c r="N133" s="229">
        <v>191583</v>
      </c>
      <c r="O133" s="230">
        <v>162432.258</v>
      </c>
      <c r="P133" s="231">
        <f>O133/O$156</f>
        <v>0.25581473229524992</v>
      </c>
      <c r="Q133" s="228">
        <v>433</v>
      </c>
      <c r="R133" s="229">
        <v>765425</v>
      </c>
      <c r="S133" s="229">
        <v>178238</v>
      </c>
      <c r="T133" s="230">
        <v>149054.15100000001</v>
      </c>
      <c r="U133" s="231">
        <f>T133/T$156</f>
        <v>0.2462422663516935</v>
      </c>
      <c r="V133" s="228">
        <v>522</v>
      </c>
      <c r="W133" s="229">
        <v>1001465</v>
      </c>
      <c r="X133" s="229">
        <v>189392</v>
      </c>
      <c r="Y133" s="230">
        <v>165121.41399999999</v>
      </c>
      <c r="Z133" s="231">
        <f>Y133/Y$156</f>
        <v>0.28644285951737042</v>
      </c>
      <c r="AA133" s="228"/>
      <c r="AB133" s="229"/>
      <c r="AC133" s="229"/>
      <c r="AD133" s="230"/>
      <c r="AE133" s="231" t="e">
        <f>AD133/AD$156</f>
        <v>#DIV/0!</v>
      </c>
    </row>
    <row r="134" spans="1:31" x14ac:dyDescent="0.2">
      <c r="A134" s="114" t="str">
        <f>$A$14</f>
        <v>3 – mittel</v>
      </c>
      <c r="B134" s="210">
        <v>525</v>
      </c>
      <c r="C134" s="211">
        <v>1326734</v>
      </c>
      <c r="D134" s="211">
        <v>324919</v>
      </c>
      <c r="E134" s="212">
        <v>295888.39799999999</v>
      </c>
      <c r="F134" s="213">
        <f>E134/E$156</f>
        <v>0.42379031672568834</v>
      </c>
      <c r="G134" s="218">
        <v>394</v>
      </c>
      <c r="H134" s="219">
        <v>1241382</v>
      </c>
      <c r="I134" s="219">
        <v>361434</v>
      </c>
      <c r="J134" s="220">
        <v>314001.39</v>
      </c>
      <c r="K134" s="221">
        <f>J134/J$156</f>
        <v>0.46894164684737372</v>
      </c>
      <c r="L134" s="228">
        <v>504</v>
      </c>
      <c r="M134" s="229">
        <v>1108157</v>
      </c>
      <c r="N134" s="229">
        <v>269093</v>
      </c>
      <c r="O134" s="230">
        <v>252962.576</v>
      </c>
      <c r="P134" s="231">
        <f>O134/O$156</f>
        <v>0.39839102439957957</v>
      </c>
      <c r="Q134" s="228">
        <v>525</v>
      </c>
      <c r="R134" s="229">
        <v>1066152</v>
      </c>
      <c r="S134" s="229">
        <v>249550</v>
      </c>
      <c r="T134" s="230">
        <v>224521.59400000001</v>
      </c>
      <c r="U134" s="231">
        <f>T134/T$156</f>
        <v>0.3709169169764</v>
      </c>
      <c r="V134" s="228">
        <v>492</v>
      </c>
      <c r="W134" s="229">
        <v>1001516</v>
      </c>
      <c r="X134" s="229">
        <v>280601</v>
      </c>
      <c r="Y134" s="230">
        <v>229691.82800000001</v>
      </c>
      <c r="Z134" s="231">
        <f>Y134/Y$156</f>
        <v>0.39845579338420645</v>
      </c>
      <c r="AA134" s="228"/>
      <c r="AB134" s="229"/>
      <c r="AC134" s="229"/>
      <c r="AD134" s="230"/>
      <c r="AE134" s="231" t="e">
        <f>AD134/AD$156</f>
        <v>#DIV/0!</v>
      </c>
    </row>
    <row r="135" spans="1:31" x14ac:dyDescent="0.2">
      <c r="A135" s="114" t="str">
        <f>$A$15</f>
        <v>4 – eher hoch</v>
      </c>
      <c r="B135" s="210">
        <v>156</v>
      </c>
      <c r="C135" s="211">
        <v>705176</v>
      </c>
      <c r="D135" s="211">
        <v>196825</v>
      </c>
      <c r="E135" s="212">
        <v>174505.677</v>
      </c>
      <c r="F135" s="213">
        <f>E135/E$156</f>
        <v>0.24993820854801027</v>
      </c>
      <c r="G135" s="218">
        <v>70</v>
      </c>
      <c r="H135" s="219">
        <v>120476</v>
      </c>
      <c r="I135" s="219">
        <v>48616</v>
      </c>
      <c r="J135" s="220">
        <v>39437.877999999997</v>
      </c>
      <c r="K135" s="221">
        <f>J135/J$156</f>
        <v>5.8898030538927892E-2</v>
      </c>
      <c r="L135" s="228">
        <v>147</v>
      </c>
      <c r="M135" s="229">
        <v>565029</v>
      </c>
      <c r="N135" s="229">
        <v>209954</v>
      </c>
      <c r="O135" s="230">
        <v>165187.72500000001</v>
      </c>
      <c r="P135" s="231">
        <f>O135/O$156</f>
        <v>0.2601543201433324</v>
      </c>
      <c r="Q135" s="228">
        <v>188</v>
      </c>
      <c r="R135" s="229">
        <v>657329</v>
      </c>
      <c r="S135" s="229">
        <v>239103</v>
      </c>
      <c r="T135" s="230">
        <v>185427.37100000001</v>
      </c>
      <c r="U135" s="231">
        <f>T135/T$156</f>
        <v>0.30633199929250066</v>
      </c>
      <c r="V135" s="228">
        <v>101</v>
      </c>
      <c r="W135" s="229">
        <v>288408</v>
      </c>
      <c r="X135" s="229">
        <v>94355</v>
      </c>
      <c r="Y135" s="230">
        <v>73397.5</v>
      </c>
      <c r="Z135" s="231">
        <f>Y135/Y$156</f>
        <v>0.1273256404007429</v>
      </c>
      <c r="AA135" s="228"/>
      <c r="AB135" s="229"/>
      <c r="AC135" s="229"/>
      <c r="AD135" s="230"/>
      <c r="AE135" s="231" t="e">
        <f>AD135/AD$156</f>
        <v>#DIV/0!</v>
      </c>
    </row>
    <row r="136" spans="1:31" x14ac:dyDescent="0.2">
      <c r="A136" s="114" t="str">
        <f>$A$16</f>
        <v>5 – hoch</v>
      </c>
      <c r="B136" s="210">
        <v>32</v>
      </c>
      <c r="C136" s="211">
        <v>37592</v>
      </c>
      <c r="D136" s="211">
        <v>18816</v>
      </c>
      <c r="E136" s="212">
        <v>18467.087</v>
      </c>
      <c r="F136" s="213">
        <f>E136/E$156</f>
        <v>2.6449744909331802E-2</v>
      </c>
      <c r="G136" s="218">
        <v>21</v>
      </c>
      <c r="H136" s="219">
        <v>3050</v>
      </c>
      <c r="I136" s="219">
        <v>1798</v>
      </c>
      <c r="J136" s="220">
        <v>1959.425</v>
      </c>
      <c r="K136" s="221">
        <f>J136/J$156</f>
        <v>2.9262799963207654E-3</v>
      </c>
      <c r="L136" s="228">
        <v>35</v>
      </c>
      <c r="M136" s="229">
        <v>24595</v>
      </c>
      <c r="N136" s="229">
        <v>11334</v>
      </c>
      <c r="O136" s="230">
        <v>7480.0910000000003</v>
      </c>
      <c r="P136" s="231">
        <f>O136/O$156</f>
        <v>1.1780403106315916E-2</v>
      </c>
      <c r="Q136" s="228">
        <v>39</v>
      </c>
      <c r="R136" s="229">
        <v>7428</v>
      </c>
      <c r="S136" s="229">
        <v>3759</v>
      </c>
      <c r="T136" s="230">
        <v>2375.6840000000002</v>
      </c>
      <c r="U136" s="231">
        <f>T136/T$156</f>
        <v>3.9247066141449268E-3</v>
      </c>
      <c r="V136" s="228">
        <v>46</v>
      </c>
      <c r="W136" s="229">
        <v>32437</v>
      </c>
      <c r="X136" s="229">
        <v>12883</v>
      </c>
      <c r="Y136" s="230">
        <v>8237.8700000000008</v>
      </c>
      <c r="Z136" s="231">
        <f>Y136/Y$156</f>
        <v>1.4290569478361907E-2</v>
      </c>
      <c r="AA136" s="228"/>
      <c r="AB136" s="229"/>
      <c r="AC136" s="229"/>
      <c r="AD136" s="230"/>
      <c r="AE136" s="231" t="e">
        <f>AD136/AD$156</f>
        <v>#DIV/0!</v>
      </c>
    </row>
    <row r="137" spans="1:31" ht="12.75" hidden="1" customHeight="1" x14ac:dyDescent="0.2">
      <c r="B137" s="210"/>
      <c r="C137" s="211"/>
      <c r="D137" s="211"/>
      <c r="E137" s="212"/>
      <c r="F137" s="213"/>
      <c r="G137" s="218"/>
      <c r="H137" s="219"/>
      <c r="I137" s="219"/>
      <c r="J137" s="220"/>
      <c r="K137" s="221"/>
      <c r="L137" s="228"/>
      <c r="M137" s="229"/>
      <c r="N137" s="229"/>
      <c r="O137" s="230"/>
      <c r="P137" s="231"/>
      <c r="Q137" s="228"/>
      <c r="R137" s="229"/>
      <c r="S137" s="229"/>
      <c r="T137" s="230"/>
      <c r="U137" s="231"/>
      <c r="V137" s="228"/>
      <c r="W137" s="229"/>
      <c r="X137" s="229"/>
      <c r="Y137" s="230"/>
      <c r="Z137" s="231"/>
      <c r="AA137" s="228"/>
      <c r="AB137" s="229"/>
      <c r="AC137" s="229"/>
      <c r="AD137" s="230"/>
      <c r="AE137" s="231"/>
    </row>
    <row r="138" spans="1:31" ht="12.75" hidden="1" customHeight="1" x14ac:dyDescent="0.2">
      <c r="B138" s="210"/>
      <c r="C138" s="211"/>
      <c r="D138" s="211"/>
      <c r="E138" s="212"/>
      <c r="F138" s="213"/>
      <c r="G138" s="218"/>
      <c r="H138" s="219"/>
      <c r="I138" s="219"/>
      <c r="J138" s="220"/>
      <c r="K138" s="221"/>
      <c r="L138" s="228"/>
      <c r="M138" s="229"/>
      <c r="N138" s="229"/>
      <c r="O138" s="230"/>
      <c r="P138" s="231"/>
      <c r="Q138" s="228"/>
      <c r="R138" s="229"/>
      <c r="S138" s="229"/>
      <c r="T138" s="230"/>
      <c r="U138" s="231"/>
      <c r="V138" s="228"/>
      <c r="W138" s="229"/>
      <c r="X138" s="229"/>
      <c r="Y138" s="230"/>
      <c r="Z138" s="231"/>
      <c r="AA138" s="228"/>
      <c r="AB138" s="229"/>
      <c r="AC138" s="229"/>
      <c r="AD138" s="230"/>
      <c r="AE138" s="231"/>
    </row>
    <row r="139" spans="1:31" ht="12.75" hidden="1" customHeight="1" x14ac:dyDescent="0.2">
      <c r="B139" s="210"/>
      <c r="C139" s="211"/>
      <c r="D139" s="211"/>
      <c r="E139" s="212"/>
      <c r="F139" s="213"/>
      <c r="G139" s="218"/>
      <c r="H139" s="219"/>
      <c r="I139" s="219"/>
      <c r="J139" s="220"/>
      <c r="K139" s="221"/>
      <c r="L139" s="228"/>
      <c r="M139" s="229"/>
      <c r="N139" s="229"/>
      <c r="O139" s="230"/>
      <c r="P139" s="231"/>
      <c r="Q139" s="228"/>
      <c r="R139" s="229"/>
      <c r="S139" s="229"/>
      <c r="T139" s="230"/>
      <c r="U139" s="231"/>
      <c r="V139" s="228"/>
      <c r="W139" s="229"/>
      <c r="X139" s="229"/>
      <c r="Y139" s="230"/>
      <c r="Z139" s="231"/>
      <c r="AA139" s="228"/>
      <c r="AB139" s="229"/>
      <c r="AC139" s="229"/>
      <c r="AD139" s="230"/>
      <c r="AE139" s="231"/>
    </row>
    <row r="140" spans="1:31" ht="12.75" hidden="1" customHeight="1" x14ac:dyDescent="0.2">
      <c r="B140" s="210"/>
      <c r="C140" s="211"/>
      <c r="D140" s="211"/>
      <c r="E140" s="212"/>
      <c r="F140" s="213"/>
      <c r="G140" s="218"/>
      <c r="H140" s="219"/>
      <c r="I140" s="219"/>
      <c r="J140" s="220"/>
      <c r="K140" s="221"/>
      <c r="L140" s="228"/>
      <c r="M140" s="229"/>
      <c r="N140" s="229"/>
      <c r="O140" s="230"/>
      <c r="P140" s="231"/>
      <c r="Q140" s="228"/>
      <c r="R140" s="229"/>
      <c r="S140" s="229"/>
      <c r="T140" s="230"/>
      <c r="U140" s="231"/>
      <c r="V140" s="228"/>
      <c r="W140" s="229"/>
      <c r="X140" s="229"/>
      <c r="Y140" s="230"/>
      <c r="Z140" s="231"/>
      <c r="AA140" s="228"/>
      <c r="AB140" s="229"/>
      <c r="AC140" s="229"/>
      <c r="AD140" s="230"/>
      <c r="AE140" s="231"/>
    </row>
    <row r="141" spans="1:31" ht="12.75" hidden="1" customHeight="1" x14ac:dyDescent="0.2">
      <c r="B141" s="210"/>
      <c r="C141" s="211"/>
      <c r="D141" s="211"/>
      <c r="E141" s="212"/>
      <c r="F141" s="213"/>
      <c r="G141" s="218"/>
      <c r="H141" s="219"/>
      <c r="I141" s="219"/>
      <c r="J141" s="220"/>
      <c r="K141" s="221"/>
      <c r="L141" s="228"/>
      <c r="M141" s="229"/>
      <c r="N141" s="229"/>
      <c r="O141" s="230"/>
      <c r="P141" s="231"/>
      <c r="Q141" s="228"/>
      <c r="R141" s="229"/>
      <c r="S141" s="229"/>
      <c r="T141" s="230"/>
      <c r="U141" s="231"/>
      <c r="V141" s="228"/>
      <c r="W141" s="229"/>
      <c r="X141" s="229"/>
      <c r="Y141" s="230"/>
      <c r="Z141" s="231"/>
      <c r="AA141" s="228"/>
      <c r="AB141" s="229"/>
      <c r="AC141" s="229"/>
      <c r="AD141" s="230"/>
      <c r="AE141" s="231"/>
    </row>
    <row r="142" spans="1:31" ht="12.75" hidden="1" customHeight="1" x14ac:dyDescent="0.2">
      <c r="B142" s="210"/>
      <c r="C142" s="211"/>
      <c r="D142" s="211"/>
      <c r="E142" s="212"/>
      <c r="F142" s="213"/>
      <c r="G142" s="218"/>
      <c r="H142" s="219"/>
      <c r="I142" s="219"/>
      <c r="J142" s="220"/>
      <c r="K142" s="221"/>
      <c r="L142" s="228"/>
      <c r="M142" s="229"/>
      <c r="N142" s="229"/>
      <c r="O142" s="230"/>
      <c r="P142" s="231"/>
      <c r="Q142" s="228"/>
      <c r="R142" s="229"/>
      <c r="S142" s="229"/>
      <c r="T142" s="230"/>
      <c r="U142" s="231"/>
      <c r="V142" s="228"/>
      <c r="W142" s="229"/>
      <c r="X142" s="229"/>
      <c r="Y142" s="230"/>
      <c r="Z142" s="231"/>
      <c r="AA142" s="228"/>
      <c r="AB142" s="229"/>
      <c r="AC142" s="229"/>
      <c r="AD142" s="230"/>
      <c r="AE142" s="231"/>
    </row>
    <row r="143" spans="1:31" ht="12.75" hidden="1" customHeight="1" x14ac:dyDescent="0.2">
      <c r="B143" s="210"/>
      <c r="C143" s="211"/>
      <c r="D143" s="211"/>
      <c r="E143" s="212"/>
      <c r="F143" s="213"/>
      <c r="G143" s="218"/>
      <c r="H143" s="219"/>
      <c r="I143" s="219"/>
      <c r="J143" s="220"/>
      <c r="K143" s="221"/>
      <c r="L143" s="228"/>
      <c r="M143" s="229"/>
      <c r="N143" s="229"/>
      <c r="O143" s="230"/>
      <c r="P143" s="231"/>
      <c r="Q143" s="228"/>
      <c r="R143" s="229"/>
      <c r="S143" s="229"/>
      <c r="T143" s="230"/>
      <c r="U143" s="231"/>
      <c r="V143" s="228"/>
      <c r="W143" s="229"/>
      <c r="X143" s="229"/>
      <c r="Y143" s="230"/>
      <c r="Z143" s="231"/>
      <c r="AA143" s="228"/>
      <c r="AB143" s="229"/>
      <c r="AC143" s="229"/>
      <c r="AD143" s="230"/>
      <c r="AE143" s="231"/>
    </row>
    <row r="144" spans="1:31" ht="12.75" hidden="1" customHeight="1" x14ac:dyDescent="0.2">
      <c r="B144" s="210"/>
      <c r="C144" s="211"/>
      <c r="D144" s="211"/>
      <c r="E144" s="212"/>
      <c r="F144" s="213"/>
      <c r="G144" s="218"/>
      <c r="H144" s="219"/>
      <c r="I144" s="219"/>
      <c r="J144" s="220"/>
      <c r="K144" s="221"/>
      <c r="L144" s="228"/>
      <c r="M144" s="229"/>
      <c r="N144" s="229"/>
      <c r="O144" s="230"/>
      <c r="P144" s="231"/>
      <c r="Q144" s="228"/>
      <c r="R144" s="229"/>
      <c r="S144" s="229"/>
      <c r="T144" s="230"/>
      <c r="U144" s="231"/>
      <c r="V144" s="228"/>
      <c r="W144" s="229"/>
      <c r="X144" s="229"/>
      <c r="Y144" s="230"/>
      <c r="Z144" s="231"/>
      <c r="AA144" s="228"/>
      <c r="AB144" s="229"/>
      <c r="AC144" s="229"/>
      <c r="AD144" s="230"/>
      <c r="AE144" s="231"/>
    </row>
    <row r="145" spans="1:31" ht="12.75" hidden="1" customHeight="1" x14ac:dyDescent="0.2">
      <c r="B145" s="210"/>
      <c r="C145" s="211"/>
      <c r="D145" s="211"/>
      <c r="E145" s="212"/>
      <c r="F145" s="213"/>
      <c r="G145" s="218"/>
      <c r="H145" s="219"/>
      <c r="I145" s="219"/>
      <c r="J145" s="220"/>
      <c r="K145" s="221"/>
      <c r="L145" s="228"/>
      <c r="M145" s="229"/>
      <c r="N145" s="229"/>
      <c r="O145" s="230"/>
      <c r="P145" s="231"/>
      <c r="Q145" s="228"/>
      <c r="R145" s="229"/>
      <c r="S145" s="229"/>
      <c r="T145" s="230"/>
      <c r="U145" s="231"/>
      <c r="V145" s="228"/>
      <c r="W145" s="229"/>
      <c r="X145" s="229"/>
      <c r="Y145" s="230"/>
      <c r="Z145" s="231"/>
      <c r="AA145" s="228"/>
      <c r="AB145" s="229"/>
      <c r="AC145" s="229"/>
      <c r="AD145" s="230"/>
      <c r="AE145" s="231"/>
    </row>
    <row r="146" spans="1:31" ht="12.75" hidden="1" customHeight="1" x14ac:dyDescent="0.2">
      <c r="B146" s="210"/>
      <c r="C146" s="211"/>
      <c r="D146" s="211"/>
      <c r="E146" s="212"/>
      <c r="F146" s="213"/>
      <c r="G146" s="218"/>
      <c r="H146" s="219"/>
      <c r="I146" s="219"/>
      <c r="J146" s="220"/>
      <c r="K146" s="221"/>
      <c r="L146" s="228"/>
      <c r="M146" s="229"/>
      <c r="N146" s="229"/>
      <c r="O146" s="230"/>
      <c r="P146" s="231"/>
      <c r="Q146" s="228"/>
      <c r="R146" s="229"/>
      <c r="S146" s="229"/>
      <c r="T146" s="230"/>
      <c r="U146" s="231"/>
      <c r="V146" s="228"/>
      <c r="W146" s="229"/>
      <c r="X146" s="229"/>
      <c r="Y146" s="230"/>
      <c r="Z146" s="231"/>
      <c r="AA146" s="228"/>
      <c r="AB146" s="229"/>
      <c r="AC146" s="229"/>
      <c r="AD146" s="230"/>
      <c r="AE146" s="231"/>
    </row>
    <row r="147" spans="1:31" ht="12.75" hidden="1" customHeight="1" x14ac:dyDescent="0.2">
      <c r="B147" s="210"/>
      <c r="C147" s="211"/>
      <c r="D147" s="211"/>
      <c r="E147" s="212"/>
      <c r="F147" s="213"/>
      <c r="G147" s="218"/>
      <c r="H147" s="219"/>
      <c r="I147" s="219"/>
      <c r="J147" s="220"/>
      <c r="K147" s="221"/>
      <c r="L147" s="228"/>
      <c r="M147" s="229"/>
      <c r="N147" s="229"/>
      <c r="O147" s="230"/>
      <c r="P147" s="231"/>
      <c r="Q147" s="228"/>
      <c r="R147" s="229"/>
      <c r="S147" s="229"/>
      <c r="T147" s="230"/>
      <c r="U147" s="231"/>
      <c r="V147" s="228"/>
      <c r="W147" s="229"/>
      <c r="X147" s="229"/>
      <c r="Y147" s="230"/>
      <c r="Z147" s="231"/>
      <c r="AA147" s="228"/>
      <c r="AB147" s="229"/>
      <c r="AC147" s="229"/>
      <c r="AD147" s="230"/>
      <c r="AE147" s="231"/>
    </row>
    <row r="148" spans="1:31" ht="12.75" hidden="1" customHeight="1" x14ac:dyDescent="0.2">
      <c r="B148" s="210"/>
      <c r="C148" s="211"/>
      <c r="D148" s="211"/>
      <c r="E148" s="212"/>
      <c r="F148" s="213"/>
      <c r="G148" s="218"/>
      <c r="H148" s="219"/>
      <c r="I148" s="219"/>
      <c r="J148" s="220"/>
      <c r="K148" s="221"/>
      <c r="L148" s="228"/>
      <c r="M148" s="229"/>
      <c r="N148" s="229"/>
      <c r="O148" s="230"/>
      <c r="P148" s="231"/>
      <c r="Q148" s="228"/>
      <c r="R148" s="229"/>
      <c r="S148" s="229"/>
      <c r="T148" s="230"/>
      <c r="U148" s="231"/>
      <c r="V148" s="228"/>
      <c r="W148" s="229"/>
      <c r="X148" s="229"/>
      <c r="Y148" s="230"/>
      <c r="Z148" s="231"/>
      <c r="AA148" s="228"/>
      <c r="AB148" s="229"/>
      <c r="AC148" s="229"/>
      <c r="AD148" s="230"/>
      <c r="AE148" s="231"/>
    </row>
    <row r="149" spans="1:31" ht="12.75" hidden="1" customHeight="1" x14ac:dyDescent="0.2">
      <c r="B149" s="210"/>
      <c r="C149" s="211"/>
      <c r="D149" s="211"/>
      <c r="E149" s="212"/>
      <c r="F149" s="213"/>
      <c r="G149" s="218"/>
      <c r="H149" s="219"/>
      <c r="I149" s="219"/>
      <c r="J149" s="220"/>
      <c r="K149" s="221"/>
      <c r="L149" s="228"/>
      <c r="M149" s="229"/>
      <c r="N149" s="229"/>
      <c r="O149" s="230"/>
      <c r="P149" s="231"/>
      <c r="Q149" s="228"/>
      <c r="R149" s="229"/>
      <c r="S149" s="229"/>
      <c r="T149" s="230"/>
      <c r="U149" s="231"/>
      <c r="V149" s="228"/>
      <c r="W149" s="229"/>
      <c r="X149" s="229"/>
      <c r="Y149" s="230"/>
      <c r="Z149" s="231"/>
      <c r="AA149" s="228"/>
      <c r="AB149" s="229"/>
      <c r="AC149" s="229"/>
      <c r="AD149" s="230"/>
      <c r="AE149" s="231"/>
    </row>
    <row r="150" spans="1:31" ht="12.75" hidden="1" customHeight="1" x14ac:dyDescent="0.2">
      <c r="B150" s="210"/>
      <c r="C150" s="211"/>
      <c r="D150" s="211"/>
      <c r="E150" s="212"/>
      <c r="F150" s="213"/>
      <c r="G150" s="218"/>
      <c r="H150" s="219"/>
      <c r="I150" s="219"/>
      <c r="J150" s="220"/>
      <c r="K150" s="221"/>
      <c r="L150" s="228"/>
      <c r="M150" s="229"/>
      <c r="N150" s="229"/>
      <c r="O150" s="230"/>
      <c r="P150" s="231"/>
      <c r="Q150" s="228"/>
      <c r="R150" s="229"/>
      <c r="S150" s="229"/>
      <c r="T150" s="230"/>
      <c r="U150" s="231"/>
      <c r="V150" s="228"/>
      <c r="W150" s="229"/>
      <c r="X150" s="229"/>
      <c r="Y150" s="230"/>
      <c r="Z150" s="231"/>
      <c r="AA150" s="228"/>
      <c r="AB150" s="229"/>
      <c r="AC150" s="229"/>
      <c r="AD150" s="230"/>
      <c r="AE150" s="231"/>
    </row>
    <row r="151" spans="1:31" ht="12.75" hidden="1" customHeight="1" x14ac:dyDescent="0.2">
      <c r="B151" s="210"/>
      <c r="C151" s="211"/>
      <c r="D151" s="211"/>
      <c r="E151" s="212"/>
      <c r="F151" s="213"/>
      <c r="G151" s="218"/>
      <c r="H151" s="219"/>
      <c r="I151" s="219"/>
      <c r="J151" s="220"/>
      <c r="K151" s="221"/>
      <c r="L151" s="228"/>
      <c r="M151" s="229"/>
      <c r="N151" s="229"/>
      <c r="O151" s="230"/>
      <c r="P151" s="231"/>
      <c r="Q151" s="228"/>
      <c r="R151" s="229"/>
      <c r="S151" s="229"/>
      <c r="T151" s="230"/>
      <c r="U151" s="231"/>
      <c r="V151" s="228"/>
      <c r="W151" s="229"/>
      <c r="X151" s="229"/>
      <c r="Y151" s="230"/>
      <c r="Z151" s="231"/>
      <c r="AA151" s="228"/>
      <c r="AB151" s="229"/>
      <c r="AC151" s="229"/>
      <c r="AD151" s="230"/>
      <c r="AE151" s="231"/>
    </row>
    <row r="152" spans="1:31" ht="12.75" hidden="1" customHeight="1" x14ac:dyDescent="0.2">
      <c r="B152" s="210"/>
      <c r="C152" s="211"/>
      <c r="D152" s="211"/>
      <c r="E152" s="212"/>
      <c r="F152" s="213"/>
      <c r="G152" s="218"/>
      <c r="H152" s="219"/>
      <c r="I152" s="219"/>
      <c r="J152" s="220"/>
      <c r="K152" s="221"/>
      <c r="L152" s="228"/>
      <c r="M152" s="229"/>
      <c r="N152" s="229"/>
      <c r="O152" s="230"/>
      <c r="P152" s="231"/>
      <c r="Q152" s="228"/>
      <c r="R152" s="229"/>
      <c r="S152" s="229"/>
      <c r="T152" s="230"/>
      <c r="U152" s="231"/>
      <c r="V152" s="228"/>
      <c r="W152" s="229"/>
      <c r="X152" s="229"/>
      <c r="Y152" s="230"/>
      <c r="Z152" s="231"/>
      <c r="AA152" s="228"/>
      <c r="AB152" s="229"/>
      <c r="AC152" s="229"/>
      <c r="AD152" s="230"/>
      <c r="AE152" s="231"/>
    </row>
    <row r="153" spans="1:31" ht="12.75" hidden="1" customHeight="1" x14ac:dyDescent="0.2">
      <c r="B153" s="210"/>
      <c r="C153" s="211"/>
      <c r="D153" s="211"/>
      <c r="E153" s="212"/>
      <c r="F153" s="213"/>
      <c r="G153" s="218"/>
      <c r="H153" s="219"/>
      <c r="I153" s="219"/>
      <c r="J153" s="220"/>
      <c r="K153" s="221"/>
      <c r="L153" s="228"/>
      <c r="M153" s="229"/>
      <c r="N153" s="229"/>
      <c r="O153" s="230"/>
      <c r="P153" s="231"/>
      <c r="Q153" s="228"/>
      <c r="R153" s="229"/>
      <c r="S153" s="229"/>
      <c r="T153" s="230"/>
      <c r="U153" s="231"/>
      <c r="V153" s="228"/>
      <c r="W153" s="229"/>
      <c r="X153" s="229"/>
      <c r="Y153" s="230"/>
      <c r="Z153" s="231"/>
      <c r="AA153" s="228"/>
      <c r="AB153" s="229"/>
      <c r="AC153" s="229"/>
      <c r="AD153" s="230"/>
      <c r="AE153" s="231"/>
    </row>
    <row r="154" spans="1:31" ht="12.75" hidden="1" customHeight="1" x14ac:dyDescent="0.2">
      <c r="B154" s="210"/>
      <c r="C154" s="211"/>
      <c r="D154" s="211"/>
      <c r="E154" s="212"/>
      <c r="F154" s="213"/>
      <c r="G154" s="218"/>
      <c r="H154" s="219"/>
      <c r="I154" s="219"/>
      <c r="J154" s="220"/>
      <c r="K154" s="221"/>
      <c r="L154" s="228"/>
      <c r="M154" s="229"/>
      <c r="N154" s="229"/>
      <c r="O154" s="230"/>
      <c r="P154" s="231"/>
      <c r="Q154" s="228"/>
      <c r="R154" s="229"/>
      <c r="S154" s="229"/>
      <c r="T154" s="230"/>
      <c r="U154" s="231"/>
      <c r="V154" s="228"/>
      <c r="W154" s="229"/>
      <c r="X154" s="229"/>
      <c r="Y154" s="230"/>
      <c r="Z154" s="231"/>
      <c r="AA154" s="228"/>
      <c r="AB154" s="229"/>
      <c r="AC154" s="229"/>
      <c r="AD154" s="230"/>
      <c r="AE154" s="231"/>
    </row>
    <row r="155" spans="1:31" ht="12.75" hidden="1" customHeight="1" x14ac:dyDescent="0.2">
      <c r="B155" s="210"/>
      <c r="C155" s="211"/>
      <c r="D155" s="211"/>
      <c r="E155" s="212"/>
      <c r="F155" s="213"/>
      <c r="G155" s="218"/>
      <c r="H155" s="219"/>
      <c r="I155" s="219"/>
      <c r="J155" s="220"/>
      <c r="K155" s="221"/>
      <c r="L155" s="228"/>
      <c r="M155" s="229"/>
      <c r="N155" s="229"/>
      <c r="O155" s="230"/>
      <c r="P155" s="231"/>
      <c r="Q155" s="228"/>
      <c r="R155" s="229"/>
      <c r="S155" s="229"/>
      <c r="T155" s="230"/>
      <c r="U155" s="231"/>
      <c r="V155" s="228"/>
      <c r="W155" s="229"/>
      <c r="X155" s="229"/>
      <c r="Y155" s="230"/>
      <c r="Z155" s="231"/>
      <c r="AA155" s="228"/>
      <c r="AB155" s="229"/>
      <c r="AC155" s="229"/>
      <c r="AD155" s="230"/>
      <c r="AE155" s="231"/>
    </row>
    <row r="156" spans="1:31" x14ac:dyDescent="0.2">
      <c r="A156" s="115" t="str">
        <f>$A$36</f>
        <v>Total</v>
      </c>
      <c r="B156" s="214">
        <f t="shared" ref="B156:AE156" si="5">SUM(B$132:B$155)</f>
        <v>1443</v>
      </c>
      <c r="C156" s="215">
        <f t="shared" si="5"/>
        <v>2886342</v>
      </c>
      <c r="D156" s="215">
        <f t="shared" si="5"/>
        <v>785157</v>
      </c>
      <c r="E156" s="216">
        <f t="shared" si="5"/>
        <v>698195.27799999993</v>
      </c>
      <c r="F156" s="217">
        <f t="shared" si="5"/>
        <v>1</v>
      </c>
      <c r="G156" s="224">
        <f t="shared" si="5"/>
        <v>1495</v>
      </c>
      <c r="H156" s="225">
        <f t="shared" si="5"/>
        <v>2775445</v>
      </c>
      <c r="I156" s="225">
        <f t="shared" si="5"/>
        <v>760411</v>
      </c>
      <c r="J156" s="226">
        <f t="shared" si="5"/>
        <v>669595.87000000011</v>
      </c>
      <c r="K156" s="227">
        <f t="shared" si="5"/>
        <v>0.99999999999999978</v>
      </c>
      <c r="L156" s="233">
        <f t="shared" si="5"/>
        <v>1517</v>
      </c>
      <c r="M156" s="234">
        <f t="shared" si="5"/>
        <v>2674360</v>
      </c>
      <c r="N156" s="234">
        <f t="shared" si="5"/>
        <v>737571</v>
      </c>
      <c r="O156" s="235">
        <f t="shared" si="5"/>
        <v>634960.53</v>
      </c>
      <c r="P156" s="236">
        <f t="shared" si="5"/>
        <v>1</v>
      </c>
      <c r="Q156" s="233">
        <f t="shared" si="5"/>
        <v>1569</v>
      </c>
      <c r="R156" s="234">
        <f t="shared" si="5"/>
        <v>2643137</v>
      </c>
      <c r="S156" s="234">
        <f t="shared" si="5"/>
        <v>722497</v>
      </c>
      <c r="T156" s="235">
        <f t="shared" si="5"/>
        <v>605315.05500000005</v>
      </c>
      <c r="U156" s="236">
        <f t="shared" si="5"/>
        <v>0.99999999999999989</v>
      </c>
      <c r="V156" s="233">
        <f t="shared" si="5"/>
        <v>1653</v>
      </c>
      <c r="W156" s="234">
        <f t="shared" si="5"/>
        <v>2649952</v>
      </c>
      <c r="X156" s="234">
        <f t="shared" si="5"/>
        <v>709773</v>
      </c>
      <c r="Y156" s="235">
        <f t="shared" si="5"/>
        <v>576454.98399999994</v>
      </c>
      <c r="Z156" s="236">
        <f t="shared" si="5"/>
        <v>1</v>
      </c>
      <c r="AA156" s="233">
        <f t="shared" si="5"/>
        <v>0</v>
      </c>
      <c r="AB156" s="234">
        <f t="shared" si="5"/>
        <v>0</v>
      </c>
      <c r="AC156" s="234">
        <f t="shared" si="5"/>
        <v>0</v>
      </c>
      <c r="AD156" s="235">
        <f t="shared" si="5"/>
        <v>0</v>
      </c>
      <c r="AE156" s="236" t="e">
        <f t="shared" si="5"/>
        <v>#DIV/0!</v>
      </c>
    </row>
    <row r="159" spans="1:31" ht="12.75" hidden="1" customHeight="1" x14ac:dyDescent="0.2"/>
    <row r="160" spans="1:31" ht="12.75" hidden="1" customHeight="1" x14ac:dyDescent="0.2"/>
    <row r="161" spans="1:31" ht="12.75" hidden="1" customHeight="1" x14ac:dyDescent="0.2"/>
    <row r="162" spans="1:31" ht="12.75" hidden="1" customHeight="1" x14ac:dyDescent="0.2"/>
    <row r="163" spans="1:31" ht="12.75" hidden="1" customHeight="1" x14ac:dyDescent="0.2"/>
    <row r="164" spans="1:31" ht="12.75" hidden="1" customHeight="1" x14ac:dyDescent="0.2"/>
    <row r="165" spans="1:31" ht="12.75" hidden="1" customHeight="1" x14ac:dyDescent="0.2"/>
    <row r="166" spans="1:31" ht="12.75" hidden="1" customHeight="1" x14ac:dyDescent="0.2"/>
    <row r="167" spans="1:31" ht="12.75" hidden="1" customHeight="1" x14ac:dyDescent="0.2"/>
    <row r="168" spans="1:31" ht="12.75" hidden="1" customHeight="1" x14ac:dyDescent="0.2"/>
    <row r="169" spans="1:31" ht="12.75" hidden="1" customHeight="1" x14ac:dyDescent="0.2"/>
    <row r="171" spans="1:31" x14ac:dyDescent="0.2">
      <c r="A171" s="273" t="str">
        <f>Translation!$A$33</f>
        <v>Vorsorgeeinrichtungen ohne Staatsgarantie und mit Vollversicherungslösung</v>
      </c>
      <c r="M171" s="75"/>
      <c r="N171" s="75"/>
      <c r="R171" s="75"/>
      <c r="S171" s="75"/>
      <c r="W171" s="75"/>
      <c r="X171" s="75"/>
      <c r="AB171" s="75"/>
      <c r="AC171" s="75"/>
    </row>
    <row r="172" spans="1:31" x14ac:dyDescent="0.2">
      <c r="A172" s="114" t="str">
        <f>$A$12</f>
        <v>1 – tief</v>
      </c>
      <c r="B172" s="238">
        <v>26</v>
      </c>
      <c r="C172" s="239">
        <v>1896</v>
      </c>
      <c r="D172" s="239">
        <v>44</v>
      </c>
      <c r="E172" s="240">
        <v>269.49</v>
      </c>
      <c r="F172" s="241">
        <f>E172/E$196</f>
        <v>2.8042649593237982E-3</v>
      </c>
      <c r="G172" s="246">
        <v>31</v>
      </c>
      <c r="H172" s="247">
        <v>2546</v>
      </c>
      <c r="I172" s="247">
        <v>53</v>
      </c>
      <c r="J172" s="248">
        <v>344.99700000000001</v>
      </c>
      <c r="K172" s="249">
        <f>J172/J$196</f>
        <v>3.4609829863017322E-3</v>
      </c>
      <c r="L172" s="256">
        <v>27</v>
      </c>
      <c r="M172" s="257">
        <v>2236</v>
      </c>
      <c r="N172" s="257">
        <v>56</v>
      </c>
      <c r="O172" s="258">
        <v>243.95599999999999</v>
      </c>
      <c r="P172" s="259">
        <f>O172/O$196</f>
        <v>2.4937433064393215E-3</v>
      </c>
      <c r="Q172" s="256">
        <v>36</v>
      </c>
      <c r="R172" s="257">
        <v>2933</v>
      </c>
      <c r="S172" s="257">
        <v>202</v>
      </c>
      <c r="T172" s="258">
        <v>326.33699999999999</v>
      </c>
      <c r="U172" s="259">
        <f>T172/T$196</f>
        <v>3.3074621081094178E-3</v>
      </c>
      <c r="V172" s="256">
        <v>43</v>
      </c>
      <c r="W172" s="257">
        <v>3644</v>
      </c>
      <c r="X172" s="257">
        <v>298</v>
      </c>
      <c r="Y172" s="258">
        <v>7454.6390000000001</v>
      </c>
      <c r="Z172" s="259">
        <f>Y172/Y$196</f>
        <v>7.2888244395021007E-2</v>
      </c>
      <c r="AA172" s="256"/>
      <c r="AB172" s="257"/>
      <c r="AC172" s="257"/>
      <c r="AD172" s="258"/>
      <c r="AE172" s="259" t="e">
        <f>AD172/AD$196</f>
        <v>#DIV/0!</v>
      </c>
    </row>
    <row r="173" spans="1:31" x14ac:dyDescent="0.2">
      <c r="A173" s="114" t="str">
        <f>$A$13</f>
        <v>2 – eher tief</v>
      </c>
      <c r="B173" s="238">
        <v>15</v>
      </c>
      <c r="C173" s="239">
        <v>6982</v>
      </c>
      <c r="D173" s="239">
        <v>212</v>
      </c>
      <c r="E173" s="240">
        <v>920.3</v>
      </c>
      <c r="F173" s="241">
        <f>E173/E$196</f>
        <v>9.5764779474774245E-3</v>
      </c>
      <c r="G173" s="246">
        <v>18</v>
      </c>
      <c r="H173" s="247">
        <v>81098</v>
      </c>
      <c r="I173" s="247">
        <v>812</v>
      </c>
      <c r="J173" s="248">
        <v>5580.4719999999998</v>
      </c>
      <c r="K173" s="249">
        <f>J173/J$196</f>
        <v>5.5982859698876217E-2</v>
      </c>
      <c r="L173" s="256">
        <v>21</v>
      </c>
      <c r="M173" s="257">
        <v>6737</v>
      </c>
      <c r="N173" s="257">
        <v>353</v>
      </c>
      <c r="O173" s="258">
        <v>733.24300000000005</v>
      </c>
      <c r="P173" s="259">
        <f>O173/O$196</f>
        <v>7.4952853106440825E-3</v>
      </c>
      <c r="Q173" s="256">
        <v>20</v>
      </c>
      <c r="R173" s="257">
        <v>5525</v>
      </c>
      <c r="S173" s="257">
        <v>144</v>
      </c>
      <c r="T173" s="258">
        <v>879.07100000000003</v>
      </c>
      <c r="U173" s="259">
        <f>T173/T$196</f>
        <v>8.9094832116427321E-3</v>
      </c>
      <c r="V173" s="256">
        <v>25</v>
      </c>
      <c r="W173" s="257">
        <v>8080</v>
      </c>
      <c r="X173" s="257">
        <v>417</v>
      </c>
      <c r="Y173" s="258">
        <v>941.39</v>
      </c>
      <c r="Z173" s="259">
        <f>Y173/Y$196</f>
        <v>9.2045053276260374E-3</v>
      </c>
      <c r="AA173" s="256"/>
      <c r="AB173" s="257"/>
      <c r="AC173" s="257"/>
      <c r="AD173" s="258"/>
      <c r="AE173" s="259" t="e">
        <f>AD173/AD$196</f>
        <v>#DIV/0!</v>
      </c>
    </row>
    <row r="174" spans="1:31" x14ac:dyDescent="0.2">
      <c r="A174" s="114" t="str">
        <f>$A$14</f>
        <v>3 – mittel</v>
      </c>
      <c r="B174" s="238">
        <v>63</v>
      </c>
      <c r="C174" s="239">
        <v>1041294</v>
      </c>
      <c r="D174" s="239">
        <v>422</v>
      </c>
      <c r="E174" s="240">
        <v>94907.254000000001</v>
      </c>
      <c r="F174" s="241">
        <f>E174/E$196</f>
        <v>0.98758798759821653</v>
      </c>
      <c r="G174" s="246">
        <v>69</v>
      </c>
      <c r="H174" s="247">
        <v>990812</v>
      </c>
      <c r="I174" s="247">
        <v>30</v>
      </c>
      <c r="J174" s="248">
        <v>93700.445999999996</v>
      </c>
      <c r="K174" s="249">
        <f>J174/J$196</f>
        <v>0.93999556348282498</v>
      </c>
      <c r="L174" s="256">
        <v>75</v>
      </c>
      <c r="M174" s="257">
        <v>1044134</v>
      </c>
      <c r="N174" s="257">
        <v>591</v>
      </c>
      <c r="O174" s="258">
        <v>96619.637000000002</v>
      </c>
      <c r="P174" s="259">
        <f>O174/O$196</f>
        <v>0.98765586023441532</v>
      </c>
      <c r="Q174" s="256">
        <v>76</v>
      </c>
      <c r="R174" s="257">
        <v>1077630</v>
      </c>
      <c r="S174" s="257">
        <v>11768</v>
      </c>
      <c r="T174" s="258">
        <v>97237.672999999995</v>
      </c>
      <c r="U174" s="259">
        <f>T174/T$196</f>
        <v>0.98551472535518259</v>
      </c>
      <c r="V174" s="256">
        <v>78</v>
      </c>
      <c r="W174" s="257">
        <v>1002659</v>
      </c>
      <c r="X174" s="257">
        <v>4417</v>
      </c>
      <c r="Y174" s="258">
        <v>93824.3</v>
      </c>
      <c r="Z174" s="259">
        <f>Y174/Y$196</f>
        <v>0.91737353191640403</v>
      </c>
      <c r="AA174" s="256"/>
      <c r="AB174" s="257"/>
      <c r="AC174" s="257"/>
      <c r="AD174" s="258"/>
      <c r="AE174" s="259" t="e">
        <f>AD174/AD$196</f>
        <v>#DIV/0!</v>
      </c>
    </row>
    <row r="175" spans="1:31" x14ac:dyDescent="0.2">
      <c r="A175" s="114" t="str">
        <f>$A$15</f>
        <v>4 – eher hoch</v>
      </c>
      <c r="B175" s="238">
        <v>2</v>
      </c>
      <c r="C175" s="239">
        <v>13</v>
      </c>
      <c r="D175" s="239">
        <v>0</v>
      </c>
      <c r="E175" s="240">
        <v>3.0049999999999999</v>
      </c>
      <c r="F175" s="241">
        <f>E175/E$196</f>
        <v>3.1269494982255421E-5</v>
      </c>
      <c r="G175" s="246">
        <v>2</v>
      </c>
      <c r="H175" s="247">
        <v>10</v>
      </c>
      <c r="I175" s="247">
        <v>1</v>
      </c>
      <c r="J175" s="248">
        <v>2.294</v>
      </c>
      <c r="K175" s="249">
        <f>J175/J$196</f>
        <v>2.3013229015255708E-5</v>
      </c>
      <c r="L175" s="256">
        <v>3</v>
      </c>
      <c r="M175" s="257">
        <v>587</v>
      </c>
      <c r="N175" s="257">
        <v>156</v>
      </c>
      <c r="O175" s="258">
        <v>230.39400000000001</v>
      </c>
      <c r="P175" s="259">
        <f>O175/O$196</f>
        <v>2.3551111485012916E-3</v>
      </c>
      <c r="Q175" s="256">
        <v>3</v>
      </c>
      <c r="R175" s="257">
        <v>587</v>
      </c>
      <c r="S175" s="257">
        <v>156</v>
      </c>
      <c r="T175" s="258">
        <v>223.809</v>
      </c>
      <c r="U175" s="259">
        <f>T175/T$196</f>
        <v>2.2683293250653795E-3</v>
      </c>
      <c r="V175" s="256">
        <v>1</v>
      </c>
      <c r="W175" s="257">
        <v>312</v>
      </c>
      <c r="X175" s="257">
        <v>0</v>
      </c>
      <c r="Y175" s="258">
        <v>52.719000000000001</v>
      </c>
      <c r="Z175" s="259">
        <f>Y175/Y$196</f>
        <v>5.1546364032666275E-4</v>
      </c>
      <c r="AA175" s="256"/>
      <c r="AB175" s="257"/>
      <c r="AC175" s="257"/>
      <c r="AD175" s="258"/>
      <c r="AE175" s="259" t="e">
        <f>AD175/AD$196</f>
        <v>#DIV/0!</v>
      </c>
    </row>
    <row r="176" spans="1:31" x14ac:dyDescent="0.2">
      <c r="A176" s="114" t="str">
        <f>$A$16</f>
        <v>5 – hoch</v>
      </c>
      <c r="B176" s="238">
        <v>0</v>
      </c>
      <c r="C176" s="239">
        <v>0</v>
      </c>
      <c r="D176" s="239">
        <v>0</v>
      </c>
      <c r="E176" s="240">
        <v>0</v>
      </c>
      <c r="F176" s="241">
        <f>E176/E$196</f>
        <v>0</v>
      </c>
      <c r="G176" s="246">
        <v>1</v>
      </c>
      <c r="H176" s="247">
        <v>278</v>
      </c>
      <c r="I176" s="247">
        <v>0</v>
      </c>
      <c r="J176" s="248">
        <v>53.587000000000003</v>
      </c>
      <c r="K176" s="249">
        <f>J176/J$196</f>
        <v>5.3758060298191262E-4</v>
      </c>
      <c r="L176" s="256">
        <v>0</v>
      </c>
      <c r="M176" s="257">
        <v>0</v>
      </c>
      <c r="N176" s="257">
        <v>0</v>
      </c>
      <c r="O176" s="258">
        <v>0</v>
      </c>
      <c r="P176" s="259">
        <f>O176/O$196</f>
        <v>0</v>
      </c>
      <c r="Q176" s="256">
        <v>1</v>
      </c>
      <c r="R176" s="257">
        <v>0</v>
      </c>
      <c r="S176" s="257">
        <v>0</v>
      </c>
      <c r="T176" s="258">
        <v>0</v>
      </c>
      <c r="U176" s="259">
        <f>T176/T$196</f>
        <v>0</v>
      </c>
      <c r="V176" s="256">
        <v>2</v>
      </c>
      <c r="W176" s="257">
        <v>10</v>
      </c>
      <c r="X176" s="257">
        <v>1</v>
      </c>
      <c r="Y176" s="258">
        <v>1.867</v>
      </c>
      <c r="Z176" s="259">
        <f>Y176/Y$196</f>
        <v>1.8254720622353976E-5</v>
      </c>
      <c r="AA176" s="256"/>
      <c r="AB176" s="257"/>
      <c r="AC176" s="257"/>
      <c r="AD176" s="258"/>
      <c r="AE176" s="259" t="e">
        <f>AD176/AD$196</f>
        <v>#DIV/0!</v>
      </c>
    </row>
    <row r="177" spans="2:31" ht="12.75" hidden="1" customHeight="1" x14ac:dyDescent="0.2">
      <c r="B177" s="238"/>
      <c r="C177" s="239"/>
      <c r="D177" s="239"/>
      <c r="E177" s="240"/>
      <c r="F177" s="241"/>
      <c r="G177" s="246"/>
      <c r="H177" s="247"/>
      <c r="I177" s="247"/>
      <c r="J177" s="248"/>
      <c r="K177" s="249"/>
      <c r="L177" s="256"/>
      <c r="M177" s="257"/>
      <c r="N177" s="257"/>
      <c r="O177" s="258"/>
      <c r="P177" s="259"/>
      <c r="Q177" s="256"/>
      <c r="R177" s="257"/>
      <c r="S177" s="257"/>
      <c r="T177" s="258"/>
      <c r="U177" s="259"/>
      <c r="V177" s="256"/>
      <c r="W177" s="257"/>
      <c r="X177" s="257"/>
      <c r="Y177" s="258"/>
      <c r="Z177" s="259"/>
      <c r="AA177" s="256"/>
      <c r="AB177" s="257"/>
      <c r="AC177" s="257"/>
      <c r="AD177" s="258"/>
      <c r="AE177" s="259"/>
    </row>
    <row r="178" spans="2:31" ht="12.75" hidden="1" customHeight="1" x14ac:dyDescent="0.2">
      <c r="B178" s="238"/>
      <c r="C178" s="239"/>
      <c r="D178" s="239"/>
      <c r="E178" s="240"/>
      <c r="F178" s="241"/>
      <c r="G178" s="246"/>
      <c r="H178" s="247"/>
      <c r="I178" s="247"/>
      <c r="J178" s="248"/>
      <c r="K178" s="249"/>
      <c r="L178" s="256"/>
      <c r="M178" s="257"/>
      <c r="N178" s="257"/>
      <c r="O178" s="258"/>
      <c r="P178" s="259"/>
      <c r="Q178" s="256"/>
      <c r="R178" s="257"/>
      <c r="S178" s="257"/>
      <c r="T178" s="258"/>
      <c r="U178" s="259"/>
      <c r="V178" s="256"/>
      <c r="W178" s="257"/>
      <c r="X178" s="257"/>
      <c r="Y178" s="258"/>
      <c r="Z178" s="259"/>
      <c r="AA178" s="256"/>
      <c r="AB178" s="257"/>
      <c r="AC178" s="257"/>
      <c r="AD178" s="258"/>
      <c r="AE178" s="259"/>
    </row>
    <row r="179" spans="2:31" ht="12.75" hidden="1" customHeight="1" x14ac:dyDescent="0.2">
      <c r="B179" s="238"/>
      <c r="C179" s="239"/>
      <c r="D179" s="239"/>
      <c r="E179" s="240"/>
      <c r="F179" s="241"/>
      <c r="G179" s="246"/>
      <c r="H179" s="247"/>
      <c r="I179" s="247"/>
      <c r="J179" s="248"/>
      <c r="K179" s="249"/>
      <c r="L179" s="256"/>
      <c r="M179" s="257"/>
      <c r="N179" s="257"/>
      <c r="O179" s="258"/>
      <c r="P179" s="259"/>
      <c r="Q179" s="256"/>
      <c r="R179" s="257"/>
      <c r="S179" s="257"/>
      <c r="T179" s="258"/>
      <c r="U179" s="259"/>
      <c r="V179" s="256"/>
      <c r="W179" s="257"/>
      <c r="X179" s="257"/>
      <c r="Y179" s="258"/>
      <c r="Z179" s="259"/>
      <c r="AA179" s="256"/>
      <c r="AB179" s="257"/>
      <c r="AC179" s="257"/>
      <c r="AD179" s="258"/>
      <c r="AE179" s="259"/>
    </row>
    <row r="180" spans="2:31" ht="12.75" hidden="1" customHeight="1" x14ac:dyDescent="0.2">
      <c r="B180" s="238"/>
      <c r="C180" s="239"/>
      <c r="D180" s="239"/>
      <c r="E180" s="240"/>
      <c r="F180" s="241"/>
      <c r="G180" s="246"/>
      <c r="H180" s="247"/>
      <c r="I180" s="247"/>
      <c r="J180" s="248"/>
      <c r="K180" s="249"/>
      <c r="L180" s="256"/>
      <c r="M180" s="257"/>
      <c r="N180" s="257"/>
      <c r="O180" s="258"/>
      <c r="P180" s="259"/>
      <c r="Q180" s="256"/>
      <c r="R180" s="257"/>
      <c r="S180" s="257"/>
      <c r="T180" s="258"/>
      <c r="U180" s="259"/>
      <c r="V180" s="256"/>
      <c r="W180" s="257"/>
      <c r="X180" s="257"/>
      <c r="Y180" s="258"/>
      <c r="Z180" s="259"/>
      <c r="AA180" s="256"/>
      <c r="AB180" s="257"/>
      <c r="AC180" s="257"/>
      <c r="AD180" s="258"/>
      <c r="AE180" s="259"/>
    </row>
    <row r="181" spans="2:31" ht="12.75" hidden="1" customHeight="1" x14ac:dyDescent="0.2">
      <c r="B181" s="238"/>
      <c r="C181" s="239"/>
      <c r="D181" s="239"/>
      <c r="E181" s="240"/>
      <c r="F181" s="241"/>
      <c r="G181" s="246"/>
      <c r="H181" s="247"/>
      <c r="I181" s="247"/>
      <c r="J181" s="248"/>
      <c r="K181" s="249"/>
      <c r="L181" s="256"/>
      <c r="M181" s="257"/>
      <c r="N181" s="257"/>
      <c r="O181" s="258"/>
      <c r="P181" s="259"/>
      <c r="Q181" s="256"/>
      <c r="R181" s="257"/>
      <c r="S181" s="257"/>
      <c r="T181" s="258"/>
      <c r="U181" s="259"/>
      <c r="V181" s="256"/>
      <c r="W181" s="257"/>
      <c r="X181" s="257"/>
      <c r="Y181" s="258"/>
      <c r="Z181" s="259"/>
      <c r="AA181" s="256"/>
      <c r="AB181" s="257"/>
      <c r="AC181" s="257"/>
      <c r="AD181" s="258"/>
      <c r="AE181" s="259"/>
    </row>
    <row r="182" spans="2:31" ht="12.75" hidden="1" customHeight="1" x14ac:dyDescent="0.2">
      <c r="B182" s="238"/>
      <c r="C182" s="239"/>
      <c r="D182" s="239"/>
      <c r="E182" s="240"/>
      <c r="F182" s="241"/>
      <c r="G182" s="246"/>
      <c r="H182" s="247"/>
      <c r="I182" s="247"/>
      <c r="J182" s="248"/>
      <c r="K182" s="249"/>
      <c r="L182" s="256"/>
      <c r="M182" s="257"/>
      <c r="N182" s="257"/>
      <c r="O182" s="258"/>
      <c r="P182" s="259"/>
      <c r="Q182" s="256"/>
      <c r="R182" s="257"/>
      <c r="S182" s="257"/>
      <c r="T182" s="258"/>
      <c r="U182" s="259"/>
      <c r="V182" s="256"/>
      <c r="W182" s="257"/>
      <c r="X182" s="257"/>
      <c r="Y182" s="258"/>
      <c r="Z182" s="259"/>
      <c r="AA182" s="256"/>
      <c r="AB182" s="257"/>
      <c r="AC182" s="257"/>
      <c r="AD182" s="258"/>
      <c r="AE182" s="259"/>
    </row>
    <row r="183" spans="2:31" ht="12.75" hidden="1" customHeight="1" x14ac:dyDescent="0.2">
      <c r="B183" s="238"/>
      <c r="C183" s="239"/>
      <c r="D183" s="239"/>
      <c r="E183" s="240"/>
      <c r="F183" s="241"/>
      <c r="G183" s="246"/>
      <c r="H183" s="247"/>
      <c r="I183" s="247"/>
      <c r="J183" s="248"/>
      <c r="K183" s="249"/>
      <c r="L183" s="256"/>
      <c r="M183" s="257"/>
      <c r="N183" s="257"/>
      <c r="O183" s="258"/>
      <c r="P183" s="259"/>
      <c r="Q183" s="256"/>
      <c r="R183" s="257"/>
      <c r="S183" s="257"/>
      <c r="T183" s="258"/>
      <c r="U183" s="259"/>
      <c r="V183" s="256"/>
      <c r="W183" s="257"/>
      <c r="X183" s="257"/>
      <c r="Y183" s="258"/>
      <c r="Z183" s="259"/>
      <c r="AA183" s="256"/>
      <c r="AB183" s="257"/>
      <c r="AC183" s="257"/>
      <c r="AD183" s="258"/>
      <c r="AE183" s="259"/>
    </row>
    <row r="184" spans="2:31" ht="12.75" hidden="1" customHeight="1" x14ac:dyDescent="0.2">
      <c r="B184" s="238"/>
      <c r="C184" s="239"/>
      <c r="D184" s="239"/>
      <c r="E184" s="240"/>
      <c r="F184" s="241"/>
      <c r="G184" s="246"/>
      <c r="H184" s="247"/>
      <c r="I184" s="247"/>
      <c r="J184" s="248"/>
      <c r="K184" s="249"/>
      <c r="L184" s="256"/>
      <c r="M184" s="257"/>
      <c r="N184" s="257"/>
      <c r="O184" s="258"/>
      <c r="P184" s="259"/>
      <c r="Q184" s="256"/>
      <c r="R184" s="257"/>
      <c r="S184" s="257"/>
      <c r="T184" s="258"/>
      <c r="U184" s="259"/>
      <c r="V184" s="256"/>
      <c r="W184" s="257"/>
      <c r="X184" s="257"/>
      <c r="Y184" s="258"/>
      <c r="Z184" s="259"/>
      <c r="AA184" s="256"/>
      <c r="AB184" s="257"/>
      <c r="AC184" s="257"/>
      <c r="AD184" s="258"/>
      <c r="AE184" s="259"/>
    </row>
    <row r="185" spans="2:31" ht="12.75" hidden="1" customHeight="1" x14ac:dyDescent="0.2">
      <c r="B185" s="238"/>
      <c r="C185" s="239"/>
      <c r="D185" s="239"/>
      <c r="E185" s="240"/>
      <c r="F185" s="241"/>
      <c r="G185" s="246"/>
      <c r="H185" s="247"/>
      <c r="I185" s="247"/>
      <c r="J185" s="248"/>
      <c r="K185" s="249"/>
      <c r="L185" s="256"/>
      <c r="M185" s="257"/>
      <c r="N185" s="257"/>
      <c r="O185" s="258"/>
      <c r="P185" s="259"/>
      <c r="Q185" s="256"/>
      <c r="R185" s="257"/>
      <c r="S185" s="257"/>
      <c r="T185" s="258"/>
      <c r="U185" s="259"/>
      <c r="V185" s="256"/>
      <c r="W185" s="257"/>
      <c r="X185" s="257"/>
      <c r="Y185" s="258"/>
      <c r="Z185" s="259"/>
      <c r="AA185" s="256"/>
      <c r="AB185" s="257"/>
      <c r="AC185" s="257"/>
      <c r="AD185" s="258"/>
      <c r="AE185" s="259"/>
    </row>
    <row r="186" spans="2:31" ht="12.75" hidden="1" customHeight="1" x14ac:dyDescent="0.2">
      <c r="B186" s="238"/>
      <c r="C186" s="239"/>
      <c r="D186" s="239"/>
      <c r="E186" s="240"/>
      <c r="F186" s="241"/>
      <c r="G186" s="246"/>
      <c r="H186" s="247"/>
      <c r="I186" s="247"/>
      <c r="J186" s="248"/>
      <c r="K186" s="249"/>
      <c r="L186" s="256"/>
      <c r="M186" s="257"/>
      <c r="N186" s="257"/>
      <c r="O186" s="258"/>
      <c r="P186" s="259"/>
      <c r="Q186" s="256"/>
      <c r="R186" s="257"/>
      <c r="S186" s="257"/>
      <c r="T186" s="258"/>
      <c r="U186" s="259"/>
      <c r="V186" s="256"/>
      <c r="W186" s="257"/>
      <c r="X186" s="257"/>
      <c r="Y186" s="258"/>
      <c r="Z186" s="259"/>
      <c r="AA186" s="256"/>
      <c r="AB186" s="257"/>
      <c r="AC186" s="257"/>
      <c r="AD186" s="258"/>
      <c r="AE186" s="259"/>
    </row>
    <row r="187" spans="2:31" ht="12.75" hidden="1" customHeight="1" x14ac:dyDescent="0.2">
      <c r="B187" s="238"/>
      <c r="C187" s="239"/>
      <c r="D187" s="239"/>
      <c r="E187" s="240"/>
      <c r="F187" s="241"/>
      <c r="G187" s="246"/>
      <c r="H187" s="247"/>
      <c r="I187" s="247"/>
      <c r="J187" s="248"/>
      <c r="K187" s="249"/>
      <c r="L187" s="256"/>
      <c r="M187" s="257"/>
      <c r="N187" s="257"/>
      <c r="O187" s="258"/>
      <c r="P187" s="259"/>
      <c r="Q187" s="256"/>
      <c r="R187" s="257"/>
      <c r="S187" s="257"/>
      <c r="T187" s="258"/>
      <c r="U187" s="259"/>
      <c r="V187" s="256"/>
      <c r="W187" s="257"/>
      <c r="X187" s="257"/>
      <c r="Y187" s="258"/>
      <c r="Z187" s="259"/>
      <c r="AA187" s="256"/>
      <c r="AB187" s="257"/>
      <c r="AC187" s="257"/>
      <c r="AD187" s="258"/>
      <c r="AE187" s="259"/>
    </row>
    <row r="188" spans="2:31" ht="12.75" hidden="1" customHeight="1" x14ac:dyDescent="0.2">
      <c r="B188" s="238"/>
      <c r="C188" s="239"/>
      <c r="D188" s="239"/>
      <c r="E188" s="240"/>
      <c r="F188" s="241"/>
      <c r="G188" s="246"/>
      <c r="H188" s="247"/>
      <c r="I188" s="247"/>
      <c r="J188" s="248"/>
      <c r="K188" s="249"/>
      <c r="L188" s="256"/>
      <c r="M188" s="257"/>
      <c r="N188" s="257"/>
      <c r="O188" s="258"/>
      <c r="P188" s="259"/>
      <c r="Q188" s="256"/>
      <c r="R188" s="257"/>
      <c r="S188" s="257"/>
      <c r="T188" s="258"/>
      <c r="U188" s="259"/>
      <c r="V188" s="256"/>
      <c r="W188" s="257"/>
      <c r="X188" s="257"/>
      <c r="Y188" s="258"/>
      <c r="Z188" s="259"/>
      <c r="AA188" s="256"/>
      <c r="AB188" s="257"/>
      <c r="AC188" s="257"/>
      <c r="AD188" s="258"/>
      <c r="AE188" s="259"/>
    </row>
    <row r="189" spans="2:31" ht="12.75" hidden="1" customHeight="1" x14ac:dyDescent="0.2">
      <c r="B189" s="238"/>
      <c r="C189" s="239"/>
      <c r="D189" s="239"/>
      <c r="E189" s="240"/>
      <c r="F189" s="241"/>
      <c r="G189" s="246"/>
      <c r="H189" s="247"/>
      <c r="I189" s="247"/>
      <c r="J189" s="248"/>
      <c r="K189" s="249"/>
      <c r="L189" s="256"/>
      <c r="M189" s="257"/>
      <c r="N189" s="257"/>
      <c r="O189" s="258"/>
      <c r="P189" s="259"/>
      <c r="Q189" s="256"/>
      <c r="R189" s="257"/>
      <c r="S189" s="257"/>
      <c r="T189" s="258"/>
      <c r="U189" s="259"/>
      <c r="V189" s="256"/>
      <c r="W189" s="257"/>
      <c r="X189" s="257"/>
      <c r="Y189" s="258"/>
      <c r="Z189" s="259"/>
      <c r="AA189" s="256"/>
      <c r="AB189" s="257"/>
      <c r="AC189" s="257"/>
      <c r="AD189" s="258"/>
      <c r="AE189" s="259"/>
    </row>
    <row r="190" spans="2:31" ht="12.75" hidden="1" customHeight="1" x14ac:dyDescent="0.2">
      <c r="B190" s="238"/>
      <c r="C190" s="239"/>
      <c r="D190" s="239"/>
      <c r="E190" s="240"/>
      <c r="F190" s="241"/>
      <c r="G190" s="246"/>
      <c r="H190" s="247"/>
      <c r="I190" s="247"/>
      <c r="J190" s="248"/>
      <c r="K190" s="249"/>
      <c r="L190" s="256"/>
      <c r="M190" s="257"/>
      <c r="N190" s="257"/>
      <c r="O190" s="258"/>
      <c r="P190" s="259"/>
      <c r="Q190" s="256"/>
      <c r="R190" s="257"/>
      <c r="S190" s="257"/>
      <c r="T190" s="258"/>
      <c r="U190" s="259"/>
      <c r="V190" s="256"/>
      <c r="W190" s="257"/>
      <c r="X190" s="257"/>
      <c r="Y190" s="258"/>
      <c r="Z190" s="259"/>
      <c r="AA190" s="256"/>
      <c r="AB190" s="257"/>
      <c r="AC190" s="257"/>
      <c r="AD190" s="258"/>
      <c r="AE190" s="259"/>
    </row>
    <row r="191" spans="2:31" ht="12.75" hidden="1" customHeight="1" x14ac:dyDescent="0.2">
      <c r="B191" s="238"/>
      <c r="C191" s="239"/>
      <c r="D191" s="239"/>
      <c r="E191" s="240"/>
      <c r="F191" s="241"/>
      <c r="G191" s="246"/>
      <c r="H191" s="247"/>
      <c r="I191" s="247"/>
      <c r="J191" s="248"/>
      <c r="K191" s="249"/>
      <c r="L191" s="256"/>
      <c r="M191" s="257"/>
      <c r="N191" s="257"/>
      <c r="O191" s="258"/>
      <c r="P191" s="259"/>
      <c r="Q191" s="256"/>
      <c r="R191" s="257"/>
      <c r="S191" s="257"/>
      <c r="T191" s="258"/>
      <c r="U191" s="259"/>
      <c r="V191" s="256"/>
      <c r="W191" s="257"/>
      <c r="X191" s="257"/>
      <c r="Y191" s="258"/>
      <c r="Z191" s="259"/>
      <c r="AA191" s="256"/>
      <c r="AB191" s="257"/>
      <c r="AC191" s="257"/>
      <c r="AD191" s="258"/>
      <c r="AE191" s="259"/>
    </row>
    <row r="192" spans="2:31" ht="12.75" hidden="1" customHeight="1" x14ac:dyDescent="0.2">
      <c r="B192" s="238"/>
      <c r="C192" s="239"/>
      <c r="D192" s="239"/>
      <c r="E192" s="240"/>
      <c r="F192" s="241"/>
      <c r="G192" s="246"/>
      <c r="H192" s="247"/>
      <c r="I192" s="247"/>
      <c r="J192" s="248"/>
      <c r="K192" s="249"/>
      <c r="L192" s="256"/>
      <c r="M192" s="257"/>
      <c r="N192" s="257"/>
      <c r="O192" s="258"/>
      <c r="P192" s="259"/>
      <c r="Q192" s="256"/>
      <c r="R192" s="257"/>
      <c r="S192" s="257"/>
      <c r="T192" s="258"/>
      <c r="U192" s="259"/>
      <c r="V192" s="256"/>
      <c r="W192" s="257"/>
      <c r="X192" s="257"/>
      <c r="Y192" s="258"/>
      <c r="Z192" s="259"/>
      <c r="AA192" s="256"/>
      <c r="AB192" s="257"/>
      <c r="AC192" s="257"/>
      <c r="AD192" s="258"/>
      <c r="AE192" s="259"/>
    </row>
    <row r="193" spans="1:31" ht="12.75" hidden="1" customHeight="1" x14ac:dyDescent="0.2">
      <c r="B193" s="238"/>
      <c r="C193" s="239"/>
      <c r="D193" s="239"/>
      <c r="E193" s="240"/>
      <c r="F193" s="241"/>
      <c r="G193" s="246"/>
      <c r="H193" s="247"/>
      <c r="I193" s="247"/>
      <c r="J193" s="248"/>
      <c r="K193" s="249"/>
      <c r="L193" s="256"/>
      <c r="M193" s="257"/>
      <c r="N193" s="257"/>
      <c r="O193" s="258"/>
      <c r="P193" s="259"/>
      <c r="Q193" s="256"/>
      <c r="R193" s="257"/>
      <c r="S193" s="257"/>
      <c r="T193" s="258"/>
      <c r="U193" s="259"/>
      <c r="V193" s="256"/>
      <c r="W193" s="257"/>
      <c r="X193" s="257"/>
      <c r="Y193" s="258"/>
      <c r="Z193" s="259"/>
      <c r="AA193" s="256"/>
      <c r="AB193" s="257"/>
      <c r="AC193" s="257"/>
      <c r="AD193" s="258"/>
      <c r="AE193" s="259"/>
    </row>
    <row r="194" spans="1:31" ht="12.75" hidden="1" customHeight="1" x14ac:dyDescent="0.2">
      <c r="B194" s="238"/>
      <c r="C194" s="239"/>
      <c r="D194" s="239"/>
      <c r="E194" s="240"/>
      <c r="F194" s="241"/>
      <c r="G194" s="246"/>
      <c r="H194" s="247"/>
      <c r="I194" s="247"/>
      <c r="J194" s="248"/>
      <c r="K194" s="249"/>
      <c r="L194" s="256"/>
      <c r="M194" s="257"/>
      <c r="N194" s="257"/>
      <c r="O194" s="258"/>
      <c r="P194" s="259"/>
      <c r="Q194" s="256"/>
      <c r="R194" s="257"/>
      <c r="S194" s="257"/>
      <c r="T194" s="258"/>
      <c r="U194" s="259"/>
      <c r="V194" s="256"/>
      <c r="W194" s="257"/>
      <c r="X194" s="257"/>
      <c r="Y194" s="258"/>
      <c r="Z194" s="259"/>
      <c r="AA194" s="256"/>
      <c r="AB194" s="257"/>
      <c r="AC194" s="257"/>
      <c r="AD194" s="258"/>
      <c r="AE194" s="259"/>
    </row>
    <row r="195" spans="1:31" ht="12.75" hidden="1" customHeight="1" x14ac:dyDescent="0.2">
      <c r="B195" s="238"/>
      <c r="C195" s="239"/>
      <c r="D195" s="239"/>
      <c r="E195" s="240"/>
      <c r="F195" s="241"/>
      <c r="G195" s="246"/>
      <c r="H195" s="247"/>
      <c r="I195" s="247"/>
      <c r="J195" s="248"/>
      <c r="K195" s="249"/>
      <c r="L195" s="256"/>
      <c r="M195" s="257"/>
      <c r="N195" s="257"/>
      <c r="O195" s="258"/>
      <c r="P195" s="259"/>
      <c r="Q195" s="256"/>
      <c r="R195" s="257"/>
      <c r="S195" s="257"/>
      <c r="T195" s="258"/>
      <c r="U195" s="259"/>
      <c r="V195" s="256"/>
      <c r="W195" s="257"/>
      <c r="X195" s="257"/>
      <c r="Y195" s="258"/>
      <c r="Z195" s="259"/>
      <c r="AA195" s="256"/>
      <c r="AB195" s="257"/>
      <c r="AC195" s="257"/>
      <c r="AD195" s="258"/>
      <c r="AE195" s="259"/>
    </row>
    <row r="196" spans="1:31" x14ac:dyDescent="0.2">
      <c r="A196" s="115" t="str">
        <f>$A$36</f>
        <v>Total</v>
      </c>
      <c r="B196" s="242">
        <f t="shared" ref="B196:AE196" si="6">SUM(B$172:B$195)</f>
        <v>106</v>
      </c>
      <c r="C196" s="243">
        <f t="shared" si="6"/>
        <v>1050185</v>
      </c>
      <c r="D196" s="243">
        <f t="shared" si="6"/>
        <v>678</v>
      </c>
      <c r="E196" s="244">
        <f t="shared" si="6"/>
        <v>96100.048999999999</v>
      </c>
      <c r="F196" s="245">
        <f t="shared" si="6"/>
        <v>1</v>
      </c>
      <c r="G196" s="250">
        <f t="shared" si="6"/>
        <v>121</v>
      </c>
      <c r="H196" s="251">
        <f t="shared" si="6"/>
        <v>1074744</v>
      </c>
      <c r="I196" s="251">
        <f t="shared" si="6"/>
        <v>896</v>
      </c>
      <c r="J196" s="255">
        <f t="shared" si="6"/>
        <v>99681.795999999988</v>
      </c>
      <c r="K196" s="252">
        <f t="shared" si="6"/>
        <v>1</v>
      </c>
      <c r="L196" s="261">
        <f t="shared" si="6"/>
        <v>126</v>
      </c>
      <c r="M196" s="262">
        <f t="shared" si="6"/>
        <v>1053694</v>
      </c>
      <c r="N196" s="262">
        <f t="shared" si="6"/>
        <v>1156</v>
      </c>
      <c r="O196" s="263">
        <f t="shared" si="6"/>
        <v>97827.23</v>
      </c>
      <c r="P196" s="264">
        <f t="shared" si="6"/>
        <v>1</v>
      </c>
      <c r="Q196" s="261">
        <f t="shared" si="6"/>
        <v>136</v>
      </c>
      <c r="R196" s="262">
        <f t="shared" si="6"/>
        <v>1086675</v>
      </c>
      <c r="S196" s="262">
        <f t="shared" si="6"/>
        <v>12270</v>
      </c>
      <c r="T196" s="263">
        <f t="shared" si="6"/>
        <v>98666.889999999985</v>
      </c>
      <c r="U196" s="264">
        <f t="shared" si="6"/>
        <v>1.0000000000000002</v>
      </c>
      <c r="V196" s="261">
        <f t="shared" si="6"/>
        <v>149</v>
      </c>
      <c r="W196" s="262">
        <f t="shared" si="6"/>
        <v>1014705</v>
      </c>
      <c r="X196" s="262">
        <f t="shared" si="6"/>
        <v>5133</v>
      </c>
      <c r="Y196" s="263">
        <f t="shared" si="6"/>
        <v>102274.91499999999</v>
      </c>
      <c r="Z196" s="264">
        <f t="shared" si="6"/>
        <v>1</v>
      </c>
      <c r="AA196" s="261">
        <f t="shared" si="6"/>
        <v>0</v>
      </c>
      <c r="AB196" s="262">
        <f t="shared" si="6"/>
        <v>0</v>
      </c>
      <c r="AC196" s="262">
        <f t="shared" si="6"/>
        <v>0</v>
      </c>
      <c r="AD196" s="263">
        <f t="shared" si="6"/>
        <v>0</v>
      </c>
      <c r="AE196" s="264" t="e">
        <f t="shared" si="6"/>
        <v>#DIV/0!</v>
      </c>
    </row>
    <row r="199" spans="1:31" ht="12.75" customHeight="1" x14ac:dyDescent="0.2"/>
    <row r="200" spans="1:31" ht="12.75" customHeight="1" x14ac:dyDescent="0.2">
      <c r="A200" s="110" t="str">
        <f>Translation!$A$39</f>
        <v>Vorsorgekapital in Mio. CHF</v>
      </c>
    </row>
    <row r="201" spans="1:31" ht="12.75" customHeight="1" x14ac:dyDescent="0.2"/>
    <row r="202" spans="1:31" ht="12.75" customHeight="1" x14ac:dyDescent="0.2"/>
    <row r="203" spans="1:31" ht="12.75" customHeight="1" x14ac:dyDescent="0.2"/>
    <row r="204" spans="1:31" ht="12.75" customHeight="1" x14ac:dyDescent="0.2"/>
    <row r="205" spans="1:31" ht="12.75" customHeight="1" x14ac:dyDescent="0.2"/>
    <row r="206" spans="1:31" ht="12.75" customHeight="1" x14ac:dyDescent="0.2"/>
    <row r="207" spans="1:31" ht="12.75" customHeight="1" x14ac:dyDescent="0.2"/>
    <row r="208" spans="1:31" ht="12.75" customHeight="1" x14ac:dyDescent="0.2"/>
    <row r="209" ht="12.75" customHeight="1" x14ac:dyDescent="0.2"/>
  </sheetData>
  <mergeCells count="6">
    <mergeCell ref="B3:F3"/>
    <mergeCell ref="Q3:U3"/>
    <mergeCell ref="V3:Z3"/>
    <mergeCell ref="AA3:AE3"/>
    <mergeCell ref="L3:P3"/>
    <mergeCell ref="G3:K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8">
    <pageSetUpPr fitToPage="1"/>
  </sheetPr>
  <dimension ref="A1:AE209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27" width="11" style="25"/>
    <col min="28" max="29" width="11" style="18"/>
    <col min="30" max="30" width="11" style="158"/>
    <col min="31" max="31" width="11" style="27"/>
    <col min="32" max="16384" width="11" style="1"/>
  </cols>
  <sheetData>
    <row r="1" spans="1:31" s="22" customFormat="1" ht="18" x14ac:dyDescent="0.25">
      <c r="A1" s="109" t="str">
        <f>Translation!$A$55</f>
        <v>Risikodimension Zinsversprechen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  <c r="AA1" s="21"/>
      <c r="AD1" s="157"/>
      <c r="AE1" s="24"/>
    </row>
    <row r="2" spans="1:3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  <c r="AA2" s="25"/>
      <c r="AD2" s="158"/>
      <c r="AE2" s="27"/>
    </row>
    <row r="3" spans="1:31" s="18" customFormat="1" ht="15.75" x14ac:dyDescent="0.25">
      <c r="A3" s="110"/>
      <c r="B3" s="288">
        <f>Translation!$A$45</f>
        <v>2018</v>
      </c>
      <c r="C3" s="289"/>
      <c r="D3" s="289"/>
      <c r="E3" s="289"/>
      <c r="F3" s="290"/>
      <c r="G3" s="288">
        <f>Translation!$A$44</f>
        <v>2017</v>
      </c>
      <c r="H3" s="289"/>
      <c r="I3" s="289"/>
      <c r="J3" s="289"/>
      <c r="K3" s="290"/>
      <c r="L3" s="288">
        <f>Translation!$A$43</f>
        <v>2016</v>
      </c>
      <c r="M3" s="289"/>
      <c r="N3" s="289"/>
      <c r="O3" s="289"/>
      <c r="P3" s="290"/>
      <c r="Q3" s="288">
        <f>Translation!$A$42</f>
        <v>2015</v>
      </c>
      <c r="R3" s="289"/>
      <c r="S3" s="289"/>
      <c r="T3" s="289"/>
      <c r="U3" s="290"/>
      <c r="V3" s="288">
        <f>Translation!$A$41</f>
        <v>2014</v>
      </c>
      <c r="W3" s="289"/>
      <c r="X3" s="289"/>
      <c r="Y3" s="289"/>
      <c r="Z3" s="290"/>
      <c r="AA3" s="288">
        <f>Translation!$A$40</f>
        <v>2013</v>
      </c>
      <c r="AB3" s="289"/>
      <c r="AC3" s="289"/>
      <c r="AD3" s="289"/>
      <c r="AE3" s="290"/>
    </row>
    <row r="4" spans="1:31" s="18" customFormat="1" ht="38.25" x14ac:dyDescent="0.2">
      <c r="A4" s="111" t="str">
        <f>Translation!$A$58</f>
        <v>Risikostufe</v>
      </c>
      <c r="B4" s="28" t="str">
        <f>Translation!$A$46</f>
        <v>Anzahl VE</v>
      </c>
      <c r="C4" s="19" t="str">
        <f>Translation!$A$47</f>
        <v>Anzahl aktive Versicherte</v>
      </c>
      <c r="D4" s="19" t="str">
        <f>Translation!$A$48</f>
        <v>Anzahl Rentner</v>
      </c>
      <c r="E4" s="148" t="str">
        <f>Translation!$A$49</f>
        <v>Vorsorge-kapital</v>
      </c>
      <c r="F4" s="29" t="str">
        <f>Translation!$A$52</f>
        <v>Anteil Vorsorge-kapital</v>
      </c>
      <c r="G4" s="28" t="str">
        <f>Translation!$A$46</f>
        <v>Anzahl VE</v>
      </c>
      <c r="H4" s="19" t="str">
        <f>Translation!$A$47</f>
        <v>Anzahl aktive Versicherte</v>
      </c>
      <c r="I4" s="19" t="str">
        <f>Translation!$A$48</f>
        <v>Anzahl Rentner</v>
      </c>
      <c r="J4" s="148" t="str">
        <f>Translation!$A$49</f>
        <v>Vorsorge-kapital</v>
      </c>
      <c r="K4" s="29" t="str">
        <f>Translation!$A$52</f>
        <v>Anteil Vorsorge-kapital</v>
      </c>
      <c r="L4" s="28" t="str">
        <f>Translation!$A$46</f>
        <v>Anzahl VE</v>
      </c>
      <c r="M4" s="73" t="str">
        <f>Translation!$A$47</f>
        <v>Anzahl aktive Versicherte</v>
      </c>
      <c r="N4" s="73" t="str">
        <f>Translation!$A$48</f>
        <v>Anzahl Rentner</v>
      </c>
      <c r="O4" s="148" t="str">
        <f>Translation!$A$49</f>
        <v>Vorsorge-kapital</v>
      </c>
      <c r="P4" s="29" t="str">
        <f>Translation!$A$52</f>
        <v>Anteil Vorsorge-kapital</v>
      </c>
      <c r="Q4" s="28" t="str">
        <f>Translation!$A$46</f>
        <v>Anzahl VE</v>
      </c>
      <c r="R4" s="73" t="str">
        <f>Translation!$A$47</f>
        <v>Anzahl aktive Versicherte</v>
      </c>
      <c r="S4" s="73" t="str">
        <f>Translation!$A$48</f>
        <v>Anzahl Rentner</v>
      </c>
      <c r="T4" s="148" t="str">
        <f>Translation!$A$49</f>
        <v>Vorsorge-kapital</v>
      </c>
      <c r="U4" s="29" t="str">
        <f>Translation!$A$52</f>
        <v>Anteil Vorsorge-kapital</v>
      </c>
      <c r="V4" s="28" t="str">
        <f>Translation!$A$46</f>
        <v>Anzahl VE</v>
      </c>
      <c r="W4" s="73" t="str">
        <f>Translation!$A$47</f>
        <v>Anzahl aktive Versicherte</v>
      </c>
      <c r="X4" s="73" t="str">
        <f>Translation!$A$48</f>
        <v>Anzahl Rentner</v>
      </c>
      <c r="Y4" s="148" t="str">
        <f>Translation!$A$49</f>
        <v>Vorsorge-kapital</v>
      </c>
      <c r="Z4" s="29" t="str">
        <f>Translation!$A$52</f>
        <v>Anteil Vorsorge-kapital</v>
      </c>
      <c r="AA4" s="28" t="str">
        <f>Translation!$A$46</f>
        <v>Anzahl VE</v>
      </c>
      <c r="AB4" s="73" t="str">
        <f>Translation!$A$47</f>
        <v>Anzahl aktive Versicherte</v>
      </c>
      <c r="AC4" s="73" t="str">
        <f>Translation!$A$48</f>
        <v>Anzahl Rentner</v>
      </c>
      <c r="AD4" s="148" t="str">
        <f>Translation!$A$49</f>
        <v>Vorsorge-kapital</v>
      </c>
      <c r="AE4" s="29" t="str">
        <f>Translation!$A$52</f>
        <v>Anteil Vorsorge-kapital</v>
      </c>
    </row>
    <row r="5" spans="1:31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  <c r="AA5" s="59"/>
      <c r="AB5" s="74"/>
      <c r="AC5" s="74"/>
      <c r="AD5" s="159"/>
      <c r="AE5" s="62"/>
    </row>
    <row r="6" spans="1:31" x14ac:dyDescent="0.2">
      <c r="M6" s="75"/>
      <c r="N6" s="75"/>
      <c r="R6" s="75"/>
      <c r="S6" s="75"/>
      <c r="W6" s="75"/>
      <c r="X6" s="75"/>
      <c r="AB6" s="75"/>
      <c r="AC6" s="75"/>
    </row>
    <row r="7" spans="1:31" ht="12.75" hidden="1" customHeight="1" x14ac:dyDescent="0.2">
      <c r="M7" s="75"/>
      <c r="N7" s="75"/>
      <c r="R7" s="75"/>
      <c r="S7" s="75"/>
      <c r="W7" s="75"/>
      <c r="X7" s="75"/>
      <c r="AB7" s="75"/>
      <c r="AC7" s="75"/>
    </row>
    <row r="8" spans="1:31" ht="12.75" hidden="1" customHeight="1" x14ac:dyDescent="0.2">
      <c r="M8" s="75"/>
      <c r="N8" s="75"/>
      <c r="R8" s="75"/>
      <c r="S8" s="75"/>
      <c r="W8" s="75"/>
      <c r="X8" s="75"/>
      <c r="AB8" s="75"/>
      <c r="AC8" s="75"/>
    </row>
    <row r="9" spans="1:31" ht="12.75" hidden="1" customHeight="1" x14ac:dyDescent="0.2">
      <c r="M9" s="75"/>
      <c r="N9" s="75"/>
      <c r="R9" s="75"/>
      <c r="S9" s="75"/>
      <c r="W9" s="75"/>
      <c r="X9" s="75"/>
      <c r="AB9" s="75"/>
      <c r="AC9" s="75"/>
    </row>
    <row r="10" spans="1:31" x14ac:dyDescent="0.2">
      <c r="M10" s="75"/>
      <c r="N10" s="75"/>
      <c r="R10" s="75"/>
      <c r="S10" s="75"/>
      <c r="W10" s="75"/>
      <c r="X10" s="75"/>
      <c r="AB10" s="75"/>
      <c r="AC10" s="75"/>
    </row>
    <row r="11" spans="1:31" x14ac:dyDescent="0.2">
      <c r="A11" s="113" t="str">
        <f>Translation!$A$29</f>
        <v>alle Vorsorgeeinrichtungen</v>
      </c>
      <c r="M11" s="75"/>
      <c r="N11" s="75"/>
      <c r="R11" s="75"/>
      <c r="S11" s="75"/>
      <c r="W11" s="75"/>
      <c r="X11" s="75"/>
      <c r="AB11" s="75"/>
      <c r="AC11" s="75"/>
    </row>
    <row r="12" spans="1:31" x14ac:dyDescent="0.2">
      <c r="A12" s="114" t="str">
        <f>Translation!$A59</f>
        <v>1 – tief</v>
      </c>
      <c r="B12" s="30">
        <v>348</v>
      </c>
      <c r="C12" s="6">
        <v>1146955</v>
      </c>
      <c r="D12" s="6">
        <v>5093</v>
      </c>
      <c r="E12" s="150">
        <v>113166.16099999999</v>
      </c>
      <c r="F12" s="31">
        <f>E12/E$36</f>
        <v>0.1232658405254362</v>
      </c>
      <c r="G12" s="41">
        <v>372</v>
      </c>
      <c r="H12" s="42">
        <v>1173415</v>
      </c>
      <c r="I12" s="42">
        <v>3914</v>
      </c>
      <c r="J12" s="160">
        <v>116185.121</v>
      </c>
      <c r="K12" s="44">
        <f>J12/J$36</f>
        <v>0.12923199960235049</v>
      </c>
      <c r="L12" s="76">
        <v>390</v>
      </c>
      <c r="M12" s="122">
        <v>1268056</v>
      </c>
      <c r="N12" s="122">
        <v>4176</v>
      </c>
      <c r="O12" s="166">
        <v>122747.03599999999</v>
      </c>
      <c r="P12" s="124">
        <f>O12/O$36</f>
        <v>0.14337342613671364</v>
      </c>
      <c r="Q12" s="76">
        <v>419</v>
      </c>
      <c r="R12" s="122">
        <v>1305328</v>
      </c>
      <c r="S12" s="122">
        <v>15778</v>
      </c>
      <c r="T12" s="166">
        <v>122868.249</v>
      </c>
      <c r="U12" s="124">
        <f>T12/T$36</f>
        <v>0.15046827995405135</v>
      </c>
      <c r="V12" s="76">
        <v>455</v>
      </c>
      <c r="W12" s="122">
        <v>1271986</v>
      </c>
      <c r="X12" s="122">
        <v>8174</v>
      </c>
      <c r="Y12" s="166">
        <v>127491.659</v>
      </c>
      <c r="Z12" s="124">
        <f>Y12/Y$36</f>
        <v>0.15960581554611072</v>
      </c>
      <c r="AA12" s="76">
        <v>478</v>
      </c>
      <c r="AB12" s="122">
        <v>1425237</v>
      </c>
      <c r="AC12" s="122">
        <v>145128</v>
      </c>
      <c r="AD12" s="166">
        <v>91163.843000000008</v>
      </c>
      <c r="AE12" s="124">
        <f>AD12/AD$36</f>
        <v>0.12290126755962098</v>
      </c>
    </row>
    <row r="13" spans="1:31" x14ac:dyDescent="0.2">
      <c r="A13" s="114" t="str">
        <f>Translation!$A60</f>
        <v>2 – eher tief</v>
      </c>
      <c r="B13" s="30">
        <v>60</v>
      </c>
      <c r="C13" s="6">
        <v>214986</v>
      </c>
      <c r="D13" s="6">
        <v>116329</v>
      </c>
      <c r="E13" s="150">
        <v>110778.898</v>
      </c>
      <c r="F13" s="31">
        <f>E13/E$36</f>
        <v>0.12066552274801974</v>
      </c>
      <c r="G13" s="41">
        <v>53</v>
      </c>
      <c r="H13" s="42">
        <v>194572</v>
      </c>
      <c r="I13" s="42">
        <v>106946</v>
      </c>
      <c r="J13" s="160">
        <v>99763.297999999995</v>
      </c>
      <c r="K13" s="44">
        <f>J13/J$36</f>
        <v>0.11096610630086766</v>
      </c>
      <c r="L13" s="76">
        <v>35</v>
      </c>
      <c r="M13" s="122">
        <v>124041</v>
      </c>
      <c r="N13" s="122">
        <v>55652</v>
      </c>
      <c r="O13" s="166">
        <v>47525.457999999999</v>
      </c>
      <c r="P13" s="124">
        <f>O13/O$36</f>
        <v>5.5511627524565947E-2</v>
      </c>
      <c r="Q13" s="76">
        <v>10</v>
      </c>
      <c r="R13" s="122">
        <v>89554</v>
      </c>
      <c r="S13" s="122">
        <v>35293</v>
      </c>
      <c r="T13" s="166">
        <v>32416.651999999998</v>
      </c>
      <c r="U13" s="124">
        <f>T13/T$36</f>
        <v>3.9698440467797816E-2</v>
      </c>
      <c r="V13" s="76">
        <v>28</v>
      </c>
      <c r="W13" s="122">
        <v>90658</v>
      </c>
      <c r="X13" s="122">
        <v>62770</v>
      </c>
      <c r="Y13" s="166">
        <v>36425.635999999999</v>
      </c>
      <c r="Z13" s="124">
        <f>Y13/Y$36</f>
        <v>4.560097018241617E-2</v>
      </c>
      <c r="AA13" s="76">
        <v>73</v>
      </c>
      <c r="AB13" s="122">
        <v>180281</v>
      </c>
      <c r="AC13" s="122">
        <v>103176</v>
      </c>
      <c r="AD13" s="166">
        <v>122692.25900000001</v>
      </c>
      <c r="AE13" s="124">
        <f>AD13/AD$36</f>
        <v>0.16540586327469012</v>
      </c>
    </row>
    <row r="14" spans="1:31" x14ac:dyDescent="0.2">
      <c r="A14" s="114" t="str">
        <f>Translation!$A61</f>
        <v>3 – mittel</v>
      </c>
      <c r="B14" s="30">
        <v>322</v>
      </c>
      <c r="C14" s="6">
        <v>720497</v>
      </c>
      <c r="D14" s="6">
        <v>325488</v>
      </c>
      <c r="E14" s="150">
        <v>281579.03000000003</v>
      </c>
      <c r="F14" s="31">
        <f>E14/E$36</f>
        <v>0.30670896229560196</v>
      </c>
      <c r="G14" s="41">
        <v>306</v>
      </c>
      <c r="H14" s="42">
        <v>696494</v>
      </c>
      <c r="I14" s="42">
        <v>316064</v>
      </c>
      <c r="J14" s="160">
        <v>278979.435</v>
      </c>
      <c r="K14" s="44">
        <f>J14/J$36</f>
        <v>0.31030711955779572</v>
      </c>
      <c r="L14" s="76">
        <v>206</v>
      </c>
      <c r="M14" s="122">
        <v>499823</v>
      </c>
      <c r="N14" s="122">
        <v>248509</v>
      </c>
      <c r="O14" s="166">
        <v>201430.79300000001</v>
      </c>
      <c r="P14" s="124">
        <f>O14/O$36</f>
        <v>0.23527918769333997</v>
      </c>
      <c r="Q14" s="76">
        <v>105</v>
      </c>
      <c r="R14" s="122">
        <v>238519</v>
      </c>
      <c r="S14" s="122">
        <v>126657</v>
      </c>
      <c r="T14" s="166">
        <v>91525.353000000003</v>
      </c>
      <c r="U14" s="124">
        <f>T14/T$36</f>
        <v>0.11208479448663239</v>
      </c>
      <c r="V14" s="76">
        <v>226</v>
      </c>
      <c r="W14" s="122">
        <v>467723</v>
      </c>
      <c r="X14" s="122">
        <v>208571</v>
      </c>
      <c r="Y14" s="166">
        <v>180024.63400000002</v>
      </c>
      <c r="Z14" s="124">
        <f>Y14/Y$36</f>
        <v>0.22537143804803808</v>
      </c>
      <c r="AA14" s="76">
        <v>456</v>
      </c>
      <c r="AB14" s="122">
        <v>743563</v>
      </c>
      <c r="AC14" s="122">
        <v>257206</v>
      </c>
      <c r="AD14" s="166">
        <v>215177.16899999999</v>
      </c>
      <c r="AE14" s="124">
        <f>AD14/AD$36</f>
        <v>0.29008810894458209</v>
      </c>
    </row>
    <row r="15" spans="1:31" x14ac:dyDescent="0.2">
      <c r="A15" s="114" t="str">
        <f>Translation!$A62</f>
        <v>4 – eher hoch</v>
      </c>
      <c r="B15" s="30">
        <v>338</v>
      </c>
      <c r="C15" s="6">
        <v>900294</v>
      </c>
      <c r="D15" s="6">
        <v>248217</v>
      </c>
      <c r="E15" s="150">
        <v>219833.64899999998</v>
      </c>
      <c r="F15" s="31">
        <f>E15/E$36</f>
        <v>0.2394530244757416</v>
      </c>
      <c r="G15" s="41">
        <v>302</v>
      </c>
      <c r="H15" s="42">
        <v>643266</v>
      </c>
      <c r="I15" s="42">
        <v>206135</v>
      </c>
      <c r="J15" s="160">
        <v>171332.11000000002</v>
      </c>
      <c r="K15" s="44">
        <f>J15/J$36</f>
        <v>0.19057165823659872</v>
      </c>
      <c r="L15" s="76">
        <v>314</v>
      </c>
      <c r="M15" s="122">
        <v>622691</v>
      </c>
      <c r="N15" s="122">
        <v>243404</v>
      </c>
      <c r="O15" s="166">
        <v>215531.53599999999</v>
      </c>
      <c r="P15" s="124">
        <f>O15/O$36</f>
        <v>0.25174941704358905</v>
      </c>
      <c r="Q15" s="76">
        <v>305</v>
      </c>
      <c r="R15" s="122">
        <v>559149</v>
      </c>
      <c r="S15" s="122">
        <v>253295</v>
      </c>
      <c r="T15" s="166">
        <v>216512.022</v>
      </c>
      <c r="U15" s="124">
        <f>T15/T$36</f>
        <v>0.26514735747323726</v>
      </c>
      <c r="V15" s="76">
        <v>567</v>
      </c>
      <c r="W15" s="122">
        <v>973670</v>
      </c>
      <c r="X15" s="122">
        <v>257361</v>
      </c>
      <c r="Y15" s="166">
        <v>217000.139</v>
      </c>
      <c r="Z15" s="124">
        <f>Y15/Y$36</f>
        <v>0.2716607849515425</v>
      </c>
      <c r="AA15" s="76">
        <v>428</v>
      </c>
      <c r="AB15" s="122">
        <v>883390</v>
      </c>
      <c r="AC15" s="122">
        <v>275999</v>
      </c>
      <c r="AD15" s="166">
        <v>201447.886</v>
      </c>
      <c r="AE15" s="124">
        <f>AD15/AD$36</f>
        <v>0.27157916693579959</v>
      </c>
    </row>
    <row r="16" spans="1:31" x14ac:dyDescent="0.2">
      <c r="A16" s="114" t="str">
        <f>Translation!$A63</f>
        <v>5 – hoch</v>
      </c>
      <c r="B16" s="30">
        <v>450</v>
      </c>
      <c r="C16" s="6">
        <v>1256948</v>
      </c>
      <c r="D16" s="6">
        <v>231730</v>
      </c>
      <c r="E16" s="150">
        <v>192708.13099999999</v>
      </c>
      <c r="F16" s="31">
        <f>E16/E$36</f>
        <v>0.20990664995520056</v>
      </c>
      <c r="G16" s="41">
        <v>546</v>
      </c>
      <c r="H16" s="42">
        <v>1465766</v>
      </c>
      <c r="I16" s="42">
        <v>273622</v>
      </c>
      <c r="J16" s="160">
        <v>232783.008</v>
      </c>
      <c r="K16" s="44">
        <f>J16/J$36</f>
        <v>0.25892311630238735</v>
      </c>
      <c r="L16" s="76">
        <v>663</v>
      </c>
      <c r="M16" s="122">
        <v>1533333</v>
      </c>
      <c r="N16" s="122">
        <v>326932</v>
      </c>
      <c r="O16" s="166">
        <v>268900.37099999998</v>
      </c>
      <c r="P16" s="124">
        <f>O16/O$36</f>
        <v>0.3140863416017915</v>
      </c>
      <c r="Q16" s="76">
        <v>827</v>
      </c>
      <c r="R16" s="122">
        <v>1836722</v>
      </c>
      <c r="S16" s="122">
        <v>435081</v>
      </c>
      <c r="T16" s="166">
        <v>353250.15399999998</v>
      </c>
      <c r="U16" s="124">
        <f>T16/T$36</f>
        <v>0.43260112761828123</v>
      </c>
      <c r="V16" s="76">
        <v>484</v>
      </c>
      <c r="W16" s="122">
        <v>1189734</v>
      </c>
      <c r="X16" s="122">
        <v>324036</v>
      </c>
      <c r="Y16" s="166">
        <v>237848.74400000001</v>
      </c>
      <c r="Z16" s="124">
        <f>Y16/Y$36</f>
        <v>0.29776099127189265</v>
      </c>
      <c r="AA16" s="76">
        <v>370</v>
      </c>
      <c r="AB16" s="122">
        <v>689598</v>
      </c>
      <c r="AC16" s="122">
        <v>155190</v>
      </c>
      <c r="AD16" s="166">
        <v>111283.715</v>
      </c>
      <c r="AE16" s="124">
        <f>AD16/AD$36</f>
        <v>0.15002559328530726</v>
      </c>
    </row>
    <row r="17" spans="2:31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6"/>
      <c r="P17" s="124"/>
      <c r="Q17" s="76"/>
      <c r="R17" s="122"/>
      <c r="S17" s="122"/>
      <c r="T17" s="166"/>
      <c r="U17" s="124"/>
      <c r="V17" s="76"/>
      <c r="W17" s="122"/>
      <c r="X17" s="122"/>
      <c r="Y17" s="166"/>
      <c r="Z17" s="124"/>
      <c r="AA17" s="76"/>
      <c r="AB17" s="122"/>
      <c r="AC17" s="122"/>
      <c r="AD17" s="166"/>
      <c r="AE17" s="124"/>
    </row>
    <row r="18" spans="2:31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6"/>
      <c r="P18" s="124"/>
      <c r="Q18" s="76"/>
      <c r="R18" s="122"/>
      <c r="S18" s="122"/>
      <c r="T18" s="166"/>
      <c r="U18" s="124"/>
      <c r="V18" s="76"/>
      <c r="W18" s="122"/>
      <c r="X18" s="122"/>
      <c r="Y18" s="166"/>
      <c r="Z18" s="124"/>
      <c r="AA18" s="76"/>
      <c r="AB18" s="122"/>
      <c r="AC18" s="122"/>
      <c r="AD18" s="166"/>
      <c r="AE18" s="124"/>
    </row>
    <row r="19" spans="2:31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6"/>
      <c r="P19" s="124"/>
      <c r="Q19" s="76"/>
      <c r="R19" s="122"/>
      <c r="S19" s="122"/>
      <c r="T19" s="166"/>
      <c r="U19" s="124"/>
      <c r="V19" s="76"/>
      <c r="W19" s="122"/>
      <c r="X19" s="122"/>
      <c r="Y19" s="166"/>
      <c r="Z19" s="124"/>
      <c r="AA19" s="76"/>
      <c r="AB19" s="122"/>
      <c r="AC19" s="122"/>
      <c r="AD19" s="166"/>
      <c r="AE19" s="124"/>
    </row>
    <row r="20" spans="2:31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6"/>
      <c r="P20" s="124"/>
      <c r="Q20" s="76"/>
      <c r="R20" s="122"/>
      <c r="S20" s="122"/>
      <c r="T20" s="166"/>
      <c r="U20" s="124"/>
      <c r="V20" s="76"/>
      <c r="W20" s="122"/>
      <c r="X20" s="122"/>
      <c r="Y20" s="166"/>
      <c r="Z20" s="124"/>
      <c r="AA20" s="76"/>
      <c r="AB20" s="122"/>
      <c r="AC20" s="122"/>
      <c r="AD20" s="166"/>
      <c r="AE20" s="124"/>
    </row>
    <row r="21" spans="2:31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6"/>
      <c r="P21" s="124"/>
      <c r="Q21" s="76"/>
      <c r="R21" s="122"/>
      <c r="S21" s="122"/>
      <c r="T21" s="166"/>
      <c r="U21" s="124"/>
      <c r="V21" s="76"/>
      <c r="W21" s="122"/>
      <c r="X21" s="122"/>
      <c r="Y21" s="166"/>
      <c r="Z21" s="124"/>
      <c r="AA21" s="76"/>
      <c r="AB21" s="122"/>
      <c r="AC21" s="122"/>
      <c r="AD21" s="166"/>
      <c r="AE21" s="124"/>
    </row>
    <row r="22" spans="2:31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6"/>
      <c r="P22" s="124"/>
      <c r="Q22" s="76"/>
      <c r="R22" s="122"/>
      <c r="S22" s="122"/>
      <c r="T22" s="166"/>
      <c r="U22" s="124"/>
      <c r="V22" s="76"/>
      <c r="W22" s="122"/>
      <c r="X22" s="122"/>
      <c r="Y22" s="166"/>
      <c r="Z22" s="124"/>
      <c r="AA22" s="76"/>
      <c r="AB22" s="122"/>
      <c r="AC22" s="122"/>
      <c r="AD22" s="166"/>
      <c r="AE22" s="124"/>
    </row>
    <row r="23" spans="2:31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6"/>
      <c r="P23" s="124"/>
      <c r="Q23" s="76"/>
      <c r="R23" s="122"/>
      <c r="S23" s="122"/>
      <c r="T23" s="166"/>
      <c r="U23" s="124"/>
      <c r="V23" s="76"/>
      <c r="W23" s="122"/>
      <c r="X23" s="122"/>
      <c r="Y23" s="166"/>
      <c r="Z23" s="124"/>
      <c r="AA23" s="76"/>
      <c r="AB23" s="122"/>
      <c r="AC23" s="122"/>
      <c r="AD23" s="166"/>
      <c r="AE23" s="124"/>
    </row>
    <row r="24" spans="2:31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6"/>
      <c r="P24" s="124"/>
      <c r="Q24" s="76"/>
      <c r="R24" s="122"/>
      <c r="S24" s="122"/>
      <c r="T24" s="166"/>
      <c r="U24" s="124"/>
      <c r="V24" s="76"/>
      <c r="W24" s="122"/>
      <c r="X24" s="122"/>
      <c r="Y24" s="166"/>
      <c r="Z24" s="124"/>
      <c r="AA24" s="76"/>
      <c r="AB24" s="122"/>
      <c r="AC24" s="122"/>
      <c r="AD24" s="166"/>
      <c r="AE24" s="124"/>
    </row>
    <row r="25" spans="2:31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6"/>
      <c r="P25" s="124"/>
      <c r="Q25" s="76"/>
      <c r="R25" s="122"/>
      <c r="S25" s="122"/>
      <c r="T25" s="166"/>
      <c r="U25" s="124"/>
      <c r="V25" s="76"/>
      <c r="W25" s="122"/>
      <c r="X25" s="122"/>
      <c r="Y25" s="166"/>
      <c r="Z25" s="124"/>
      <c r="AA25" s="76"/>
      <c r="AB25" s="122"/>
      <c r="AC25" s="122"/>
      <c r="AD25" s="166"/>
      <c r="AE25" s="124"/>
    </row>
    <row r="26" spans="2:31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6"/>
      <c r="P26" s="124"/>
      <c r="Q26" s="76"/>
      <c r="R26" s="122"/>
      <c r="S26" s="122"/>
      <c r="T26" s="166"/>
      <c r="U26" s="124"/>
      <c r="V26" s="76"/>
      <c r="W26" s="122"/>
      <c r="X26" s="122"/>
      <c r="Y26" s="166"/>
      <c r="Z26" s="124"/>
      <c r="AA26" s="76"/>
      <c r="AB26" s="122"/>
      <c r="AC26" s="122"/>
      <c r="AD26" s="166"/>
      <c r="AE26" s="124"/>
    </row>
    <row r="27" spans="2:31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6"/>
      <c r="P27" s="124"/>
      <c r="Q27" s="76"/>
      <c r="R27" s="122"/>
      <c r="S27" s="122"/>
      <c r="T27" s="166"/>
      <c r="U27" s="124"/>
      <c r="V27" s="76"/>
      <c r="W27" s="122"/>
      <c r="X27" s="122"/>
      <c r="Y27" s="166"/>
      <c r="Z27" s="124"/>
      <c r="AA27" s="76"/>
      <c r="AB27" s="122"/>
      <c r="AC27" s="122"/>
      <c r="AD27" s="166"/>
      <c r="AE27" s="124"/>
    </row>
    <row r="28" spans="2:31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6"/>
      <c r="P28" s="124"/>
      <c r="Q28" s="76"/>
      <c r="R28" s="122"/>
      <c r="S28" s="122"/>
      <c r="T28" s="166"/>
      <c r="U28" s="124"/>
      <c r="V28" s="76"/>
      <c r="W28" s="122"/>
      <c r="X28" s="122"/>
      <c r="Y28" s="166"/>
      <c r="Z28" s="124"/>
      <c r="AA28" s="76"/>
      <c r="AB28" s="122"/>
      <c r="AC28" s="122"/>
      <c r="AD28" s="166"/>
      <c r="AE28" s="124"/>
    </row>
    <row r="29" spans="2:31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6"/>
      <c r="P29" s="124"/>
      <c r="Q29" s="76"/>
      <c r="R29" s="122"/>
      <c r="S29" s="122"/>
      <c r="T29" s="166"/>
      <c r="U29" s="124"/>
      <c r="V29" s="76"/>
      <c r="W29" s="122"/>
      <c r="X29" s="122"/>
      <c r="Y29" s="166"/>
      <c r="Z29" s="124"/>
      <c r="AA29" s="76"/>
      <c r="AB29" s="122"/>
      <c r="AC29" s="122"/>
      <c r="AD29" s="166"/>
      <c r="AE29" s="124"/>
    </row>
    <row r="30" spans="2:31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6"/>
      <c r="P30" s="124"/>
      <c r="Q30" s="76"/>
      <c r="R30" s="122"/>
      <c r="S30" s="122"/>
      <c r="T30" s="166"/>
      <c r="U30" s="124"/>
      <c r="V30" s="76"/>
      <c r="W30" s="122"/>
      <c r="X30" s="122"/>
      <c r="Y30" s="166"/>
      <c r="Z30" s="124"/>
      <c r="AA30" s="76"/>
      <c r="AB30" s="122"/>
      <c r="AC30" s="122"/>
      <c r="AD30" s="166"/>
      <c r="AE30" s="124"/>
    </row>
    <row r="31" spans="2:31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6"/>
      <c r="P31" s="124"/>
      <c r="Q31" s="76"/>
      <c r="R31" s="122"/>
      <c r="S31" s="122"/>
      <c r="T31" s="166"/>
      <c r="U31" s="124"/>
      <c r="V31" s="76"/>
      <c r="W31" s="122"/>
      <c r="X31" s="122"/>
      <c r="Y31" s="166"/>
      <c r="Z31" s="124"/>
      <c r="AA31" s="76"/>
      <c r="AB31" s="122"/>
      <c r="AC31" s="122"/>
      <c r="AD31" s="166"/>
      <c r="AE31" s="124"/>
    </row>
    <row r="32" spans="2:31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6"/>
      <c r="P32" s="124"/>
      <c r="Q32" s="76"/>
      <c r="R32" s="122"/>
      <c r="S32" s="122"/>
      <c r="T32" s="166"/>
      <c r="U32" s="124"/>
      <c r="V32" s="76"/>
      <c r="W32" s="122"/>
      <c r="X32" s="122"/>
      <c r="Y32" s="166"/>
      <c r="Z32" s="124"/>
      <c r="AA32" s="76"/>
      <c r="AB32" s="122"/>
      <c r="AC32" s="122"/>
      <c r="AD32" s="166"/>
      <c r="AE32" s="124"/>
    </row>
    <row r="33" spans="1:31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6"/>
      <c r="P33" s="124"/>
      <c r="Q33" s="76"/>
      <c r="R33" s="122"/>
      <c r="S33" s="122"/>
      <c r="T33" s="166"/>
      <c r="U33" s="124"/>
      <c r="V33" s="76"/>
      <c r="W33" s="122"/>
      <c r="X33" s="122"/>
      <c r="Y33" s="166"/>
      <c r="Z33" s="124"/>
      <c r="AA33" s="76"/>
      <c r="AB33" s="122"/>
      <c r="AC33" s="122"/>
      <c r="AD33" s="166"/>
      <c r="AE33" s="124"/>
    </row>
    <row r="34" spans="1:31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6"/>
      <c r="P34" s="124"/>
      <c r="Q34" s="76"/>
      <c r="R34" s="122"/>
      <c r="S34" s="122"/>
      <c r="T34" s="166"/>
      <c r="U34" s="124"/>
      <c r="V34" s="76"/>
      <c r="W34" s="122"/>
      <c r="X34" s="122"/>
      <c r="Y34" s="166"/>
      <c r="Z34" s="124"/>
      <c r="AA34" s="76"/>
      <c r="AB34" s="122"/>
      <c r="AC34" s="122"/>
      <c r="AD34" s="166"/>
      <c r="AE34" s="124"/>
    </row>
    <row r="35" spans="1:31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6"/>
      <c r="P35" s="124"/>
      <c r="Q35" s="76"/>
      <c r="R35" s="122"/>
      <c r="S35" s="122"/>
      <c r="T35" s="166"/>
      <c r="U35" s="124"/>
      <c r="V35" s="76"/>
      <c r="W35" s="122"/>
      <c r="X35" s="122"/>
      <c r="Y35" s="166"/>
      <c r="Z35" s="124"/>
      <c r="AA35" s="76"/>
      <c r="AB35" s="122"/>
      <c r="AC35" s="122"/>
      <c r="AD35" s="166"/>
      <c r="AE35" s="124"/>
    </row>
    <row r="36" spans="1:31" x14ac:dyDescent="0.2">
      <c r="A36" s="115" t="s">
        <v>2</v>
      </c>
      <c r="B36" s="32">
        <f t="shared" ref="B36:AE36" si="0">SUM(B$12:B$35)</f>
        <v>1518</v>
      </c>
      <c r="C36" s="7">
        <f t="shared" si="0"/>
        <v>4239680</v>
      </c>
      <c r="D36" s="7">
        <f t="shared" si="0"/>
        <v>926857</v>
      </c>
      <c r="E36" s="151">
        <f t="shared" si="0"/>
        <v>918065.86899999995</v>
      </c>
      <c r="F36" s="64">
        <f t="shared" si="0"/>
        <v>1</v>
      </c>
      <c r="G36" s="45">
        <f t="shared" si="0"/>
        <v>1579</v>
      </c>
      <c r="H36" s="65">
        <f t="shared" si="0"/>
        <v>4173513</v>
      </c>
      <c r="I36" s="65">
        <f t="shared" si="0"/>
        <v>906681</v>
      </c>
      <c r="J36" s="161">
        <f t="shared" si="0"/>
        <v>899042.97200000007</v>
      </c>
      <c r="K36" s="66">
        <f t="shared" si="0"/>
        <v>1</v>
      </c>
      <c r="L36" s="77">
        <f t="shared" si="0"/>
        <v>1608</v>
      </c>
      <c r="M36" s="125">
        <f t="shared" si="0"/>
        <v>4047944</v>
      </c>
      <c r="N36" s="125">
        <f t="shared" si="0"/>
        <v>878673</v>
      </c>
      <c r="O36" s="167">
        <f t="shared" si="0"/>
        <v>856135.1939999999</v>
      </c>
      <c r="P36" s="127">
        <f t="shared" si="0"/>
        <v>1</v>
      </c>
      <c r="Q36" s="77">
        <f t="shared" si="0"/>
        <v>1666</v>
      </c>
      <c r="R36" s="125">
        <f t="shared" si="0"/>
        <v>4029272</v>
      </c>
      <c r="S36" s="125">
        <f t="shared" si="0"/>
        <v>866104</v>
      </c>
      <c r="T36" s="167">
        <f t="shared" si="0"/>
        <v>816572.42999999993</v>
      </c>
      <c r="U36" s="127">
        <f t="shared" si="0"/>
        <v>1</v>
      </c>
      <c r="V36" s="77">
        <f t="shared" si="0"/>
        <v>1760</v>
      </c>
      <c r="W36" s="125">
        <f t="shared" si="0"/>
        <v>3993771</v>
      </c>
      <c r="X36" s="125">
        <f t="shared" si="0"/>
        <v>860912</v>
      </c>
      <c r="Y36" s="167">
        <f t="shared" si="0"/>
        <v>798790.81199999992</v>
      </c>
      <c r="Z36" s="127">
        <f t="shared" si="0"/>
        <v>1</v>
      </c>
      <c r="AA36" s="77">
        <f t="shared" si="0"/>
        <v>1805</v>
      </c>
      <c r="AB36" s="125">
        <f t="shared" si="0"/>
        <v>3922069</v>
      </c>
      <c r="AC36" s="125">
        <f t="shared" si="0"/>
        <v>936699</v>
      </c>
      <c r="AD36" s="167">
        <f t="shared" si="0"/>
        <v>741764.87199999997</v>
      </c>
      <c r="AE36" s="127">
        <f t="shared" si="0"/>
        <v>1</v>
      </c>
    </row>
    <row r="39" spans="1:31" ht="12.75" hidden="1" customHeight="1" x14ac:dyDescent="0.2"/>
    <row r="40" spans="1:31" ht="12.75" hidden="1" customHeight="1" x14ac:dyDescent="0.2"/>
    <row r="41" spans="1:31" ht="12.75" hidden="1" customHeight="1" x14ac:dyDescent="0.2"/>
    <row r="42" spans="1:31" ht="12.75" hidden="1" customHeight="1" x14ac:dyDescent="0.2"/>
    <row r="43" spans="1:31" ht="12.75" hidden="1" customHeight="1" x14ac:dyDescent="0.2"/>
    <row r="44" spans="1:31" ht="12.75" hidden="1" customHeight="1" x14ac:dyDescent="0.2"/>
    <row r="45" spans="1:31" ht="12.75" hidden="1" customHeight="1" x14ac:dyDescent="0.2"/>
    <row r="46" spans="1:31" ht="12.75" hidden="1" customHeight="1" x14ac:dyDescent="0.2"/>
    <row r="47" spans="1:31" ht="12.75" hidden="1" customHeight="1" x14ac:dyDescent="0.2"/>
    <row r="48" spans="1:31" ht="12.75" hidden="1" customHeight="1" x14ac:dyDescent="0.2"/>
    <row r="49" spans="1:31" ht="12.75" hidden="1" customHeight="1" x14ac:dyDescent="0.2"/>
    <row r="51" spans="1:31" x14ac:dyDescent="0.2">
      <c r="A51" s="116" t="str">
        <f>Translation!$A$30</f>
        <v>Vorsorgeeinrichtungen ohne Staatsgarantie</v>
      </c>
      <c r="M51" s="75"/>
      <c r="N51" s="75"/>
      <c r="R51" s="75"/>
      <c r="S51" s="75"/>
      <c r="W51" s="75"/>
      <c r="X51" s="75"/>
      <c r="AB51" s="75"/>
      <c r="AC51" s="75"/>
    </row>
    <row r="52" spans="1:31" x14ac:dyDescent="0.2">
      <c r="A52" s="114" t="str">
        <f>$A$12</f>
        <v>1 – tief</v>
      </c>
      <c r="B52" s="33">
        <v>348</v>
      </c>
      <c r="C52" s="8">
        <v>1146955</v>
      </c>
      <c r="D52" s="8">
        <v>5093</v>
      </c>
      <c r="E52" s="152">
        <v>113166.16099999999</v>
      </c>
      <c r="F52" s="34">
        <f>E52/E$76</f>
        <v>0.14320445803349888</v>
      </c>
      <c r="G52" s="47">
        <v>372</v>
      </c>
      <c r="H52" s="48">
        <v>1173415</v>
      </c>
      <c r="I52" s="48">
        <v>3914</v>
      </c>
      <c r="J52" s="162">
        <v>116185.121</v>
      </c>
      <c r="K52" s="50">
        <f>J52/J$76</f>
        <v>0.15186945271781824</v>
      </c>
      <c r="L52" s="128">
        <v>390</v>
      </c>
      <c r="M52" s="129">
        <v>1268056</v>
      </c>
      <c r="N52" s="129">
        <v>4176</v>
      </c>
      <c r="O52" s="168">
        <v>122747.03599999999</v>
      </c>
      <c r="P52" s="131">
        <f>O52/O$76</f>
        <v>0.16841012536855354</v>
      </c>
      <c r="Q52" s="128">
        <v>419</v>
      </c>
      <c r="R52" s="129">
        <v>1305328</v>
      </c>
      <c r="S52" s="129">
        <v>15778</v>
      </c>
      <c r="T52" s="168">
        <v>122868.249</v>
      </c>
      <c r="U52" s="131">
        <f>T52/T$76</f>
        <v>0.17619954973583235</v>
      </c>
      <c r="V52" s="128">
        <v>455</v>
      </c>
      <c r="W52" s="129">
        <v>1271986</v>
      </c>
      <c r="X52" s="129">
        <v>8174</v>
      </c>
      <c r="Y52" s="168">
        <v>127491.659</v>
      </c>
      <c r="Z52" s="131">
        <f>Y52/Y$76</f>
        <v>0.18930008841590354</v>
      </c>
      <c r="AA52" s="128">
        <v>477</v>
      </c>
      <c r="AB52" s="129">
        <v>1424841</v>
      </c>
      <c r="AC52" s="129">
        <v>145026</v>
      </c>
      <c r="AD52" s="168">
        <v>91138.148000000001</v>
      </c>
      <c r="AE52" s="131">
        <f>AD52/AD$76</f>
        <v>0.14863295421956368</v>
      </c>
    </row>
    <row r="53" spans="1:31" x14ac:dyDescent="0.2">
      <c r="A53" s="114" t="str">
        <f>$A$13</f>
        <v>2 – eher tief</v>
      </c>
      <c r="B53" s="33">
        <v>60</v>
      </c>
      <c r="C53" s="8">
        <v>214986</v>
      </c>
      <c r="D53" s="8">
        <v>116329</v>
      </c>
      <c r="E53" s="152">
        <v>110778.898</v>
      </c>
      <c r="F53" s="34">
        <f>E53/E$76</f>
        <v>0.14018353109670526</v>
      </c>
      <c r="G53" s="47">
        <v>53</v>
      </c>
      <c r="H53" s="48">
        <v>194572</v>
      </c>
      <c r="I53" s="48">
        <v>106946</v>
      </c>
      <c r="J53" s="162">
        <v>99763.297999999995</v>
      </c>
      <c r="K53" s="50">
        <f>J53/J$76</f>
        <v>0.13040393931839697</v>
      </c>
      <c r="L53" s="128">
        <v>35</v>
      </c>
      <c r="M53" s="129">
        <v>124041</v>
      </c>
      <c r="N53" s="129">
        <v>55652</v>
      </c>
      <c r="O53" s="168">
        <v>47525.457999999999</v>
      </c>
      <c r="P53" s="131">
        <f>O53/O$76</f>
        <v>6.5205389888012666E-2</v>
      </c>
      <c r="Q53" s="128">
        <v>10</v>
      </c>
      <c r="R53" s="129">
        <v>89554</v>
      </c>
      <c r="S53" s="129">
        <v>35293</v>
      </c>
      <c r="T53" s="168">
        <v>32416.651999999998</v>
      </c>
      <c r="U53" s="131">
        <f>T53/T$76</f>
        <v>4.6487188780098665E-2</v>
      </c>
      <c r="V53" s="128">
        <v>28</v>
      </c>
      <c r="W53" s="129">
        <v>90658</v>
      </c>
      <c r="X53" s="129">
        <v>62770</v>
      </c>
      <c r="Y53" s="168">
        <v>36425.635999999999</v>
      </c>
      <c r="Z53" s="131">
        <f>Y53/Y$76</f>
        <v>5.4084919511522861E-2</v>
      </c>
      <c r="AA53" s="128">
        <v>73</v>
      </c>
      <c r="AB53" s="129">
        <v>180281</v>
      </c>
      <c r="AC53" s="129">
        <v>103176</v>
      </c>
      <c r="AD53" s="168">
        <v>122692.25900000001</v>
      </c>
      <c r="AE53" s="131">
        <f>AD53/AD$76</f>
        <v>0.20009308193361414</v>
      </c>
    </row>
    <row r="54" spans="1:31" x14ac:dyDescent="0.2">
      <c r="A54" s="114" t="str">
        <f>$A$14</f>
        <v>3 – mittel</v>
      </c>
      <c r="B54" s="33">
        <v>312</v>
      </c>
      <c r="C54" s="8">
        <v>677586</v>
      </c>
      <c r="D54" s="8">
        <v>303575</v>
      </c>
      <c r="E54" s="152">
        <v>263062.10600000003</v>
      </c>
      <c r="F54" s="34">
        <f>E54/E$76</f>
        <v>0.33288808232065803</v>
      </c>
      <c r="G54" s="47">
        <v>296</v>
      </c>
      <c r="H54" s="48">
        <v>608046</v>
      </c>
      <c r="I54" s="48">
        <v>270323</v>
      </c>
      <c r="J54" s="162">
        <v>239413.079</v>
      </c>
      <c r="K54" s="50">
        <f>J54/J$76</f>
        <v>0.31294483293792658</v>
      </c>
      <c r="L54" s="128">
        <v>200</v>
      </c>
      <c r="M54" s="129">
        <v>450571</v>
      </c>
      <c r="N54" s="129">
        <v>229450</v>
      </c>
      <c r="O54" s="168">
        <v>183136.40100000001</v>
      </c>
      <c r="P54" s="131">
        <f>O54/O$76</f>
        <v>0.2512649205798802</v>
      </c>
      <c r="Q54" s="128">
        <v>103</v>
      </c>
      <c r="R54" s="129">
        <v>222317</v>
      </c>
      <c r="S54" s="129">
        <v>119264</v>
      </c>
      <c r="T54" s="168">
        <v>84002.584000000003</v>
      </c>
      <c r="U54" s="131">
        <f>T54/T$76</f>
        <v>0.12046413616138077</v>
      </c>
      <c r="V54" s="128">
        <v>221</v>
      </c>
      <c r="W54" s="129">
        <v>457110</v>
      </c>
      <c r="X54" s="129">
        <v>204003</v>
      </c>
      <c r="Y54" s="168">
        <v>177041.63500000001</v>
      </c>
      <c r="Z54" s="131">
        <f>Y54/Y$76</f>
        <v>0.26287207666500068</v>
      </c>
      <c r="AA54" s="128">
        <v>446</v>
      </c>
      <c r="AB54" s="129">
        <v>707154</v>
      </c>
      <c r="AC54" s="129">
        <v>240601</v>
      </c>
      <c r="AD54" s="168">
        <v>202386.976</v>
      </c>
      <c r="AE54" s="131">
        <f>AD54/AD$76</f>
        <v>0.33006347834107769</v>
      </c>
    </row>
    <row r="55" spans="1:31" x14ac:dyDescent="0.2">
      <c r="A55" s="114" t="str">
        <f>$A$15</f>
        <v>4 – eher hoch</v>
      </c>
      <c r="B55" s="33">
        <v>327</v>
      </c>
      <c r="C55" s="8">
        <v>782419</v>
      </c>
      <c r="D55" s="8">
        <v>186253</v>
      </c>
      <c r="E55" s="152">
        <v>171655.97399999999</v>
      </c>
      <c r="F55" s="34">
        <f>E55/E$76</f>
        <v>0.21721953371628797</v>
      </c>
      <c r="G55" s="47">
        <v>294</v>
      </c>
      <c r="H55" s="48">
        <v>586301</v>
      </c>
      <c r="I55" s="48">
        <v>180383</v>
      </c>
      <c r="J55" s="162">
        <v>149490.76500000001</v>
      </c>
      <c r="K55" s="50">
        <f>J55/J$76</f>
        <v>0.19540437253508547</v>
      </c>
      <c r="L55" s="128">
        <v>305</v>
      </c>
      <c r="M55" s="129">
        <v>554522</v>
      </c>
      <c r="N55" s="129">
        <v>208103</v>
      </c>
      <c r="O55" s="168">
        <v>187528.47399999999</v>
      </c>
      <c r="P55" s="131">
        <f>O55/O$76</f>
        <v>0.25729088738658856</v>
      </c>
      <c r="Q55" s="128">
        <v>298</v>
      </c>
      <c r="R55" s="129">
        <v>515503</v>
      </c>
      <c r="S55" s="129">
        <v>234470</v>
      </c>
      <c r="T55" s="168">
        <v>201156.723</v>
      </c>
      <c r="U55" s="131">
        <f>T55/T$76</f>
        <v>0.28846935076722346</v>
      </c>
      <c r="V55" s="128">
        <v>554</v>
      </c>
      <c r="W55" s="129">
        <v>905527</v>
      </c>
      <c r="X55" s="129">
        <v>229295</v>
      </c>
      <c r="Y55" s="168">
        <v>194173.42199999999</v>
      </c>
      <c r="Z55" s="131">
        <f>Y55/Y$76</f>
        <v>0.28830941758016143</v>
      </c>
      <c r="AA55" s="128">
        <v>405</v>
      </c>
      <c r="AB55" s="129">
        <v>696489</v>
      </c>
      <c r="AC55" s="129">
        <v>191841</v>
      </c>
      <c r="AD55" s="168">
        <v>130097.136</v>
      </c>
      <c r="AE55" s="131">
        <f>AD55/AD$76</f>
        <v>0.21216935041498045</v>
      </c>
    </row>
    <row r="56" spans="1:31" x14ac:dyDescent="0.2">
      <c r="A56" s="114" t="str">
        <f>$A$16</f>
        <v>5 – hoch</v>
      </c>
      <c r="B56" s="33">
        <v>435</v>
      </c>
      <c r="C56" s="8">
        <v>1112364</v>
      </c>
      <c r="D56" s="8">
        <v>164298</v>
      </c>
      <c r="E56" s="152">
        <v>131578.747</v>
      </c>
      <c r="F56" s="34">
        <f>E56/E$76</f>
        <v>0.16650439483284996</v>
      </c>
      <c r="G56" s="47">
        <v>526</v>
      </c>
      <c r="H56" s="48">
        <v>1285456</v>
      </c>
      <c r="I56" s="48">
        <v>188931</v>
      </c>
      <c r="J56" s="162">
        <v>160180.592</v>
      </c>
      <c r="K56" s="50">
        <f>J56/J$76</f>
        <v>0.20937740249077277</v>
      </c>
      <c r="L56" s="128">
        <v>639</v>
      </c>
      <c r="M56" s="129">
        <v>1328714</v>
      </c>
      <c r="N56" s="129">
        <v>231194</v>
      </c>
      <c r="O56" s="168">
        <v>187920.446</v>
      </c>
      <c r="P56" s="131">
        <f>O56/O$76</f>
        <v>0.25782867677696508</v>
      </c>
      <c r="Q56" s="128">
        <v>798</v>
      </c>
      <c r="R56" s="129">
        <v>1588227</v>
      </c>
      <c r="S56" s="129">
        <v>317465</v>
      </c>
      <c r="T56" s="168">
        <v>256880.21299999999</v>
      </c>
      <c r="U56" s="131">
        <f>T56/T$76</f>
        <v>0.36837977455546478</v>
      </c>
      <c r="V56" s="128">
        <v>459</v>
      </c>
      <c r="W56" s="129">
        <v>929110</v>
      </c>
      <c r="X56" s="129">
        <v>202758</v>
      </c>
      <c r="Y56" s="168">
        <v>138357.34400000001</v>
      </c>
      <c r="Z56" s="131">
        <f>Y56/Y$76</f>
        <v>0.20543349782741147</v>
      </c>
      <c r="AA56" s="128">
        <v>348</v>
      </c>
      <c r="AB56" s="129">
        <v>555780</v>
      </c>
      <c r="AC56" s="129">
        <v>96702</v>
      </c>
      <c r="AD56" s="168">
        <v>66861.398000000001</v>
      </c>
      <c r="AE56" s="131">
        <f>AD56/AD$76</f>
        <v>0.10904113509076382</v>
      </c>
    </row>
    <row r="57" spans="1:31" ht="12.75" hidden="1" customHeight="1" x14ac:dyDescent="0.2"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8"/>
      <c r="P57" s="131"/>
      <c r="Q57" s="128"/>
      <c r="R57" s="129"/>
      <c r="S57" s="129"/>
      <c r="T57" s="168"/>
      <c r="U57" s="131"/>
      <c r="V57" s="128"/>
      <c r="W57" s="129"/>
      <c r="X57" s="129"/>
      <c r="Y57" s="168"/>
      <c r="Z57" s="131"/>
      <c r="AA57" s="128"/>
      <c r="AB57" s="129"/>
      <c r="AC57" s="129"/>
      <c r="AD57" s="168"/>
      <c r="AE57" s="131"/>
    </row>
    <row r="58" spans="1:31" ht="12.75" hidden="1" customHeight="1" x14ac:dyDescent="0.2"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8"/>
      <c r="P58" s="131"/>
      <c r="Q58" s="128"/>
      <c r="R58" s="129"/>
      <c r="S58" s="129"/>
      <c r="T58" s="168"/>
      <c r="U58" s="131"/>
      <c r="V58" s="128"/>
      <c r="W58" s="129"/>
      <c r="X58" s="129"/>
      <c r="Y58" s="168"/>
      <c r="Z58" s="131"/>
      <c r="AA58" s="128"/>
      <c r="AB58" s="129"/>
      <c r="AC58" s="129"/>
      <c r="AD58" s="168"/>
      <c r="AE58" s="131"/>
    </row>
    <row r="59" spans="1:31" ht="12.75" hidden="1" customHeight="1" x14ac:dyDescent="0.2"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8"/>
      <c r="P59" s="131"/>
      <c r="Q59" s="128"/>
      <c r="R59" s="129"/>
      <c r="S59" s="129"/>
      <c r="T59" s="168"/>
      <c r="U59" s="131"/>
      <c r="V59" s="128"/>
      <c r="W59" s="129"/>
      <c r="X59" s="129"/>
      <c r="Y59" s="168"/>
      <c r="Z59" s="131"/>
      <c r="AA59" s="128"/>
      <c r="AB59" s="129"/>
      <c r="AC59" s="129"/>
      <c r="AD59" s="168"/>
      <c r="AE59" s="131"/>
    </row>
    <row r="60" spans="1:31" ht="12.75" hidden="1" customHeight="1" x14ac:dyDescent="0.2"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8"/>
      <c r="P60" s="131"/>
      <c r="Q60" s="128"/>
      <c r="R60" s="129"/>
      <c r="S60" s="129"/>
      <c r="T60" s="168"/>
      <c r="U60" s="131"/>
      <c r="V60" s="128"/>
      <c r="W60" s="129"/>
      <c r="X60" s="129"/>
      <c r="Y60" s="168"/>
      <c r="Z60" s="131"/>
      <c r="AA60" s="128"/>
      <c r="AB60" s="129"/>
      <c r="AC60" s="129"/>
      <c r="AD60" s="168"/>
      <c r="AE60" s="131"/>
    </row>
    <row r="61" spans="1:31" ht="12.75" hidden="1" customHeight="1" x14ac:dyDescent="0.2"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8"/>
      <c r="P61" s="131"/>
      <c r="Q61" s="128"/>
      <c r="R61" s="129"/>
      <c r="S61" s="129"/>
      <c r="T61" s="168"/>
      <c r="U61" s="131"/>
      <c r="V61" s="128"/>
      <c r="W61" s="129"/>
      <c r="X61" s="129"/>
      <c r="Y61" s="168"/>
      <c r="Z61" s="131"/>
      <c r="AA61" s="128"/>
      <c r="AB61" s="129"/>
      <c r="AC61" s="129"/>
      <c r="AD61" s="168"/>
      <c r="AE61" s="131"/>
    </row>
    <row r="62" spans="1:31" ht="12.75" hidden="1" customHeight="1" x14ac:dyDescent="0.2"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8"/>
      <c r="P62" s="131"/>
      <c r="Q62" s="128"/>
      <c r="R62" s="129"/>
      <c r="S62" s="129"/>
      <c r="T62" s="168"/>
      <c r="U62" s="131"/>
      <c r="V62" s="128"/>
      <c r="W62" s="129"/>
      <c r="X62" s="129"/>
      <c r="Y62" s="168"/>
      <c r="Z62" s="131"/>
      <c r="AA62" s="128"/>
      <c r="AB62" s="129"/>
      <c r="AC62" s="129"/>
      <c r="AD62" s="168"/>
      <c r="AE62" s="131"/>
    </row>
    <row r="63" spans="1:31" ht="12.75" hidden="1" customHeight="1" x14ac:dyDescent="0.2"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8"/>
      <c r="P63" s="131"/>
      <c r="Q63" s="128"/>
      <c r="R63" s="129"/>
      <c r="S63" s="129"/>
      <c r="T63" s="168"/>
      <c r="U63" s="131"/>
      <c r="V63" s="128"/>
      <c r="W63" s="129"/>
      <c r="X63" s="129"/>
      <c r="Y63" s="168"/>
      <c r="Z63" s="131"/>
      <c r="AA63" s="128"/>
      <c r="AB63" s="129"/>
      <c r="AC63" s="129"/>
      <c r="AD63" s="168"/>
      <c r="AE63" s="131"/>
    </row>
    <row r="64" spans="1:31" ht="12.75" hidden="1" customHeight="1" x14ac:dyDescent="0.2"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8"/>
      <c r="P64" s="131"/>
      <c r="Q64" s="128"/>
      <c r="R64" s="129"/>
      <c r="S64" s="129"/>
      <c r="T64" s="168"/>
      <c r="U64" s="131"/>
      <c r="V64" s="128"/>
      <c r="W64" s="129"/>
      <c r="X64" s="129"/>
      <c r="Y64" s="168"/>
      <c r="Z64" s="131"/>
      <c r="AA64" s="128"/>
      <c r="AB64" s="129"/>
      <c r="AC64" s="129"/>
      <c r="AD64" s="168"/>
      <c r="AE64" s="131"/>
    </row>
    <row r="65" spans="1:31" ht="12.75" hidden="1" customHeight="1" x14ac:dyDescent="0.2"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8"/>
      <c r="P65" s="131"/>
      <c r="Q65" s="128"/>
      <c r="R65" s="129"/>
      <c r="S65" s="129"/>
      <c r="T65" s="168"/>
      <c r="U65" s="131"/>
      <c r="V65" s="128"/>
      <c r="W65" s="129"/>
      <c r="X65" s="129"/>
      <c r="Y65" s="168"/>
      <c r="Z65" s="131"/>
      <c r="AA65" s="128"/>
      <c r="AB65" s="129"/>
      <c r="AC65" s="129"/>
      <c r="AD65" s="168"/>
      <c r="AE65" s="131"/>
    </row>
    <row r="66" spans="1:31" ht="12.75" hidden="1" customHeight="1" x14ac:dyDescent="0.2"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8"/>
      <c r="P66" s="131"/>
      <c r="Q66" s="128"/>
      <c r="R66" s="129"/>
      <c r="S66" s="129"/>
      <c r="T66" s="168"/>
      <c r="U66" s="131"/>
      <c r="V66" s="128"/>
      <c r="W66" s="129"/>
      <c r="X66" s="129"/>
      <c r="Y66" s="168"/>
      <c r="Z66" s="131"/>
      <c r="AA66" s="128"/>
      <c r="AB66" s="129"/>
      <c r="AC66" s="129"/>
      <c r="AD66" s="168"/>
      <c r="AE66" s="131"/>
    </row>
    <row r="67" spans="1:31" ht="12.75" hidden="1" customHeight="1" x14ac:dyDescent="0.2"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8"/>
      <c r="P67" s="131"/>
      <c r="Q67" s="128"/>
      <c r="R67" s="129"/>
      <c r="S67" s="129"/>
      <c r="T67" s="168"/>
      <c r="U67" s="131"/>
      <c r="V67" s="128"/>
      <c r="W67" s="129"/>
      <c r="X67" s="129"/>
      <c r="Y67" s="168"/>
      <c r="Z67" s="131"/>
      <c r="AA67" s="128"/>
      <c r="AB67" s="129"/>
      <c r="AC67" s="129"/>
      <c r="AD67" s="168"/>
      <c r="AE67" s="131"/>
    </row>
    <row r="68" spans="1:31" ht="12.75" hidden="1" customHeight="1" x14ac:dyDescent="0.2"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8"/>
      <c r="P68" s="131"/>
      <c r="Q68" s="128"/>
      <c r="R68" s="129"/>
      <c r="S68" s="129"/>
      <c r="T68" s="168"/>
      <c r="U68" s="131"/>
      <c r="V68" s="128"/>
      <c r="W68" s="129"/>
      <c r="X68" s="129"/>
      <c r="Y68" s="168"/>
      <c r="Z68" s="131"/>
      <c r="AA68" s="128"/>
      <c r="AB68" s="129"/>
      <c r="AC68" s="129"/>
      <c r="AD68" s="168"/>
      <c r="AE68" s="131"/>
    </row>
    <row r="69" spans="1:31" ht="12.75" hidden="1" customHeight="1" x14ac:dyDescent="0.2"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8"/>
      <c r="P69" s="131"/>
      <c r="Q69" s="128"/>
      <c r="R69" s="129"/>
      <c r="S69" s="129"/>
      <c r="T69" s="168"/>
      <c r="U69" s="131"/>
      <c r="V69" s="128"/>
      <c r="W69" s="129"/>
      <c r="X69" s="129"/>
      <c r="Y69" s="168"/>
      <c r="Z69" s="131"/>
      <c r="AA69" s="128"/>
      <c r="AB69" s="129"/>
      <c r="AC69" s="129"/>
      <c r="AD69" s="168"/>
      <c r="AE69" s="131"/>
    </row>
    <row r="70" spans="1:31" ht="12.75" hidden="1" customHeight="1" x14ac:dyDescent="0.2"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8"/>
      <c r="P70" s="131"/>
      <c r="Q70" s="128"/>
      <c r="R70" s="129"/>
      <c r="S70" s="129"/>
      <c r="T70" s="168"/>
      <c r="U70" s="131"/>
      <c r="V70" s="128"/>
      <c r="W70" s="129"/>
      <c r="X70" s="129"/>
      <c r="Y70" s="168"/>
      <c r="Z70" s="131"/>
      <c r="AA70" s="128"/>
      <c r="AB70" s="129"/>
      <c r="AC70" s="129"/>
      <c r="AD70" s="168"/>
      <c r="AE70" s="131"/>
    </row>
    <row r="71" spans="1:31" ht="12.75" hidden="1" customHeight="1" x14ac:dyDescent="0.2"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8"/>
      <c r="P71" s="131"/>
      <c r="Q71" s="128"/>
      <c r="R71" s="129"/>
      <c r="S71" s="129"/>
      <c r="T71" s="168"/>
      <c r="U71" s="131"/>
      <c r="V71" s="128"/>
      <c r="W71" s="129"/>
      <c r="X71" s="129"/>
      <c r="Y71" s="168"/>
      <c r="Z71" s="131"/>
      <c r="AA71" s="128"/>
      <c r="AB71" s="129"/>
      <c r="AC71" s="129"/>
      <c r="AD71" s="168"/>
      <c r="AE71" s="131"/>
    </row>
    <row r="72" spans="1:31" ht="12.75" hidden="1" customHeight="1" x14ac:dyDescent="0.2"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8"/>
      <c r="P72" s="131"/>
      <c r="Q72" s="128"/>
      <c r="R72" s="129"/>
      <c r="S72" s="129"/>
      <c r="T72" s="168"/>
      <c r="U72" s="131"/>
      <c r="V72" s="128"/>
      <c r="W72" s="129"/>
      <c r="X72" s="129"/>
      <c r="Y72" s="168"/>
      <c r="Z72" s="131"/>
      <c r="AA72" s="128"/>
      <c r="AB72" s="129"/>
      <c r="AC72" s="129"/>
      <c r="AD72" s="168"/>
      <c r="AE72" s="131"/>
    </row>
    <row r="73" spans="1:31" ht="12.75" hidden="1" customHeight="1" x14ac:dyDescent="0.2"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8"/>
      <c r="P73" s="131"/>
      <c r="Q73" s="128"/>
      <c r="R73" s="129"/>
      <c r="S73" s="129"/>
      <c r="T73" s="168"/>
      <c r="U73" s="131"/>
      <c r="V73" s="128"/>
      <c r="W73" s="129"/>
      <c r="X73" s="129"/>
      <c r="Y73" s="168"/>
      <c r="Z73" s="131"/>
      <c r="AA73" s="128"/>
      <c r="AB73" s="129"/>
      <c r="AC73" s="129"/>
      <c r="AD73" s="168"/>
      <c r="AE73" s="131"/>
    </row>
    <row r="74" spans="1:31" ht="12.75" hidden="1" customHeight="1" x14ac:dyDescent="0.2"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8"/>
      <c r="P74" s="131"/>
      <c r="Q74" s="128"/>
      <c r="R74" s="129"/>
      <c r="S74" s="129"/>
      <c r="T74" s="168"/>
      <c r="U74" s="131"/>
      <c r="V74" s="128"/>
      <c r="W74" s="129"/>
      <c r="X74" s="129"/>
      <c r="Y74" s="168"/>
      <c r="Z74" s="131"/>
      <c r="AA74" s="128"/>
      <c r="AB74" s="129"/>
      <c r="AC74" s="129"/>
      <c r="AD74" s="168"/>
      <c r="AE74" s="131"/>
    </row>
    <row r="75" spans="1:31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8"/>
      <c r="P75" s="131"/>
      <c r="Q75" s="128"/>
      <c r="R75" s="129"/>
      <c r="S75" s="129"/>
      <c r="T75" s="168"/>
      <c r="U75" s="131"/>
      <c r="V75" s="128"/>
      <c r="W75" s="129"/>
      <c r="X75" s="129"/>
      <c r="Y75" s="168"/>
      <c r="Z75" s="131"/>
      <c r="AA75" s="128"/>
      <c r="AB75" s="129"/>
      <c r="AC75" s="129"/>
      <c r="AD75" s="168"/>
      <c r="AE75" s="131"/>
    </row>
    <row r="76" spans="1:31" x14ac:dyDescent="0.2">
      <c r="A76" s="115" t="str">
        <f>$A$36</f>
        <v>Total</v>
      </c>
      <c r="B76" s="35">
        <f t="shared" ref="B76:Y76" si="1">SUM(B$52:B$75)</f>
        <v>1482</v>
      </c>
      <c r="C76" s="9">
        <f t="shared" si="1"/>
        <v>3934310</v>
      </c>
      <c r="D76" s="9">
        <f t="shared" si="1"/>
        <v>775548</v>
      </c>
      <c r="E76" s="153">
        <f t="shared" si="1"/>
        <v>790241.88599999994</v>
      </c>
      <c r="F76" s="67">
        <f t="shared" si="1"/>
        <v>1</v>
      </c>
      <c r="G76" s="51">
        <f t="shared" si="1"/>
        <v>1541</v>
      </c>
      <c r="H76" s="68">
        <f t="shared" si="1"/>
        <v>3847790</v>
      </c>
      <c r="I76" s="68">
        <f t="shared" si="1"/>
        <v>750497</v>
      </c>
      <c r="J76" s="163">
        <f t="shared" si="1"/>
        <v>765032.85499999998</v>
      </c>
      <c r="K76" s="69">
        <f t="shared" si="1"/>
        <v>1</v>
      </c>
      <c r="L76" s="132">
        <f t="shared" si="1"/>
        <v>1569</v>
      </c>
      <c r="M76" s="133">
        <f t="shared" si="1"/>
        <v>3725904</v>
      </c>
      <c r="N76" s="133">
        <f t="shared" si="1"/>
        <v>728575</v>
      </c>
      <c r="O76" s="169">
        <f t="shared" si="1"/>
        <v>728857.81499999994</v>
      </c>
      <c r="P76" s="135">
        <f t="shared" si="1"/>
        <v>1</v>
      </c>
      <c r="Q76" s="132">
        <f t="shared" si="1"/>
        <v>1628</v>
      </c>
      <c r="R76" s="133">
        <f t="shared" si="1"/>
        <v>3720929</v>
      </c>
      <c r="S76" s="133">
        <f t="shared" si="1"/>
        <v>722270</v>
      </c>
      <c r="T76" s="169">
        <f t="shared" si="1"/>
        <v>697324.42099999997</v>
      </c>
      <c r="U76" s="135">
        <f t="shared" si="1"/>
        <v>1</v>
      </c>
      <c r="V76" s="132">
        <f t="shared" si="1"/>
        <v>1717</v>
      </c>
      <c r="W76" s="133">
        <f t="shared" si="1"/>
        <v>3654391</v>
      </c>
      <c r="X76" s="133">
        <f t="shared" si="1"/>
        <v>707000</v>
      </c>
      <c r="Y76" s="169">
        <f t="shared" si="1"/>
        <v>673489.696</v>
      </c>
      <c r="Z76" s="135">
        <f t="shared" ref="Z76:AE76" si="2">SUM(Z$52:Z$75)</f>
        <v>1</v>
      </c>
      <c r="AA76" s="132">
        <f t="shared" si="2"/>
        <v>1749</v>
      </c>
      <c r="AB76" s="133">
        <f t="shared" si="2"/>
        <v>3564545</v>
      </c>
      <c r="AC76" s="133">
        <f t="shared" si="2"/>
        <v>777346</v>
      </c>
      <c r="AD76" s="169">
        <f t="shared" si="2"/>
        <v>613175.91700000013</v>
      </c>
      <c r="AE76" s="135">
        <f t="shared" si="2"/>
        <v>0.99999999999999978</v>
      </c>
    </row>
    <row r="79" spans="1:31" ht="12.75" hidden="1" customHeight="1" x14ac:dyDescent="0.2"/>
    <row r="80" spans="1:31" ht="12.75" hidden="1" customHeight="1" x14ac:dyDescent="0.2"/>
    <row r="81" spans="1:31" ht="12.75" hidden="1" customHeight="1" x14ac:dyDescent="0.2"/>
    <row r="82" spans="1:31" ht="12.75" hidden="1" customHeight="1" x14ac:dyDescent="0.2"/>
    <row r="83" spans="1:31" ht="12.75" hidden="1" customHeight="1" x14ac:dyDescent="0.2"/>
    <row r="84" spans="1:31" ht="12.75" hidden="1" customHeight="1" x14ac:dyDescent="0.2"/>
    <row r="85" spans="1:31" ht="12.75" hidden="1" customHeight="1" x14ac:dyDescent="0.2"/>
    <row r="86" spans="1:31" ht="12.75" hidden="1" customHeight="1" x14ac:dyDescent="0.2"/>
    <row r="87" spans="1:31" ht="12.75" hidden="1" customHeight="1" x14ac:dyDescent="0.2"/>
    <row r="88" spans="1:31" ht="12.75" hidden="1" customHeight="1" x14ac:dyDescent="0.2"/>
    <row r="89" spans="1:31" ht="12.75" hidden="1" customHeight="1" x14ac:dyDescent="0.2"/>
    <row r="91" spans="1:31" x14ac:dyDescent="0.2">
      <c r="A91" s="117" t="str">
        <f>Translation!$A$31</f>
        <v>Vorsorgeeinrichtungen mit Staatsgarantie</v>
      </c>
      <c r="M91" s="75"/>
      <c r="N91" s="75"/>
      <c r="R91" s="75"/>
      <c r="S91" s="75"/>
      <c r="W91" s="75"/>
      <c r="X91" s="75"/>
      <c r="AB91" s="75"/>
      <c r="AC91" s="75"/>
    </row>
    <row r="92" spans="1:31" x14ac:dyDescent="0.2">
      <c r="A92" s="114" t="str">
        <f>$A$12</f>
        <v>1 – tief</v>
      </c>
      <c r="B92" s="36">
        <v>0</v>
      </c>
      <c r="C92" s="10">
        <v>0</v>
      </c>
      <c r="D92" s="10">
        <v>0</v>
      </c>
      <c r="E92" s="154">
        <v>0</v>
      </c>
      <c r="F92" s="37">
        <f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>J92/J$116</f>
        <v>0</v>
      </c>
      <c r="L92" s="136">
        <v>0</v>
      </c>
      <c r="M92" s="137">
        <v>0</v>
      </c>
      <c r="N92" s="137">
        <v>0</v>
      </c>
      <c r="O92" s="170">
        <v>0</v>
      </c>
      <c r="P92" s="139">
        <f>O92/O$116</f>
        <v>0</v>
      </c>
      <c r="Q92" s="136">
        <v>0</v>
      </c>
      <c r="R92" s="137">
        <v>0</v>
      </c>
      <c r="S92" s="137">
        <v>0</v>
      </c>
      <c r="T92" s="170">
        <v>0</v>
      </c>
      <c r="U92" s="139">
        <f>T92/T$116</f>
        <v>0</v>
      </c>
      <c r="V92" s="136">
        <v>0</v>
      </c>
      <c r="W92" s="137">
        <v>0</v>
      </c>
      <c r="X92" s="137">
        <v>0</v>
      </c>
      <c r="Y92" s="170">
        <v>0</v>
      </c>
      <c r="Z92" s="139">
        <f>Y92/Y$116</f>
        <v>0</v>
      </c>
      <c r="AA92" s="136">
        <v>1</v>
      </c>
      <c r="AB92" s="137">
        <v>396</v>
      </c>
      <c r="AC92" s="137">
        <v>102</v>
      </c>
      <c r="AD92" s="170">
        <v>25.695</v>
      </c>
      <c r="AE92" s="139">
        <f>AD92/AD$116</f>
        <v>1.9982276082731987E-4</v>
      </c>
    </row>
    <row r="93" spans="1:31" x14ac:dyDescent="0.2">
      <c r="A93" s="114" t="str">
        <f>$A$13</f>
        <v>2 – eher tief</v>
      </c>
      <c r="B93" s="36">
        <v>0</v>
      </c>
      <c r="C93" s="10">
        <v>0</v>
      </c>
      <c r="D93" s="10">
        <v>0</v>
      </c>
      <c r="E93" s="154">
        <v>0</v>
      </c>
      <c r="F93" s="37">
        <f>E93/E$116</f>
        <v>0</v>
      </c>
      <c r="G93" s="53">
        <v>0</v>
      </c>
      <c r="H93" s="54">
        <v>0</v>
      </c>
      <c r="I93" s="54">
        <v>0</v>
      </c>
      <c r="J93" s="164">
        <v>0</v>
      </c>
      <c r="K93" s="56">
        <f>J93/J$116</f>
        <v>0</v>
      </c>
      <c r="L93" s="136">
        <v>0</v>
      </c>
      <c r="M93" s="137">
        <v>0</v>
      </c>
      <c r="N93" s="137">
        <v>0</v>
      </c>
      <c r="O93" s="170">
        <v>0</v>
      </c>
      <c r="P93" s="139">
        <f>O93/O$116</f>
        <v>0</v>
      </c>
      <c r="Q93" s="136">
        <v>0</v>
      </c>
      <c r="R93" s="137">
        <v>0</v>
      </c>
      <c r="S93" s="137">
        <v>0</v>
      </c>
      <c r="T93" s="170">
        <v>0</v>
      </c>
      <c r="U93" s="139">
        <f>T93/T$116</f>
        <v>0</v>
      </c>
      <c r="V93" s="136">
        <v>0</v>
      </c>
      <c r="W93" s="137">
        <v>0</v>
      </c>
      <c r="X93" s="137">
        <v>0</v>
      </c>
      <c r="Y93" s="170">
        <v>0</v>
      </c>
      <c r="Z93" s="139">
        <f>Y93/Y$116</f>
        <v>0</v>
      </c>
      <c r="AA93" s="136">
        <v>0</v>
      </c>
      <c r="AB93" s="137">
        <v>0</v>
      </c>
      <c r="AC93" s="137">
        <v>0</v>
      </c>
      <c r="AD93" s="170">
        <v>0</v>
      </c>
      <c r="AE93" s="139">
        <f>AD93/AD$116</f>
        <v>0</v>
      </c>
    </row>
    <row r="94" spans="1:31" x14ac:dyDescent="0.2">
      <c r="A94" s="114" t="str">
        <f>$A$14</f>
        <v>3 – mittel</v>
      </c>
      <c r="B94" s="36">
        <v>10</v>
      </c>
      <c r="C94" s="10">
        <v>42911</v>
      </c>
      <c r="D94" s="10">
        <v>21913</v>
      </c>
      <c r="E94" s="154">
        <v>18516.923999999999</v>
      </c>
      <c r="F94" s="37">
        <f>E94/E$116</f>
        <v>0.14486267416655291</v>
      </c>
      <c r="G94" s="53">
        <v>10</v>
      </c>
      <c r="H94" s="54">
        <v>88448</v>
      </c>
      <c r="I94" s="54">
        <v>45741</v>
      </c>
      <c r="J94" s="164">
        <v>39566.356</v>
      </c>
      <c r="K94" s="56">
        <f>J94/J$116</f>
        <v>0.29524902213166487</v>
      </c>
      <c r="L94" s="136">
        <v>6</v>
      </c>
      <c r="M94" s="137">
        <v>49252</v>
      </c>
      <c r="N94" s="137">
        <v>19059</v>
      </c>
      <c r="O94" s="170">
        <v>18294.392</v>
      </c>
      <c r="P94" s="139">
        <f>O94/O$116</f>
        <v>0.14373639796589463</v>
      </c>
      <c r="Q94" s="136">
        <v>2</v>
      </c>
      <c r="R94" s="137">
        <v>16202</v>
      </c>
      <c r="S94" s="137">
        <v>7393</v>
      </c>
      <c r="T94" s="170">
        <v>7522.7690000000002</v>
      </c>
      <c r="U94" s="139">
        <f>T94/T$116</f>
        <v>6.3085070040875907E-2</v>
      </c>
      <c r="V94" s="136">
        <v>5</v>
      </c>
      <c r="W94" s="137">
        <v>10613</v>
      </c>
      <c r="X94" s="137">
        <v>4568</v>
      </c>
      <c r="Y94" s="170">
        <v>2982.9989999999998</v>
      </c>
      <c r="Z94" s="139">
        <f>Y94/Y$116</f>
        <v>2.3806643509863071E-2</v>
      </c>
      <c r="AA94" s="136">
        <v>10</v>
      </c>
      <c r="AB94" s="137">
        <v>36409</v>
      </c>
      <c r="AC94" s="137">
        <v>16605</v>
      </c>
      <c r="AD94" s="170">
        <v>12790.192999999999</v>
      </c>
      <c r="AE94" s="139">
        <f>AD94/AD$116</f>
        <v>9.9465720053483586E-2</v>
      </c>
    </row>
    <row r="95" spans="1:31" x14ac:dyDescent="0.2">
      <c r="A95" s="114" t="str">
        <f>$A$15</f>
        <v>4 – eher hoch</v>
      </c>
      <c r="B95" s="36">
        <v>11</v>
      </c>
      <c r="C95" s="10">
        <v>117875</v>
      </c>
      <c r="D95" s="10">
        <v>61964</v>
      </c>
      <c r="E95" s="154">
        <v>48177.675000000003</v>
      </c>
      <c r="F95" s="37">
        <f>E95/E$116</f>
        <v>0.37690638227100154</v>
      </c>
      <c r="G95" s="53">
        <v>8</v>
      </c>
      <c r="H95" s="54">
        <v>56965</v>
      </c>
      <c r="I95" s="54">
        <v>25752</v>
      </c>
      <c r="J95" s="164">
        <v>21841.345000000001</v>
      </c>
      <c r="K95" s="56">
        <f>J95/J$116</f>
        <v>0.16298280673838977</v>
      </c>
      <c r="L95" s="136">
        <v>9</v>
      </c>
      <c r="M95" s="137">
        <v>68169</v>
      </c>
      <c r="N95" s="137">
        <v>35301</v>
      </c>
      <c r="O95" s="170">
        <v>28003.062000000002</v>
      </c>
      <c r="P95" s="139">
        <f>O95/O$116</f>
        <v>0.2200160171431563</v>
      </c>
      <c r="Q95" s="136">
        <v>7</v>
      </c>
      <c r="R95" s="137">
        <v>43646</v>
      </c>
      <c r="S95" s="137">
        <v>18825</v>
      </c>
      <c r="T95" s="170">
        <v>15355.299000000001</v>
      </c>
      <c r="U95" s="139">
        <f>T95/T$116</f>
        <v>0.12876775997157319</v>
      </c>
      <c r="V95" s="136">
        <v>13</v>
      </c>
      <c r="W95" s="137">
        <v>68143</v>
      </c>
      <c r="X95" s="137">
        <v>28066</v>
      </c>
      <c r="Y95" s="170">
        <v>22826.717000000001</v>
      </c>
      <c r="Z95" s="139">
        <f>Y95/Y$116</f>
        <v>0.18217488980704691</v>
      </c>
      <c r="AA95" s="136">
        <v>23</v>
      </c>
      <c r="AB95" s="137">
        <v>186901</v>
      </c>
      <c r="AC95" s="137">
        <v>84158</v>
      </c>
      <c r="AD95" s="170">
        <v>71350.75</v>
      </c>
      <c r="AE95" s="139">
        <f>AD95/AD$116</f>
        <v>0.55487463911655543</v>
      </c>
    </row>
    <row r="96" spans="1:31" x14ac:dyDescent="0.2">
      <c r="A96" s="114" t="str">
        <f>$A$16</f>
        <v>5 – hoch</v>
      </c>
      <c r="B96" s="36">
        <v>15</v>
      </c>
      <c r="C96" s="10">
        <v>144584</v>
      </c>
      <c r="D96" s="10">
        <v>67432</v>
      </c>
      <c r="E96" s="154">
        <v>61129.383999999998</v>
      </c>
      <c r="F96" s="37">
        <f>E96/E$116</f>
        <v>0.4782309435624455</v>
      </c>
      <c r="G96" s="53">
        <v>20</v>
      </c>
      <c r="H96" s="54">
        <v>180310</v>
      </c>
      <c r="I96" s="54">
        <v>84691</v>
      </c>
      <c r="J96" s="164">
        <v>72602.415999999997</v>
      </c>
      <c r="K96" s="56">
        <f>J96/J$116</f>
        <v>0.54176817112994535</v>
      </c>
      <c r="L96" s="136">
        <v>24</v>
      </c>
      <c r="M96" s="137">
        <v>204619</v>
      </c>
      <c r="N96" s="137">
        <v>95738</v>
      </c>
      <c r="O96" s="170">
        <v>80979.925000000003</v>
      </c>
      <c r="P96" s="139">
        <f>O96/O$116</f>
        <v>0.63624758489094912</v>
      </c>
      <c r="Q96" s="136">
        <v>29</v>
      </c>
      <c r="R96" s="137">
        <v>248495</v>
      </c>
      <c r="S96" s="137">
        <v>117616</v>
      </c>
      <c r="T96" s="170">
        <v>96369.941000000006</v>
      </c>
      <c r="U96" s="139">
        <f>T96/T$116</f>
        <v>0.80814716998755087</v>
      </c>
      <c r="V96" s="136">
        <v>25</v>
      </c>
      <c r="W96" s="137">
        <v>260624</v>
      </c>
      <c r="X96" s="137">
        <v>121278</v>
      </c>
      <c r="Y96" s="170">
        <v>99491.4</v>
      </c>
      <c r="Z96" s="139">
        <f>Y96/Y$116</f>
        <v>0.79401846668309006</v>
      </c>
      <c r="AA96" s="136">
        <v>22</v>
      </c>
      <c r="AB96" s="137">
        <v>133818</v>
      </c>
      <c r="AC96" s="137">
        <v>58488</v>
      </c>
      <c r="AD96" s="170">
        <v>44422.317000000003</v>
      </c>
      <c r="AE96" s="139">
        <f>AD96/AD$116</f>
        <v>0.34545981806913351</v>
      </c>
    </row>
    <row r="97" spans="2:31" ht="12.75" hidden="1" customHeight="1" x14ac:dyDescent="0.2"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0"/>
      <c r="P97" s="139"/>
      <c r="Q97" s="136"/>
      <c r="R97" s="137"/>
      <c r="S97" s="137"/>
      <c r="T97" s="170"/>
      <c r="U97" s="139"/>
      <c r="V97" s="136"/>
      <c r="W97" s="137"/>
      <c r="X97" s="137"/>
      <c r="Y97" s="170"/>
      <c r="Z97" s="139"/>
      <c r="AA97" s="136"/>
      <c r="AB97" s="137"/>
      <c r="AC97" s="137"/>
      <c r="AD97" s="170"/>
      <c r="AE97" s="139"/>
    </row>
    <row r="98" spans="2:31" ht="12.75" hidden="1" customHeight="1" x14ac:dyDescent="0.2"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0"/>
      <c r="P98" s="139"/>
      <c r="Q98" s="136"/>
      <c r="R98" s="137"/>
      <c r="S98" s="137"/>
      <c r="T98" s="170"/>
      <c r="U98" s="139"/>
      <c r="V98" s="136"/>
      <c r="W98" s="137"/>
      <c r="X98" s="137"/>
      <c r="Y98" s="170"/>
      <c r="Z98" s="139"/>
      <c r="AA98" s="136"/>
      <c r="AB98" s="137"/>
      <c r="AC98" s="137"/>
      <c r="AD98" s="170"/>
      <c r="AE98" s="139"/>
    </row>
    <row r="99" spans="2:31" ht="12.75" hidden="1" customHeight="1" x14ac:dyDescent="0.2"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0"/>
      <c r="P99" s="139"/>
      <c r="Q99" s="136"/>
      <c r="R99" s="137"/>
      <c r="S99" s="137"/>
      <c r="T99" s="170"/>
      <c r="U99" s="139"/>
      <c r="V99" s="136"/>
      <c r="W99" s="137"/>
      <c r="X99" s="137"/>
      <c r="Y99" s="170"/>
      <c r="Z99" s="139"/>
      <c r="AA99" s="136"/>
      <c r="AB99" s="137"/>
      <c r="AC99" s="137"/>
      <c r="AD99" s="170"/>
      <c r="AE99" s="139"/>
    </row>
    <row r="100" spans="2:31" ht="12.75" hidden="1" customHeight="1" x14ac:dyDescent="0.2"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0"/>
      <c r="P100" s="139"/>
      <c r="Q100" s="136"/>
      <c r="R100" s="137"/>
      <c r="S100" s="137"/>
      <c r="T100" s="170"/>
      <c r="U100" s="139"/>
      <c r="V100" s="136"/>
      <c r="W100" s="137"/>
      <c r="X100" s="137"/>
      <c r="Y100" s="170"/>
      <c r="Z100" s="139"/>
      <c r="AA100" s="136"/>
      <c r="AB100" s="137"/>
      <c r="AC100" s="137"/>
      <c r="AD100" s="170"/>
      <c r="AE100" s="139"/>
    </row>
    <row r="101" spans="2:31" ht="12.75" hidden="1" customHeight="1" x14ac:dyDescent="0.2"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0"/>
      <c r="P101" s="139"/>
      <c r="Q101" s="136"/>
      <c r="R101" s="137"/>
      <c r="S101" s="137"/>
      <c r="T101" s="170"/>
      <c r="U101" s="139"/>
      <c r="V101" s="136"/>
      <c r="W101" s="137"/>
      <c r="X101" s="137"/>
      <c r="Y101" s="170"/>
      <c r="Z101" s="139"/>
      <c r="AA101" s="136"/>
      <c r="AB101" s="137"/>
      <c r="AC101" s="137"/>
      <c r="AD101" s="170"/>
      <c r="AE101" s="139"/>
    </row>
    <row r="102" spans="2:31" ht="12.75" hidden="1" customHeight="1" x14ac:dyDescent="0.2"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0"/>
      <c r="P102" s="139"/>
      <c r="Q102" s="136"/>
      <c r="R102" s="137"/>
      <c r="S102" s="137"/>
      <c r="T102" s="170"/>
      <c r="U102" s="139"/>
      <c r="V102" s="136"/>
      <c r="W102" s="137"/>
      <c r="X102" s="137"/>
      <c r="Y102" s="170"/>
      <c r="Z102" s="139"/>
      <c r="AA102" s="136"/>
      <c r="AB102" s="137"/>
      <c r="AC102" s="137"/>
      <c r="AD102" s="170"/>
      <c r="AE102" s="139"/>
    </row>
    <row r="103" spans="2:31" ht="12.75" hidden="1" customHeight="1" x14ac:dyDescent="0.2"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0"/>
      <c r="P103" s="139"/>
      <c r="Q103" s="136"/>
      <c r="R103" s="137"/>
      <c r="S103" s="137"/>
      <c r="T103" s="170"/>
      <c r="U103" s="139"/>
      <c r="V103" s="136"/>
      <c r="W103" s="137"/>
      <c r="X103" s="137"/>
      <c r="Y103" s="170"/>
      <c r="Z103" s="139"/>
      <c r="AA103" s="136"/>
      <c r="AB103" s="137"/>
      <c r="AC103" s="137"/>
      <c r="AD103" s="170"/>
      <c r="AE103" s="139"/>
    </row>
    <row r="104" spans="2:31" ht="12.75" hidden="1" customHeight="1" x14ac:dyDescent="0.2"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0"/>
      <c r="P104" s="139"/>
      <c r="Q104" s="136"/>
      <c r="R104" s="137"/>
      <c r="S104" s="137"/>
      <c r="T104" s="170"/>
      <c r="U104" s="139"/>
      <c r="V104" s="136"/>
      <c r="W104" s="137"/>
      <c r="X104" s="137"/>
      <c r="Y104" s="170"/>
      <c r="Z104" s="139"/>
      <c r="AA104" s="136"/>
      <c r="AB104" s="137"/>
      <c r="AC104" s="137"/>
      <c r="AD104" s="170"/>
      <c r="AE104" s="139"/>
    </row>
    <row r="105" spans="2:31" ht="12.75" hidden="1" customHeight="1" x14ac:dyDescent="0.2"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0"/>
      <c r="P105" s="139"/>
      <c r="Q105" s="136"/>
      <c r="R105" s="137"/>
      <c r="S105" s="137"/>
      <c r="T105" s="170"/>
      <c r="U105" s="139"/>
      <c r="V105" s="136"/>
      <c r="W105" s="137"/>
      <c r="X105" s="137"/>
      <c r="Y105" s="170"/>
      <c r="Z105" s="139"/>
      <c r="AA105" s="136"/>
      <c r="AB105" s="137"/>
      <c r="AC105" s="137"/>
      <c r="AD105" s="170"/>
      <c r="AE105" s="139"/>
    </row>
    <row r="106" spans="2:31" ht="12.75" hidden="1" customHeight="1" x14ac:dyDescent="0.2"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0"/>
      <c r="P106" s="139"/>
      <c r="Q106" s="136"/>
      <c r="R106" s="137"/>
      <c r="S106" s="137"/>
      <c r="T106" s="170"/>
      <c r="U106" s="139"/>
      <c r="V106" s="136"/>
      <c r="W106" s="137"/>
      <c r="X106" s="137"/>
      <c r="Y106" s="170"/>
      <c r="Z106" s="139"/>
      <c r="AA106" s="136"/>
      <c r="AB106" s="137"/>
      <c r="AC106" s="137"/>
      <c r="AD106" s="170"/>
      <c r="AE106" s="139"/>
    </row>
    <row r="107" spans="2:31" ht="12.75" hidden="1" customHeight="1" x14ac:dyDescent="0.2"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0"/>
      <c r="P107" s="139"/>
      <c r="Q107" s="136"/>
      <c r="R107" s="137"/>
      <c r="S107" s="137"/>
      <c r="T107" s="170"/>
      <c r="U107" s="139"/>
      <c r="V107" s="136"/>
      <c r="W107" s="137"/>
      <c r="X107" s="137"/>
      <c r="Y107" s="170"/>
      <c r="Z107" s="139"/>
      <c r="AA107" s="136"/>
      <c r="AB107" s="137"/>
      <c r="AC107" s="137"/>
      <c r="AD107" s="170"/>
      <c r="AE107" s="139"/>
    </row>
    <row r="108" spans="2:31" ht="12.75" hidden="1" customHeight="1" x14ac:dyDescent="0.2"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0"/>
      <c r="P108" s="139"/>
      <c r="Q108" s="136"/>
      <c r="R108" s="137"/>
      <c r="S108" s="137"/>
      <c r="T108" s="170"/>
      <c r="U108" s="139"/>
      <c r="V108" s="136"/>
      <c r="W108" s="137"/>
      <c r="X108" s="137"/>
      <c r="Y108" s="170"/>
      <c r="Z108" s="139"/>
      <c r="AA108" s="136"/>
      <c r="AB108" s="137"/>
      <c r="AC108" s="137"/>
      <c r="AD108" s="170"/>
      <c r="AE108" s="139"/>
    </row>
    <row r="109" spans="2:31" ht="12.75" hidden="1" customHeight="1" x14ac:dyDescent="0.2"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0"/>
      <c r="P109" s="139"/>
      <c r="Q109" s="136"/>
      <c r="R109" s="137"/>
      <c r="S109" s="137"/>
      <c r="T109" s="170"/>
      <c r="U109" s="139"/>
      <c r="V109" s="136"/>
      <c r="W109" s="137"/>
      <c r="X109" s="137"/>
      <c r="Y109" s="170"/>
      <c r="Z109" s="139"/>
      <c r="AA109" s="136"/>
      <c r="AB109" s="137"/>
      <c r="AC109" s="137"/>
      <c r="AD109" s="170"/>
      <c r="AE109" s="139"/>
    </row>
    <row r="110" spans="2:31" ht="12.75" hidden="1" customHeight="1" x14ac:dyDescent="0.2"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0"/>
      <c r="P110" s="139"/>
      <c r="Q110" s="136"/>
      <c r="R110" s="137"/>
      <c r="S110" s="137"/>
      <c r="T110" s="170"/>
      <c r="U110" s="139"/>
      <c r="V110" s="136"/>
      <c r="W110" s="137"/>
      <c r="X110" s="137"/>
      <c r="Y110" s="170"/>
      <c r="Z110" s="139"/>
      <c r="AA110" s="136"/>
      <c r="AB110" s="137"/>
      <c r="AC110" s="137"/>
      <c r="AD110" s="170"/>
      <c r="AE110" s="139"/>
    </row>
    <row r="111" spans="2:31" ht="12.75" hidden="1" customHeight="1" x14ac:dyDescent="0.2"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0"/>
      <c r="P111" s="139"/>
      <c r="Q111" s="136"/>
      <c r="R111" s="137"/>
      <c r="S111" s="137"/>
      <c r="T111" s="170"/>
      <c r="U111" s="139"/>
      <c r="V111" s="136"/>
      <c r="W111" s="137"/>
      <c r="X111" s="137"/>
      <c r="Y111" s="170"/>
      <c r="Z111" s="139"/>
      <c r="AA111" s="136"/>
      <c r="AB111" s="137"/>
      <c r="AC111" s="137"/>
      <c r="AD111" s="170"/>
      <c r="AE111" s="139"/>
    </row>
    <row r="112" spans="2:31" ht="12.75" hidden="1" customHeight="1" x14ac:dyDescent="0.2"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0"/>
      <c r="P112" s="139"/>
      <c r="Q112" s="136"/>
      <c r="R112" s="137"/>
      <c r="S112" s="137"/>
      <c r="T112" s="170"/>
      <c r="U112" s="139"/>
      <c r="V112" s="136"/>
      <c r="W112" s="137"/>
      <c r="X112" s="137"/>
      <c r="Y112" s="170"/>
      <c r="Z112" s="139"/>
      <c r="AA112" s="136"/>
      <c r="AB112" s="137"/>
      <c r="AC112" s="137"/>
      <c r="AD112" s="170"/>
      <c r="AE112" s="139"/>
    </row>
    <row r="113" spans="1:31" ht="12.75" hidden="1" customHeight="1" x14ac:dyDescent="0.2"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0"/>
      <c r="P113" s="139"/>
      <c r="Q113" s="136"/>
      <c r="R113" s="137"/>
      <c r="S113" s="137"/>
      <c r="T113" s="170"/>
      <c r="U113" s="139"/>
      <c r="V113" s="136"/>
      <c r="W113" s="137"/>
      <c r="X113" s="137"/>
      <c r="Y113" s="170"/>
      <c r="Z113" s="139"/>
      <c r="AA113" s="136"/>
      <c r="AB113" s="137"/>
      <c r="AC113" s="137"/>
      <c r="AD113" s="170"/>
      <c r="AE113" s="139"/>
    </row>
    <row r="114" spans="1:31" ht="12.75" hidden="1" customHeight="1" x14ac:dyDescent="0.2"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0"/>
      <c r="P114" s="139"/>
      <c r="Q114" s="136"/>
      <c r="R114" s="137"/>
      <c r="S114" s="137"/>
      <c r="T114" s="170"/>
      <c r="U114" s="139"/>
      <c r="V114" s="136"/>
      <c r="W114" s="137"/>
      <c r="X114" s="137"/>
      <c r="Y114" s="170"/>
      <c r="Z114" s="139"/>
      <c r="AA114" s="136"/>
      <c r="AB114" s="137"/>
      <c r="AC114" s="137"/>
      <c r="AD114" s="170"/>
      <c r="AE114" s="139"/>
    </row>
    <row r="115" spans="1:31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0"/>
      <c r="P115" s="139"/>
      <c r="Q115" s="136"/>
      <c r="R115" s="137"/>
      <c r="S115" s="137"/>
      <c r="T115" s="170"/>
      <c r="U115" s="139"/>
      <c r="V115" s="136"/>
      <c r="W115" s="137"/>
      <c r="X115" s="137"/>
      <c r="Y115" s="170"/>
      <c r="Z115" s="139"/>
      <c r="AA115" s="136"/>
      <c r="AB115" s="137"/>
      <c r="AC115" s="137"/>
      <c r="AD115" s="170"/>
      <c r="AE115" s="139"/>
    </row>
    <row r="116" spans="1:31" x14ac:dyDescent="0.2">
      <c r="A116" s="115" t="str">
        <f>$A$36</f>
        <v>Total</v>
      </c>
      <c r="B116" s="38">
        <f t="shared" ref="B116:Y116" si="3">SUM(B$92:B$115)</f>
        <v>36</v>
      </c>
      <c r="C116" s="11">
        <f t="shared" si="3"/>
        <v>305370</v>
      </c>
      <c r="D116" s="11">
        <f t="shared" si="3"/>
        <v>151309</v>
      </c>
      <c r="E116" s="155">
        <f t="shared" si="3"/>
        <v>127823.98300000001</v>
      </c>
      <c r="F116" s="70">
        <f t="shared" si="3"/>
        <v>1</v>
      </c>
      <c r="G116" s="57">
        <f t="shared" si="3"/>
        <v>38</v>
      </c>
      <c r="H116" s="71">
        <f t="shared" si="3"/>
        <v>325723</v>
      </c>
      <c r="I116" s="71">
        <f t="shared" si="3"/>
        <v>156184</v>
      </c>
      <c r="J116" s="165">
        <f t="shared" si="3"/>
        <v>134010.117</v>
      </c>
      <c r="K116" s="72">
        <f t="shared" si="3"/>
        <v>1</v>
      </c>
      <c r="L116" s="140">
        <f t="shared" si="3"/>
        <v>39</v>
      </c>
      <c r="M116" s="141">
        <f t="shared" si="3"/>
        <v>322040</v>
      </c>
      <c r="N116" s="141">
        <f t="shared" si="3"/>
        <v>150098</v>
      </c>
      <c r="O116" s="171">
        <f t="shared" si="3"/>
        <v>127277.379</v>
      </c>
      <c r="P116" s="143">
        <f t="shared" si="3"/>
        <v>1</v>
      </c>
      <c r="Q116" s="140">
        <f t="shared" si="3"/>
        <v>38</v>
      </c>
      <c r="R116" s="141">
        <f t="shared" si="3"/>
        <v>308343</v>
      </c>
      <c r="S116" s="141">
        <f t="shared" si="3"/>
        <v>143834</v>
      </c>
      <c r="T116" s="171">
        <f t="shared" si="3"/>
        <v>119248.00900000001</v>
      </c>
      <c r="U116" s="143">
        <f t="shared" si="3"/>
        <v>1</v>
      </c>
      <c r="V116" s="140">
        <f t="shared" si="3"/>
        <v>43</v>
      </c>
      <c r="W116" s="141">
        <f t="shared" si="3"/>
        <v>339380</v>
      </c>
      <c r="X116" s="141">
        <f t="shared" si="3"/>
        <v>153912</v>
      </c>
      <c r="Y116" s="171">
        <f t="shared" si="3"/>
        <v>125301.11599999999</v>
      </c>
      <c r="Z116" s="143">
        <f t="shared" ref="Z116:AE116" si="4">SUM(Z$92:Z$115)</f>
        <v>1</v>
      </c>
      <c r="AA116" s="140">
        <f t="shared" si="4"/>
        <v>56</v>
      </c>
      <c r="AB116" s="141">
        <f t="shared" si="4"/>
        <v>357524</v>
      </c>
      <c r="AC116" s="141">
        <f t="shared" si="4"/>
        <v>159353</v>
      </c>
      <c r="AD116" s="171">
        <f t="shared" si="4"/>
        <v>128588.95500000002</v>
      </c>
      <c r="AE116" s="143">
        <f t="shared" si="4"/>
        <v>0.99999999999999989</v>
      </c>
    </row>
    <row r="119" spans="1:31" ht="12.75" hidden="1" customHeight="1" x14ac:dyDescent="0.2"/>
    <row r="120" spans="1:31" ht="12.75" hidden="1" customHeight="1" x14ac:dyDescent="0.2"/>
    <row r="121" spans="1:31" ht="12.75" hidden="1" customHeight="1" x14ac:dyDescent="0.2"/>
    <row r="122" spans="1:31" ht="12.75" hidden="1" customHeight="1" x14ac:dyDescent="0.2"/>
    <row r="123" spans="1:31" ht="12.75" hidden="1" customHeight="1" x14ac:dyDescent="0.2"/>
    <row r="124" spans="1:31" ht="12.75" hidden="1" customHeight="1" x14ac:dyDescent="0.2"/>
    <row r="125" spans="1:31" ht="12.75" hidden="1" customHeight="1" x14ac:dyDescent="0.2"/>
    <row r="126" spans="1:31" ht="12.75" hidden="1" customHeight="1" x14ac:dyDescent="0.2"/>
    <row r="127" spans="1:31" ht="12.75" hidden="1" customHeight="1" x14ac:dyDescent="0.2"/>
    <row r="128" spans="1:31" ht="12.75" hidden="1" customHeight="1" x14ac:dyDescent="0.2"/>
    <row r="129" spans="1:31" ht="12.75" hidden="1" customHeight="1" x14ac:dyDescent="0.2"/>
    <row r="131" spans="1:31" x14ac:dyDescent="0.2">
      <c r="A131" s="237" t="str">
        <f>Translation!$A$32</f>
        <v>Vorsorgeeinrichtungen ohne Staatsgarantie und ohne Vollversicherungslösung</v>
      </c>
      <c r="M131" s="75"/>
      <c r="N131" s="75"/>
      <c r="R131" s="75"/>
      <c r="S131" s="75"/>
      <c r="W131" s="75"/>
      <c r="X131" s="75"/>
      <c r="AB131" s="75"/>
      <c r="AC131" s="75"/>
    </row>
    <row r="132" spans="1:31" x14ac:dyDescent="0.2">
      <c r="A132" s="114" t="str">
        <f>$A$12</f>
        <v>1 – tief</v>
      </c>
      <c r="B132" s="210">
        <v>246</v>
      </c>
      <c r="C132" s="211">
        <v>96824</v>
      </c>
      <c r="D132" s="211">
        <v>4416</v>
      </c>
      <c r="E132" s="212">
        <v>17211.131000000001</v>
      </c>
      <c r="F132" s="213">
        <f>E132/E$156</f>
        <v>2.4789654090758135E-2</v>
      </c>
      <c r="G132" s="218">
        <v>257</v>
      </c>
      <c r="H132" s="219">
        <v>98724</v>
      </c>
      <c r="I132" s="219">
        <v>3020</v>
      </c>
      <c r="J132" s="220">
        <v>16659.912</v>
      </c>
      <c r="K132" s="221">
        <f>J132/J$156</f>
        <v>2.5033389323373758E-2</v>
      </c>
      <c r="L132" s="228">
        <v>269</v>
      </c>
      <c r="M132" s="229">
        <v>214416</v>
      </c>
      <c r="N132" s="229">
        <v>3022</v>
      </c>
      <c r="O132" s="230">
        <v>25090.381000000001</v>
      </c>
      <c r="P132" s="231">
        <f>O132/O$156</f>
        <v>3.975021370366303E-2</v>
      </c>
      <c r="Q132" s="228">
        <v>287</v>
      </c>
      <c r="R132" s="229">
        <v>218653</v>
      </c>
      <c r="S132" s="229">
        <v>3510</v>
      </c>
      <c r="T132" s="230">
        <v>24208.49</v>
      </c>
      <c r="U132" s="231">
        <f>T132/T$156</f>
        <v>4.0437479505012107E-2</v>
      </c>
      <c r="V132" s="228">
        <v>310</v>
      </c>
      <c r="W132" s="229">
        <v>257281</v>
      </c>
      <c r="X132" s="229">
        <v>3043</v>
      </c>
      <c r="Y132" s="230">
        <v>25217.032999999999</v>
      </c>
      <c r="Z132" s="231">
        <f>Y132/Y$156</f>
        <v>4.4146302022458901E-2</v>
      </c>
      <c r="AA132" s="228"/>
      <c r="AB132" s="229"/>
      <c r="AC132" s="229"/>
      <c r="AD132" s="230"/>
      <c r="AE132" s="231" t="e">
        <f>AD132/AD$156</f>
        <v>#DIV/0!</v>
      </c>
    </row>
    <row r="133" spans="1:31" x14ac:dyDescent="0.2">
      <c r="A133" s="114" t="str">
        <f>$A$13</f>
        <v>2 – eher tief</v>
      </c>
      <c r="B133" s="210">
        <v>60</v>
      </c>
      <c r="C133" s="211">
        <v>214986</v>
      </c>
      <c r="D133" s="211">
        <v>116329</v>
      </c>
      <c r="E133" s="212">
        <v>110778.898</v>
      </c>
      <c r="F133" s="213">
        <f>E133/E$156</f>
        <v>0.1595578211551221</v>
      </c>
      <c r="G133" s="218">
        <v>53</v>
      </c>
      <c r="H133" s="219">
        <v>194572</v>
      </c>
      <c r="I133" s="219">
        <v>106946</v>
      </c>
      <c r="J133" s="220">
        <v>99763.297999999995</v>
      </c>
      <c r="K133" s="221">
        <f>J133/J$156</f>
        <v>0.14990556246742207</v>
      </c>
      <c r="L133" s="228">
        <v>35</v>
      </c>
      <c r="M133" s="229">
        <v>124041</v>
      </c>
      <c r="N133" s="229">
        <v>55652</v>
      </c>
      <c r="O133" s="230">
        <v>47525.457999999999</v>
      </c>
      <c r="P133" s="231">
        <f>O133/O$156</f>
        <v>7.5293679751792589E-2</v>
      </c>
      <c r="Q133" s="228">
        <v>10</v>
      </c>
      <c r="R133" s="229">
        <v>89554</v>
      </c>
      <c r="S133" s="229">
        <v>35293</v>
      </c>
      <c r="T133" s="230">
        <v>32416.651999999998</v>
      </c>
      <c r="U133" s="231">
        <f>T133/T$156</f>
        <v>5.4148263723640323E-2</v>
      </c>
      <c r="V133" s="228">
        <v>35</v>
      </c>
      <c r="W133" s="229">
        <v>96466</v>
      </c>
      <c r="X133" s="229">
        <v>65553</v>
      </c>
      <c r="Y133" s="230">
        <v>38436.6</v>
      </c>
      <c r="Z133" s="231">
        <f>Y133/Y$156</f>
        <v>6.7289191092244821E-2</v>
      </c>
      <c r="AA133" s="228"/>
      <c r="AB133" s="229"/>
      <c r="AC133" s="229"/>
      <c r="AD133" s="230"/>
      <c r="AE133" s="231" t="e">
        <f>AD133/AD$156</f>
        <v>#DIV/0!</v>
      </c>
    </row>
    <row r="134" spans="1:31" x14ac:dyDescent="0.2">
      <c r="A134" s="114" t="str">
        <f>$A$14</f>
        <v>3 – mittel</v>
      </c>
      <c r="B134" s="210">
        <v>312</v>
      </c>
      <c r="C134" s="211">
        <v>677586</v>
      </c>
      <c r="D134" s="211">
        <v>303575</v>
      </c>
      <c r="E134" s="212">
        <v>263062.10600000003</v>
      </c>
      <c r="F134" s="213">
        <f>E134/E$156</f>
        <v>0.37889541437610058</v>
      </c>
      <c r="G134" s="218">
        <v>296</v>
      </c>
      <c r="H134" s="219">
        <v>608046</v>
      </c>
      <c r="I134" s="219">
        <v>270323</v>
      </c>
      <c r="J134" s="220">
        <v>239413.079</v>
      </c>
      <c r="K134" s="221">
        <f>J134/J$156</f>
        <v>0.35974504641528943</v>
      </c>
      <c r="L134" s="228">
        <v>200</v>
      </c>
      <c r="M134" s="229">
        <v>450571</v>
      </c>
      <c r="N134" s="229">
        <v>229450</v>
      </c>
      <c r="O134" s="230">
        <v>183136.40100000001</v>
      </c>
      <c r="P134" s="231">
        <f>O134/O$156</f>
        <v>0.29013951907185975</v>
      </c>
      <c r="Q134" s="228">
        <v>103</v>
      </c>
      <c r="R134" s="229">
        <v>222317</v>
      </c>
      <c r="S134" s="229">
        <v>119264</v>
      </c>
      <c r="T134" s="230">
        <v>84002.584000000003</v>
      </c>
      <c r="U134" s="231">
        <f>T134/T$156</f>
        <v>0.14031659012470657</v>
      </c>
      <c r="V134" s="228">
        <v>215</v>
      </c>
      <c r="W134" s="229">
        <v>451983</v>
      </c>
      <c r="X134" s="229">
        <v>201367</v>
      </c>
      <c r="Y134" s="230">
        <v>175211.92600000001</v>
      </c>
      <c r="Z134" s="231">
        <f>Y134/Y$156</f>
        <v>0.30673547530880096</v>
      </c>
      <c r="AA134" s="228"/>
      <c r="AB134" s="229"/>
      <c r="AC134" s="229"/>
      <c r="AD134" s="230"/>
      <c r="AE134" s="231" t="e">
        <f>AD134/AD$156</f>
        <v>#DIV/0!</v>
      </c>
    </row>
    <row r="135" spans="1:31" x14ac:dyDescent="0.2">
      <c r="A135" s="114" t="str">
        <f>$A$15</f>
        <v>4 – eher hoch</v>
      </c>
      <c r="B135" s="210">
        <v>327</v>
      </c>
      <c r="C135" s="211">
        <v>782419</v>
      </c>
      <c r="D135" s="211">
        <v>186253</v>
      </c>
      <c r="E135" s="212">
        <v>171655.97399999999</v>
      </c>
      <c r="F135" s="213">
        <f>E135/E$156</f>
        <v>0.24724070824120573</v>
      </c>
      <c r="G135" s="218">
        <v>294</v>
      </c>
      <c r="H135" s="219">
        <v>586301</v>
      </c>
      <c r="I135" s="219">
        <v>180383</v>
      </c>
      <c r="J135" s="220">
        <v>149490.76500000001</v>
      </c>
      <c r="K135" s="221">
        <f>J135/J$156</f>
        <v>0.22462666792561542</v>
      </c>
      <c r="L135" s="228">
        <v>305</v>
      </c>
      <c r="M135" s="229">
        <v>554522</v>
      </c>
      <c r="N135" s="229">
        <v>208103</v>
      </c>
      <c r="O135" s="230">
        <v>187528.47399999999</v>
      </c>
      <c r="P135" s="231">
        <f>O135/O$156</f>
        <v>0.2970977968418182</v>
      </c>
      <c r="Q135" s="228">
        <v>298</v>
      </c>
      <c r="R135" s="229">
        <v>515503</v>
      </c>
      <c r="S135" s="229">
        <v>234470</v>
      </c>
      <c r="T135" s="230">
        <v>201156.723</v>
      </c>
      <c r="U135" s="231">
        <f>T135/T$156</f>
        <v>0.33600901434198899</v>
      </c>
      <c r="V135" s="228">
        <v>559</v>
      </c>
      <c r="W135" s="229">
        <v>907492</v>
      </c>
      <c r="X135" s="229">
        <v>230263</v>
      </c>
      <c r="Y135" s="230">
        <v>194747.66099999999</v>
      </c>
      <c r="Z135" s="231">
        <f>Y135/Y$156</f>
        <v>0.3409357897367799</v>
      </c>
      <c r="AA135" s="228"/>
      <c r="AB135" s="229"/>
      <c r="AC135" s="229"/>
      <c r="AD135" s="230"/>
      <c r="AE135" s="231" t="e">
        <f>AD135/AD$156</f>
        <v>#DIV/0!</v>
      </c>
    </row>
    <row r="136" spans="1:31" x14ac:dyDescent="0.2">
      <c r="A136" s="114" t="str">
        <f>$A$16</f>
        <v>5 – hoch</v>
      </c>
      <c r="B136" s="210">
        <v>435</v>
      </c>
      <c r="C136" s="211">
        <v>1112364</v>
      </c>
      <c r="D136" s="211">
        <v>164298</v>
      </c>
      <c r="E136" s="212">
        <v>131578.747</v>
      </c>
      <c r="F136" s="213">
        <f>E136/E$156</f>
        <v>0.18951640213681364</v>
      </c>
      <c r="G136" s="218">
        <v>526</v>
      </c>
      <c r="H136" s="219">
        <v>1285456</v>
      </c>
      <c r="I136" s="219">
        <v>188931</v>
      </c>
      <c r="J136" s="220">
        <v>160180.592</v>
      </c>
      <c r="K136" s="221">
        <f>J136/J$156</f>
        <v>0.24068933386829941</v>
      </c>
      <c r="L136" s="228">
        <v>639</v>
      </c>
      <c r="M136" s="229">
        <v>1328714</v>
      </c>
      <c r="N136" s="229">
        <v>231194</v>
      </c>
      <c r="O136" s="230">
        <v>187920.446</v>
      </c>
      <c r="P136" s="231">
        <f>O136/O$156</f>
        <v>0.29771879063086637</v>
      </c>
      <c r="Q136" s="228">
        <v>798</v>
      </c>
      <c r="R136" s="229">
        <v>1588227</v>
      </c>
      <c r="S136" s="229">
        <v>317465</v>
      </c>
      <c r="T136" s="230">
        <v>256880.21299999999</v>
      </c>
      <c r="U136" s="231">
        <f>T136/T$156</f>
        <v>0.42908865230465193</v>
      </c>
      <c r="V136" s="228">
        <v>453</v>
      </c>
      <c r="W136" s="229">
        <v>926464</v>
      </c>
      <c r="X136" s="229">
        <v>201643</v>
      </c>
      <c r="Y136" s="230">
        <v>137601.85</v>
      </c>
      <c r="Z136" s="231">
        <f>Y136/Y$156</f>
        <v>0.2408932418397155</v>
      </c>
      <c r="AA136" s="228"/>
      <c r="AB136" s="229"/>
      <c r="AC136" s="229"/>
      <c r="AD136" s="230"/>
      <c r="AE136" s="231" t="e">
        <f>AD136/AD$156</f>
        <v>#DIV/0!</v>
      </c>
    </row>
    <row r="137" spans="1:31" ht="12.75" hidden="1" customHeight="1" x14ac:dyDescent="0.2">
      <c r="B137" s="210"/>
      <c r="C137" s="211"/>
      <c r="D137" s="211"/>
      <c r="E137" s="212"/>
      <c r="F137" s="213"/>
      <c r="G137" s="218"/>
      <c r="H137" s="219"/>
      <c r="I137" s="219"/>
      <c r="J137" s="220"/>
      <c r="K137" s="221"/>
      <c r="L137" s="228"/>
      <c r="M137" s="229"/>
      <c r="N137" s="229"/>
      <c r="O137" s="230"/>
      <c r="P137" s="231"/>
      <c r="Q137" s="228"/>
      <c r="R137" s="229"/>
      <c r="S137" s="229"/>
      <c r="T137" s="230"/>
      <c r="U137" s="231"/>
      <c r="V137" s="228"/>
      <c r="W137" s="229"/>
      <c r="X137" s="229"/>
      <c r="Y137" s="230"/>
      <c r="Z137" s="231"/>
      <c r="AA137" s="228"/>
      <c r="AB137" s="229"/>
      <c r="AC137" s="229"/>
      <c r="AD137" s="230"/>
      <c r="AE137" s="231"/>
    </row>
    <row r="138" spans="1:31" ht="12.75" hidden="1" customHeight="1" x14ac:dyDescent="0.2">
      <c r="B138" s="210"/>
      <c r="C138" s="211"/>
      <c r="D138" s="211"/>
      <c r="E138" s="212"/>
      <c r="F138" s="213"/>
      <c r="G138" s="218"/>
      <c r="H138" s="219"/>
      <c r="I138" s="219"/>
      <c r="J138" s="220"/>
      <c r="K138" s="221"/>
      <c r="L138" s="228"/>
      <c r="M138" s="229"/>
      <c r="N138" s="229"/>
      <c r="O138" s="230"/>
      <c r="P138" s="231"/>
      <c r="Q138" s="228"/>
      <c r="R138" s="229"/>
      <c r="S138" s="229"/>
      <c r="T138" s="230"/>
      <c r="U138" s="231"/>
      <c r="V138" s="228"/>
      <c r="W138" s="229"/>
      <c r="X138" s="229"/>
      <c r="Y138" s="230"/>
      <c r="Z138" s="231"/>
      <c r="AA138" s="228"/>
      <c r="AB138" s="229"/>
      <c r="AC138" s="229"/>
      <c r="AD138" s="230"/>
      <c r="AE138" s="231"/>
    </row>
    <row r="139" spans="1:31" ht="12.75" hidden="1" customHeight="1" x14ac:dyDescent="0.2">
      <c r="B139" s="210"/>
      <c r="C139" s="211"/>
      <c r="D139" s="211"/>
      <c r="E139" s="212"/>
      <c r="F139" s="213"/>
      <c r="G139" s="218"/>
      <c r="H139" s="219"/>
      <c r="I139" s="219"/>
      <c r="J139" s="220"/>
      <c r="K139" s="221"/>
      <c r="L139" s="228"/>
      <c r="M139" s="229"/>
      <c r="N139" s="229"/>
      <c r="O139" s="230"/>
      <c r="P139" s="231"/>
      <c r="Q139" s="228"/>
      <c r="R139" s="229"/>
      <c r="S139" s="229"/>
      <c r="T139" s="230"/>
      <c r="U139" s="231"/>
      <c r="V139" s="228"/>
      <c r="W139" s="229"/>
      <c r="X139" s="229"/>
      <c r="Y139" s="230"/>
      <c r="Z139" s="231"/>
      <c r="AA139" s="228"/>
      <c r="AB139" s="229"/>
      <c r="AC139" s="229"/>
      <c r="AD139" s="230"/>
      <c r="AE139" s="231"/>
    </row>
    <row r="140" spans="1:31" ht="12.75" hidden="1" customHeight="1" x14ac:dyDescent="0.2">
      <c r="B140" s="210"/>
      <c r="C140" s="211"/>
      <c r="D140" s="211"/>
      <c r="E140" s="212"/>
      <c r="F140" s="213"/>
      <c r="G140" s="218"/>
      <c r="H140" s="219"/>
      <c r="I140" s="219"/>
      <c r="J140" s="220"/>
      <c r="K140" s="221"/>
      <c r="L140" s="228"/>
      <c r="M140" s="229"/>
      <c r="N140" s="229"/>
      <c r="O140" s="230"/>
      <c r="P140" s="231"/>
      <c r="Q140" s="228"/>
      <c r="R140" s="229"/>
      <c r="S140" s="229"/>
      <c r="T140" s="230"/>
      <c r="U140" s="231"/>
      <c r="V140" s="228"/>
      <c r="W140" s="229"/>
      <c r="X140" s="229"/>
      <c r="Y140" s="230"/>
      <c r="Z140" s="231"/>
      <c r="AA140" s="228"/>
      <c r="AB140" s="229"/>
      <c r="AC140" s="229"/>
      <c r="AD140" s="230"/>
      <c r="AE140" s="231"/>
    </row>
    <row r="141" spans="1:31" ht="12.75" hidden="1" customHeight="1" x14ac:dyDescent="0.2">
      <c r="B141" s="210"/>
      <c r="C141" s="211"/>
      <c r="D141" s="211"/>
      <c r="E141" s="212"/>
      <c r="F141" s="213"/>
      <c r="G141" s="218"/>
      <c r="H141" s="219"/>
      <c r="I141" s="219"/>
      <c r="J141" s="220"/>
      <c r="K141" s="221"/>
      <c r="L141" s="228"/>
      <c r="M141" s="229"/>
      <c r="N141" s="229"/>
      <c r="O141" s="230"/>
      <c r="P141" s="231"/>
      <c r="Q141" s="228"/>
      <c r="R141" s="229"/>
      <c r="S141" s="229"/>
      <c r="T141" s="230"/>
      <c r="U141" s="231"/>
      <c r="V141" s="228"/>
      <c r="W141" s="229"/>
      <c r="X141" s="229"/>
      <c r="Y141" s="230"/>
      <c r="Z141" s="231"/>
      <c r="AA141" s="228"/>
      <c r="AB141" s="229"/>
      <c r="AC141" s="229"/>
      <c r="AD141" s="230"/>
      <c r="AE141" s="231"/>
    </row>
    <row r="142" spans="1:31" ht="12.75" hidden="1" customHeight="1" x14ac:dyDescent="0.2">
      <c r="B142" s="210"/>
      <c r="C142" s="211"/>
      <c r="D142" s="211"/>
      <c r="E142" s="212"/>
      <c r="F142" s="213"/>
      <c r="G142" s="218"/>
      <c r="H142" s="219"/>
      <c r="I142" s="219"/>
      <c r="J142" s="220"/>
      <c r="K142" s="221"/>
      <c r="L142" s="228"/>
      <c r="M142" s="229"/>
      <c r="N142" s="229"/>
      <c r="O142" s="230"/>
      <c r="P142" s="231"/>
      <c r="Q142" s="228"/>
      <c r="R142" s="229"/>
      <c r="S142" s="229"/>
      <c r="T142" s="230"/>
      <c r="U142" s="231"/>
      <c r="V142" s="228"/>
      <c r="W142" s="229"/>
      <c r="X142" s="229"/>
      <c r="Y142" s="230"/>
      <c r="Z142" s="231"/>
      <c r="AA142" s="228"/>
      <c r="AB142" s="229"/>
      <c r="AC142" s="229"/>
      <c r="AD142" s="230"/>
      <c r="AE142" s="231"/>
    </row>
    <row r="143" spans="1:31" ht="12.75" hidden="1" customHeight="1" x14ac:dyDescent="0.2">
      <c r="B143" s="210"/>
      <c r="C143" s="211"/>
      <c r="D143" s="211"/>
      <c r="E143" s="212"/>
      <c r="F143" s="213"/>
      <c r="G143" s="218"/>
      <c r="H143" s="219"/>
      <c r="I143" s="219"/>
      <c r="J143" s="220"/>
      <c r="K143" s="221"/>
      <c r="L143" s="228"/>
      <c r="M143" s="229"/>
      <c r="N143" s="229"/>
      <c r="O143" s="230"/>
      <c r="P143" s="231"/>
      <c r="Q143" s="228"/>
      <c r="R143" s="229"/>
      <c r="S143" s="229"/>
      <c r="T143" s="230"/>
      <c r="U143" s="231"/>
      <c r="V143" s="228"/>
      <c r="W143" s="229"/>
      <c r="X143" s="229"/>
      <c r="Y143" s="230"/>
      <c r="Z143" s="231"/>
      <c r="AA143" s="228"/>
      <c r="AB143" s="229"/>
      <c r="AC143" s="229"/>
      <c r="AD143" s="230"/>
      <c r="AE143" s="231"/>
    </row>
    <row r="144" spans="1:31" ht="12.75" hidden="1" customHeight="1" x14ac:dyDescent="0.2">
      <c r="B144" s="210"/>
      <c r="C144" s="211"/>
      <c r="D144" s="211"/>
      <c r="E144" s="212"/>
      <c r="F144" s="213"/>
      <c r="G144" s="218"/>
      <c r="H144" s="219"/>
      <c r="I144" s="219"/>
      <c r="J144" s="220"/>
      <c r="K144" s="221"/>
      <c r="L144" s="228"/>
      <c r="M144" s="229"/>
      <c r="N144" s="229"/>
      <c r="O144" s="230"/>
      <c r="P144" s="231"/>
      <c r="Q144" s="228"/>
      <c r="R144" s="229"/>
      <c r="S144" s="229"/>
      <c r="T144" s="230"/>
      <c r="U144" s="231"/>
      <c r="V144" s="228"/>
      <c r="W144" s="229"/>
      <c r="X144" s="229"/>
      <c r="Y144" s="230"/>
      <c r="Z144" s="231"/>
      <c r="AA144" s="228"/>
      <c r="AB144" s="229"/>
      <c r="AC144" s="229"/>
      <c r="AD144" s="230"/>
      <c r="AE144" s="231"/>
    </row>
    <row r="145" spans="1:31" ht="12.75" hidden="1" customHeight="1" x14ac:dyDescent="0.2">
      <c r="B145" s="210"/>
      <c r="C145" s="211"/>
      <c r="D145" s="211"/>
      <c r="E145" s="212"/>
      <c r="F145" s="213"/>
      <c r="G145" s="218"/>
      <c r="H145" s="219"/>
      <c r="I145" s="219"/>
      <c r="J145" s="220"/>
      <c r="K145" s="221"/>
      <c r="L145" s="228"/>
      <c r="M145" s="229"/>
      <c r="N145" s="229"/>
      <c r="O145" s="230"/>
      <c r="P145" s="231"/>
      <c r="Q145" s="228"/>
      <c r="R145" s="229"/>
      <c r="S145" s="229"/>
      <c r="T145" s="230"/>
      <c r="U145" s="231"/>
      <c r="V145" s="228"/>
      <c r="W145" s="229"/>
      <c r="X145" s="229"/>
      <c r="Y145" s="230"/>
      <c r="Z145" s="231"/>
      <c r="AA145" s="228"/>
      <c r="AB145" s="229"/>
      <c r="AC145" s="229"/>
      <c r="AD145" s="230"/>
      <c r="AE145" s="231"/>
    </row>
    <row r="146" spans="1:31" ht="12.75" hidden="1" customHeight="1" x14ac:dyDescent="0.2">
      <c r="B146" s="210"/>
      <c r="C146" s="211"/>
      <c r="D146" s="211"/>
      <c r="E146" s="212"/>
      <c r="F146" s="213"/>
      <c r="G146" s="218"/>
      <c r="H146" s="219"/>
      <c r="I146" s="219"/>
      <c r="J146" s="220"/>
      <c r="K146" s="221"/>
      <c r="L146" s="228"/>
      <c r="M146" s="229"/>
      <c r="N146" s="229"/>
      <c r="O146" s="230"/>
      <c r="P146" s="231"/>
      <c r="Q146" s="228"/>
      <c r="R146" s="229"/>
      <c r="S146" s="229"/>
      <c r="T146" s="230"/>
      <c r="U146" s="231"/>
      <c r="V146" s="228"/>
      <c r="W146" s="229"/>
      <c r="X146" s="229"/>
      <c r="Y146" s="230"/>
      <c r="Z146" s="231"/>
      <c r="AA146" s="228"/>
      <c r="AB146" s="229"/>
      <c r="AC146" s="229"/>
      <c r="AD146" s="230"/>
      <c r="AE146" s="231"/>
    </row>
    <row r="147" spans="1:31" ht="12.75" hidden="1" customHeight="1" x14ac:dyDescent="0.2">
      <c r="B147" s="210"/>
      <c r="C147" s="211"/>
      <c r="D147" s="211"/>
      <c r="E147" s="212"/>
      <c r="F147" s="213"/>
      <c r="G147" s="218"/>
      <c r="H147" s="219"/>
      <c r="I147" s="219"/>
      <c r="J147" s="220"/>
      <c r="K147" s="221"/>
      <c r="L147" s="228"/>
      <c r="M147" s="229"/>
      <c r="N147" s="229"/>
      <c r="O147" s="230"/>
      <c r="P147" s="231"/>
      <c r="Q147" s="228"/>
      <c r="R147" s="229"/>
      <c r="S147" s="229"/>
      <c r="T147" s="230"/>
      <c r="U147" s="231"/>
      <c r="V147" s="228"/>
      <c r="W147" s="229"/>
      <c r="X147" s="229"/>
      <c r="Y147" s="230"/>
      <c r="Z147" s="231"/>
      <c r="AA147" s="228"/>
      <c r="AB147" s="229"/>
      <c r="AC147" s="229"/>
      <c r="AD147" s="230"/>
      <c r="AE147" s="231"/>
    </row>
    <row r="148" spans="1:31" ht="12.75" hidden="1" customHeight="1" x14ac:dyDescent="0.2">
      <c r="B148" s="210"/>
      <c r="C148" s="211"/>
      <c r="D148" s="211"/>
      <c r="E148" s="212"/>
      <c r="F148" s="213"/>
      <c r="G148" s="218"/>
      <c r="H148" s="219"/>
      <c r="I148" s="219"/>
      <c r="J148" s="220"/>
      <c r="K148" s="221"/>
      <c r="L148" s="228"/>
      <c r="M148" s="229"/>
      <c r="N148" s="229"/>
      <c r="O148" s="230"/>
      <c r="P148" s="231"/>
      <c r="Q148" s="228"/>
      <c r="R148" s="229"/>
      <c r="S148" s="229"/>
      <c r="T148" s="230"/>
      <c r="U148" s="231"/>
      <c r="V148" s="228"/>
      <c r="W148" s="229"/>
      <c r="X148" s="229"/>
      <c r="Y148" s="230"/>
      <c r="Z148" s="231"/>
      <c r="AA148" s="228"/>
      <c r="AB148" s="229"/>
      <c r="AC148" s="229"/>
      <c r="AD148" s="230"/>
      <c r="AE148" s="231"/>
    </row>
    <row r="149" spans="1:31" ht="12.75" hidden="1" customHeight="1" x14ac:dyDescent="0.2">
      <c r="B149" s="210"/>
      <c r="C149" s="211"/>
      <c r="D149" s="211"/>
      <c r="E149" s="212"/>
      <c r="F149" s="213"/>
      <c r="G149" s="218"/>
      <c r="H149" s="219"/>
      <c r="I149" s="219"/>
      <c r="J149" s="220"/>
      <c r="K149" s="221"/>
      <c r="L149" s="228"/>
      <c r="M149" s="229"/>
      <c r="N149" s="229"/>
      <c r="O149" s="230"/>
      <c r="P149" s="231"/>
      <c r="Q149" s="228"/>
      <c r="R149" s="229"/>
      <c r="S149" s="229"/>
      <c r="T149" s="230"/>
      <c r="U149" s="231"/>
      <c r="V149" s="228"/>
      <c r="W149" s="229"/>
      <c r="X149" s="229"/>
      <c r="Y149" s="230"/>
      <c r="Z149" s="231"/>
      <c r="AA149" s="228"/>
      <c r="AB149" s="229"/>
      <c r="AC149" s="229"/>
      <c r="AD149" s="230"/>
      <c r="AE149" s="231"/>
    </row>
    <row r="150" spans="1:31" ht="12.75" hidden="1" customHeight="1" x14ac:dyDescent="0.2">
      <c r="B150" s="210"/>
      <c r="C150" s="211"/>
      <c r="D150" s="211"/>
      <c r="E150" s="212"/>
      <c r="F150" s="213"/>
      <c r="G150" s="218"/>
      <c r="H150" s="219"/>
      <c r="I150" s="219"/>
      <c r="J150" s="220"/>
      <c r="K150" s="221"/>
      <c r="L150" s="228"/>
      <c r="M150" s="229"/>
      <c r="N150" s="229"/>
      <c r="O150" s="230"/>
      <c r="P150" s="231"/>
      <c r="Q150" s="228"/>
      <c r="R150" s="229"/>
      <c r="S150" s="229"/>
      <c r="T150" s="230"/>
      <c r="U150" s="231"/>
      <c r="V150" s="228"/>
      <c r="W150" s="229"/>
      <c r="X150" s="229"/>
      <c r="Y150" s="230"/>
      <c r="Z150" s="231"/>
      <c r="AA150" s="228"/>
      <c r="AB150" s="229"/>
      <c r="AC150" s="229"/>
      <c r="AD150" s="230"/>
      <c r="AE150" s="231"/>
    </row>
    <row r="151" spans="1:31" ht="12.75" hidden="1" customHeight="1" x14ac:dyDescent="0.2">
      <c r="B151" s="210"/>
      <c r="C151" s="211"/>
      <c r="D151" s="211"/>
      <c r="E151" s="212"/>
      <c r="F151" s="213"/>
      <c r="G151" s="218"/>
      <c r="H151" s="219"/>
      <c r="I151" s="219"/>
      <c r="J151" s="220"/>
      <c r="K151" s="221"/>
      <c r="L151" s="228"/>
      <c r="M151" s="229"/>
      <c r="N151" s="229"/>
      <c r="O151" s="230"/>
      <c r="P151" s="231"/>
      <c r="Q151" s="228"/>
      <c r="R151" s="229"/>
      <c r="S151" s="229"/>
      <c r="T151" s="230"/>
      <c r="U151" s="231"/>
      <c r="V151" s="228"/>
      <c r="W151" s="229"/>
      <c r="X151" s="229"/>
      <c r="Y151" s="230"/>
      <c r="Z151" s="231"/>
      <c r="AA151" s="228"/>
      <c r="AB151" s="229"/>
      <c r="AC151" s="229"/>
      <c r="AD151" s="230"/>
      <c r="AE151" s="231"/>
    </row>
    <row r="152" spans="1:31" ht="12.75" hidden="1" customHeight="1" x14ac:dyDescent="0.2">
      <c r="B152" s="210"/>
      <c r="C152" s="211"/>
      <c r="D152" s="211"/>
      <c r="E152" s="212"/>
      <c r="F152" s="213"/>
      <c r="G152" s="218"/>
      <c r="H152" s="219"/>
      <c r="I152" s="219"/>
      <c r="J152" s="220"/>
      <c r="K152" s="221"/>
      <c r="L152" s="228"/>
      <c r="M152" s="229"/>
      <c r="N152" s="229"/>
      <c r="O152" s="230"/>
      <c r="P152" s="231"/>
      <c r="Q152" s="228"/>
      <c r="R152" s="229"/>
      <c r="S152" s="229"/>
      <c r="T152" s="230"/>
      <c r="U152" s="231"/>
      <c r="V152" s="228"/>
      <c r="W152" s="229"/>
      <c r="X152" s="229"/>
      <c r="Y152" s="230"/>
      <c r="Z152" s="231"/>
      <c r="AA152" s="228"/>
      <c r="AB152" s="229"/>
      <c r="AC152" s="229"/>
      <c r="AD152" s="230"/>
      <c r="AE152" s="231"/>
    </row>
    <row r="153" spans="1:31" ht="12.75" hidden="1" customHeight="1" x14ac:dyDescent="0.2">
      <c r="B153" s="210"/>
      <c r="C153" s="211"/>
      <c r="D153" s="211"/>
      <c r="E153" s="212"/>
      <c r="F153" s="213"/>
      <c r="G153" s="218"/>
      <c r="H153" s="219"/>
      <c r="I153" s="219"/>
      <c r="J153" s="220"/>
      <c r="K153" s="221"/>
      <c r="L153" s="228"/>
      <c r="M153" s="229"/>
      <c r="N153" s="229"/>
      <c r="O153" s="230"/>
      <c r="P153" s="231"/>
      <c r="Q153" s="228"/>
      <c r="R153" s="229"/>
      <c r="S153" s="229"/>
      <c r="T153" s="230"/>
      <c r="U153" s="231"/>
      <c r="V153" s="228"/>
      <c r="W153" s="229"/>
      <c r="X153" s="229"/>
      <c r="Y153" s="230"/>
      <c r="Z153" s="231"/>
      <c r="AA153" s="228"/>
      <c r="AB153" s="229"/>
      <c r="AC153" s="229"/>
      <c r="AD153" s="230"/>
      <c r="AE153" s="231"/>
    </row>
    <row r="154" spans="1:31" ht="12.75" hidden="1" customHeight="1" x14ac:dyDescent="0.2">
      <c r="B154" s="210"/>
      <c r="C154" s="211"/>
      <c r="D154" s="211"/>
      <c r="E154" s="212"/>
      <c r="F154" s="213"/>
      <c r="G154" s="218"/>
      <c r="H154" s="219"/>
      <c r="I154" s="219"/>
      <c r="J154" s="220"/>
      <c r="K154" s="221"/>
      <c r="L154" s="228"/>
      <c r="M154" s="229"/>
      <c r="N154" s="229"/>
      <c r="O154" s="230"/>
      <c r="P154" s="231"/>
      <c r="Q154" s="228"/>
      <c r="R154" s="229"/>
      <c r="S154" s="229"/>
      <c r="T154" s="230"/>
      <c r="U154" s="231"/>
      <c r="V154" s="228"/>
      <c r="W154" s="229"/>
      <c r="X154" s="229"/>
      <c r="Y154" s="230"/>
      <c r="Z154" s="231"/>
      <c r="AA154" s="228"/>
      <c r="AB154" s="229"/>
      <c r="AC154" s="229"/>
      <c r="AD154" s="230"/>
      <c r="AE154" s="231"/>
    </row>
    <row r="155" spans="1:31" ht="12.75" hidden="1" customHeight="1" x14ac:dyDescent="0.2">
      <c r="B155" s="210"/>
      <c r="C155" s="211"/>
      <c r="D155" s="211"/>
      <c r="E155" s="212"/>
      <c r="F155" s="213"/>
      <c r="G155" s="218"/>
      <c r="H155" s="219"/>
      <c r="I155" s="219"/>
      <c r="J155" s="220"/>
      <c r="K155" s="221"/>
      <c r="L155" s="228"/>
      <c r="M155" s="229"/>
      <c r="N155" s="229"/>
      <c r="O155" s="230"/>
      <c r="P155" s="231"/>
      <c r="Q155" s="228"/>
      <c r="R155" s="229"/>
      <c r="S155" s="229"/>
      <c r="T155" s="230"/>
      <c r="U155" s="231"/>
      <c r="V155" s="228"/>
      <c r="W155" s="229"/>
      <c r="X155" s="229"/>
      <c r="Y155" s="230"/>
      <c r="Z155" s="231"/>
      <c r="AA155" s="228"/>
      <c r="AB155" s="229"/>
      <c r="AC155" s="229"/>
      <c r="AD155" s="230"/>
      <c r="AE155" s="231"/>
    </row>
    <row r="156" spans="1:31" x14ac:dyDescent="0.2">
      <c r="A156" s="115" t="str">
        <f>$A$36</f>
        <v>Total</v>
      </c>
      <c r="B156" s="214">
        <f t="shared" ref="B156:AE156" si="5">SUM(B$132:B$155)</f>
        <v>1380</v>
      </c>
      <c r="C156" s="215">
        <f t="shared" si="5"/>
        <v>2884179</v>
      </c>
      <c r="D156" s="215">
        <f t="shared" si="5"/>
        <v>774871</v>
      </c>
      <c r="E156" s="216">
        <f t="shared" si="5"/>
        <v>694286.85599999991</v>
      </c>
      <c r="F156" s="217">
        <f t="shared" si="5"/>
        <v>1</v>
      </c>
      <c r="G156" s="224">
        <f t="shared" si="5"/>
        <v>1426</v>
      </c>
      <c r="H156" s="225">
        <f t="shared" si="5"/>
        <v>2773099</v>
      </c>
      <c r="I156" s="225">
        <f t="shared" si="5"/>
        <v>749603</v>
      </c>
      <c r="J156" s="226">
        <f t="shared" si="5"/>
        <v>665507.64599999995</v>
      </c>
      <c r="K156" s="227">
        <f t="shared" si="5"/>
        <v>1</v>
      </c>
      <c r="L156" s="233">
        <f t="shared" si="5"/>
        <v>1448</v>
      </c>
      <c r="M156" s="234">
        <f t="shared" si="5"/>
        <v>2672264</v>
      </c>
      <c r="N156" s="234">
        <f t="shared" si="5"/>
        <v>727421</v>
      </c>
      <c r="O156" s="235">
        <f t="shared" si="5"/>
        <v>631201.16</v>
      </c>
      <c r="P156" s="236">
        <f t="shared" si="5"/>
        <v>0.99999999999999989</v>
      </c>
      <c r="Q156" s="233">
        <f t="shared" si="5"/>
        <v>1496</v>
      </c>
      <c r="R156" s="234">
        <f t="shared" si="5"/>
        <v>2634254</v>
      </c>
      <c r="S156" s="234">
        <f t="shared" si="5"/>
        <v>710002</v>
      </c>
      <c r="T156" s="235">
        <f t="shared" si="5"/>
        <v>598664.66200000001</v>
      </c>
      <c r="U156" s="236">
        <f t="shared" si="5"/>
        <v>1</v>
      </c>
      <c r="V156" s="233">
        <f t="shared" si="5"/>
        <v>1572</v>
      </c>
      <c r="W156" s="234">
        <f t="shared" si="5"/>
        <v>2639686</v>
      </c>
      <c r="X156" s="234">
        <f t="shared" si="5"/>
        <v>701869</v>
      </c>
      <c r="Y156" s="235">
        <f t="shared" si="5"/>
        <v>571215.06999999995</v>
      </c>
      <c r="Z156" s="236">
        <f t="shared" si="5"/>
        <v>1</v>
      </c>
      <c r="AA156" s="233">
        <f t="shared" si="5"/>
        <v>0</v>
      </c>
      <c r="AB156" s="234">
        <f t="shared" si="5"/>
        <v>0</v>
      </c>
      <c r="AC156" s="234">
        <f t="shared" si="5"/>
        <v>0</v>
      </c>
      <c r="AD156" s="235">
        <f t="shared" si="5"/>
        <v>0</v>
      </c>
      <c r="AE156" s="236" t="e">
        <f t="shared" si="5"/>
        <v>#DIV/0!</v>
      </c>
    </row>
    <row r="159" spans="1:31" ht="12.75" hidden="1" customHeight="1" x14ac:dyDescent="0.2"/>
    <row r="160" spans="1:31" ht="12.75" hidden="1" customHeight="1" x14ac:dyDescent="0.2"/>
    <row r="161" spans="1:31" ht="12.75" hidden="1" customHeight="1" x14ac:dyDescent="0.2"/>
    <row r="162" spans="1:31" ht="12.75" hidden="1" customHeight="1" x14ac:dyDescent="0.2"/>
    <row r="163" spans="1:31" ht="12.75" hidden="1" customHeight="1" x14ac:dyDescent="0.2"/>
    <row r="164" spans="1:31" ht="12.75" hidden="1" customHeight="1" x14ac:dyDescent="0.2"/>
    <row r="165" spans="1:31" ht="12.75" hidden="1" customHeight="1" x14ac:dyDescent="0.2"/>
    <row r="166" spans="1:31" ht="12.75" hidden="1" customHeight="1" x14ac:dyDescent="0.2"/>
    <row r="167" spans="1:31" ht="12.75" hidden="1" customHeight="1" x14ac:dyDescent="0.2"/>
    <row r="168" spans="1:31" ht="12.75" hidden="1" customHeight="1" x14ac:dyDescent="0.2"/>
    <row r="169" spans="1:31" ht="12.75" hidden="1" customHeight="1" x14ac:dyDescent="0.2"/>
    <row r="171" spans="1:31" x14ac:dyDescent="0.2">
      <c r="A171" s="273" t="str">
        <f>Translation!$A$33</f>
        <v>Vorsorgeeinrichtungen ohne Staatsgarantie und mit Vollversicherungslösung</v>
      </c>
      <c r="M171" s="75"/>
      <c r="N171" s="75"/>
      <c r="R171" s="75"/>
      <c r="S171" s="75"/>
      <c r="W171" s="75"/>
      <c r="X171" s="75"/>
      <c r="AB171" s="75"/>
      <c r="AC171" s="75"/>
    </row>
    <row r="172" spans="1:31" x14ac:dyDescent="0.2">
      <c r="A172" s="114" t="str">
        <f>$A$12</f>
        <v>1 – tief</v>
      </c>
      <c r="B172" s="238">
        <v>102</v>
      </c>
      <c r="C172" s="239">
        <v>1050131</v>
      </c>
      <c r="D172" s="239">
        <v>677</v>
      </c>
      <c r="E172" s="240">
        <v>95955.03</v>
      </c>
      <c r="F172" s="241">
        <f>E172/E$196</f>
        <v>1</v>
      </c>
      <c r="G172" s="246">
        <v>115</v>
      </c>
      <c r="H172" s="247">
        <v>1074691</v>
      </c>
      <c r="I172" s="247">
        <v>894</v>
      </c>
      <c r="J172" s="248">
        <v>99525.209000000003</v>
      </c>
      <c r="K172" s="249">
        <f>J172/J$196</f>
        <v>1</v>
      </c>
      <c r="L172" s="256">
        <v>121</v>
      </c>
      <c r="M172" s="257">
        <v>1053640</v>
      </c>
      <c r="N172" s="257">
        <v>1154</v>
      </c>
      <c r="O172" s="258">
        <v>97656.654999999999</v>
      </c>
      <c r="P172" s="259">
        <f>O172/O$196</f>
        <v>1</v>
      </c>
      <c r="Q172" s="256">
        <v>132</v>
      </c>
      <c r="R172" s="257">
        <v>1086675</v>
      </c>
      <c r="S172" s="257">
        <v>12268</v>
      </c>
      <c r="T172" s="258">
        <v>98659.759000000005</v>
      </c>
      <c r="U172" s="259">
        <f>T172/T$196</f>
        <v>1</v>
      </c>
      <c r="V172" s="256">
        <v>145</v>
      </c>
      <c r="W172" s="257">
        <v>1014705</v>
      </c>
      <c r="X172" s="257">
        <v>5131</v>
      </c>
      <c r="Y172" s="258">
        <v>102274.626</v>
      </c>
      <c r="Z172" s="259">
        <f>Y172/Y$196</f>
        <v>1</v>
      </c>
      <c r="AA172" s="256"/>
      <c r="AB172" s="257"/>
      <c r="AC172" s="257"/>
      <c r="AD172" s="258"/>
      <c r="AE172" s="259" t="e">
        <f>AD172/AD$196</f>
        <v>#DIV/0!</v>
      </c>
    </row>
    <row r="173" spans="1:31" x14ac:dyDescent="0.2">
      <c r="A173" s="114" t="str">
        <f>$A$13</f>
        <v>2 – eher tief</v>
      </c>
      <c r="B173" s="238">
        <v>0</v>
      </c>
      <c r="C173" s="239">
        <v>0</v>
      </c>
      <c r="D173" s="239">
        <v>0</v>
      </c>
      <c r="E173" s="240">
        <v>0</v>
      </c>
      <c r="F173" s="241">
        <f>E173/E$196</f>
        <v>0</v>
      </c>
      <c r="G173" s="246">
        <v>0</v>
      </c>
      <c r="H173" s="247">
        <v>0</v>
      </c>
      <c r="I173" s="247">
        <v>0</v>
      </c>
      <c r="J173" s="248">
        <v>0</v>
      </c>
      <c r="K173" s="249">
        <f>J173/J$196</f>
        <v>0</v>
      </c>
      <c r="L173" s="256">
        <v>0</v>
      </c>
      <c r="M173" s="257">
        <v>0</v>
      </c>
      <c r="N173" s="257">
        <v>0</v>
      </c>
      <c r="O173" s="258">
        <v>0</v>
      </c>
      <c r="P173" s="259">
        <f>O173/O$196</f>
        <v>0</v>
      </c>
      <c r="Q173" s="256">
        <v>0</v>
      </c>
      <c r="R173" s="257">
        <v>0</v>
      </c>
      <c r="S173" s="257">
        <v>0</v>
      </c>
      <c r="T173" s="258">
        <v>0</v>
      </c>
      <c r="U173" s="259">
        <f>T173/T$196</f>
        <v>0</v>
      </c>
      <c r="V173" s="256">
        <v>0</v>
      </c>
      <c r="W173" s="257">
        <v>0</v>
      </c>
      <c r="X173" s="257">
        <v>0</v>
      </c>
      <c r="Y173" s="258">
        <v>0</v>
      </c>
      <c r="Z173" s="259">
        <f>Y173/Y$196</f>
        <v>0</v>
      </c>
      <c r="AA173" s="256"/>
      <c r="AB173" s="257"/>
      <c r="AC173" s="257"/>
      <c r="AD173" s="258"/>
      <c r="AE173" s="259" t="e">
        <f>AD173/AD$196</f>
        <v>#DIV/0!</v>
      </c>
    </row>
    <row r="174" spans="1:31" x14ac:dyDescent="0.2">
      <c r="A174" s="114" t="str">
        <f>$A$14</f>
        <v>3 – mittel</v>
      </c>
      <c r="B174" s="238">
        <v>0</v>
      </c>
      <c r="C174" s="239">
        <v>0</v>
      </c>
      <c r="D174" s="239">
        <v>0</v>
      </c>
      <c r="E174" s="240">
        <v>0</v>
      </c>
      <c r="F174" s="241">
        <f>E174/E$196</f>
        <v>0</v>
      </c>
      <c r="G174" s="246">
        <v>0</v>
      </c>
      <c r="H174" s="247">
        <v>0</v>
      </c>
      <c r="I174" s="247">
        <v>0</v>
      </c>
      <c r="J174" s="248">
        <v>0</v>
      </c>
      <c r="K174" s="249">
        <f>J174/J$196</f>
        <v>0</v>
      </c>
      <c r="L174" s="256">
        <v>0</v>
      </c>
      <c r="M174" s="257">
        <v>0</v>
      </c>
      <c r="N174" s="257">
        <v>0</v>
      </c>
      <c r="O174" s="258">
        <v>0</v>
      </c>
      <c r="P174" s="259">
        <f>O174/O$196</f>
        <v>0</v>
      </c>
      <c r="Q174" s="256">
        <v>0</v>
      </c>
      <c r="R174" s="257">
        <v>0</v>
      </c>
      <c r="S174" s="257">
        <v>0</v>
      </c>
      <c r="T174" s="258">
        <v>0</v>
      </c>
      <c r="U174" s="259">
        <f>T174/T$196</f>
        <v>0</v>
      </c>
      <c r="V174" s="256">
        <v>0</v>
      </c>
      <c r="W174" s="257">
        <v>0</v>
      </c>
      <c r="X174" s="257">
        <v>0</v>
      </c>
      <c r="Y174" s="258">
        <v>0</v>
      </c>
      <c r="Z174" s="259">
        <f>Y174/Y$196</f>
        <v>0</v>
      </c>
      <c r="AA174" s="256"/>
      <c r="AB174" s="257"/>
      <c r="AC174" s="257"/>
      <c r="AD174" s="258"/>
      <c r="AE174" s="259" t="e">
        <f>AD174/AD$196</f>
        <v>#DIV/0!</v>
      </c>
    </row>
    <row r="175" spans="1:31" x14ac:dyDescent="0.2">
      <c r="A175" s="114" t="str">
        <f>$A$15</f>
        <v>4 – eher hoch</v>
      </c>
      <c r="B175" s="238">
        <v>0</v>
      </c>
      <c r="C175" s="239">
        <v>0</v>
      </c>
      <c r="D175" s="239">
        <v>0</v>
      </c>
      <c r="E175" s="240">
        <v>0</v>
      </c>
      <c r="F175" s="241">
        <f>E175/E$196</f>
        <v>0</v>
      </c>
      <c r="G175" s="246">
        <v>0</v>
      </c>
      <c r="H175" s="247">
        <v>0</v>
      </c>
      <c r="I175" s="247">
        <v>0</v>
      </c>
      <c r="J175" s="248">
        <v>0</v>
      </c>
      <c r="K175" s="249">
        <f>J175/J$196</f>
        <v>0</v>
      </c>
      <c r="L175" s="256">
        <v>0</v>
      </c>
      <c r="M175" s="257">
        <v>0</v>
      </c>
      <c r="N175" s="257">
        <v>0</v>
      </c>
      <c r="O175" s="258">
        <v>0</v>
      </c>
      <c r="P175" s="259">
        <f>O175/O$196</f>
        <v>0</v>
      </c>
      <c r="Q175" s="256">
        <v>0</v>
      </c>
      <c r="R175" s="257">
        <v>0</v>
      </c>
      <c r="S175" s="257">
        <v>0</v>
      </c>
      <c r="T175" s="258">
        <v>0</v>
      </c>
      <c r="U175" s="259">
        <f>T175/T$196</f>
        <v>0</v>
      </c>
      <c r="V175" s="256">
        <v>0</v>
      </c>
      <c r="W175" s="257">
        <v>0</v>
      </c>
      <c r="X175" s="257">
        <v>0</v>
      </c>
      <c r="Y175" s="258">
        <v>0</v>
      </c>
      <c r="Z175" s="259">
        <f>Y175/Y$196</f>
        <v>0</v>
      </c>
      <c r="AA175" s="256"/>
      <c r="AB175" s="257"/>
      <c r="AC175" s="257"/>
      <c r="AD175" s="258"/>
      <c r="AE175" s="259" t="e">
        <f>AD175/AD$196</f>
        <v>#DIV/0!</v>
      </c>
    </row>
    <row r="176" spans="1:31" x14ac:dyDescent="0.2">
      <c r="A176" s="114" t="str">
        <f>$A$16</f>
        <v>5 – hoch</v>
      </c>
      <c r="B176" s="238">
        <v>0</v>
      </c>
      <c r="C176" s="239">
        <v>0</v>
      </c>
      <c r="D176" s="239">
        <v>0</v>
      </c>
      <c r="E176" s="240">
        <v>0</v>
      </c>
      <c r="F176" s="241">
        <f>E176/E$196</f>
        <v>0</v>
      </c>
      <c r="G176" s="246">
        <v>0</v>
      </c>
      <c r="H176" s="247">
        <v>0</v>
      </c>
      <c r="I176" s="247">
        <v>0</v>
      </c>
      <c r="J176" s="248">
        <v>0</v>
      </c>
      <c r="K176" s="249">
        <f>J176/J$196</f>
        <v>0</v>
      </c>
      <c r="L176" s="256">
        <v>0</v>
      </c>
      <c r="M176" s="257">
        <v>0</v>
      </c>
      <c r="N176" s="257">
        <v>0</v>
      </c>
      <c r="O176" s="258">
        <v>0</v>
      </c>
      <c r="P176" s="259">
        <f>O176/O$196</f>
        <v>0</v>
      </c>
      <c r="Q176" s="256">
        <v>0</v>
      </c>
      <c r="R176" s="257">
        <v>0</v>
      </c>
      <c r="S176" s="257">
        <v>0</v>
      </c>
      <c r="T176" s="258">
        <v>0</v>
      </c>
      <c r="U176" s="259">
        <f>T176/T$196</f>
        <v>0</v>
      </c>
      <c r="V176" s="256">
        <v>0</v>
      </c>
      <c r="W176" s="257">
        <v>0</v>
      </c>
      <c r="X176" s="257">
        <v>0</v>
      </c>
      <c r="Y176" s="258">
        <v>0</v>
      </c>
      <c r="Z176" s="259">
        <f>Y176/Y$196</f>
        <v>0</v>
      </c>
      <c r="AA176" s="256"/>
      <c r="AB176" s="257"/>
      <c r="AC176" s="257"/>
      <c r="AD176" s="258"/>
      <c r="AE176" s="259" t="e">
        <f>AD176/AD$196</f>
        <v>#DIV/0!</v>
      </c>
    </row>
    <row r="177" spans="2:31" ht="12.75" hidden="1" customHeight="1" x14ac:dyDescent="0.2">
      <c r="B177" s="238"/>
      <c r="C177" s="239"/>
      <c r="D177" s="239"/>
      <c r="E177" s="240"/>
      <c r="F177" s="241"/>
      <c r="G177" s="246"/>
      <c r="H177" s="247"/>
      <c r="I177" s="247"/>
      <c r="J177" s="248"/>
      <c r="K177" s="249"/>
      <c r="L177" s="256"/>
      <c r="M177" s="257"/>
      <c r="N177" s="257"/>
      <c r="O177" s="258"/>
      <c r="P177" s="259"/>
      <c r="Q177" s="256"/>
      <c r="R177" s="257"/>
      <c r="S177" s="257"/>
      <c r="T177" s="258"/>
      <c r="U177" s="259"/>
      <c r="V177" s="256"/>
      <c r="W177" s="257"/>
      <c r="X177" s="257"/>
      <c r="Y177" s="258"/>
      <c r="Z177" s="259"/>
      <c r="AA177" s="256"/>
      <c r="AB177" s="257"/>
      <c r="AC177" s="257"/>
      <c r="AD177" s="258"/>
      <c r="AE177" s="259"/>
    </row>
    <row r="178" spans="2:31" ht="12.75" hidden="1" customHeight="1" x14ac:dyDescent="0.2">
      <c r="B178" s="238"/>
      <c r="C178" s="239"/>
      <c r="D178" s="239"/>
      <c r="E178" s="240"/>
      <c r="F178" s="241"/>
      <c r="G178" s="246"/>
      <c r="H178" s="247"/>
      <c r="I178" s="247"/>
      <c r="J178" s="248"/>
      <c r="K178" s="249"/>
      <c r="L178" s="256"/>
      <c r="M178" s="257"/>
      <c r="N178" s="257"/>
      <c r="O178" s="258"/>
      <c r="P178" s="259"/>
      <c r="Q178" s="256"/>
      <c r="R178" s="257"/>
      <c r="S178" s="257"/>
      <c r="T178" s="258"/>
      <c r="U178" s="259"/>
      <c r="V178" s="256"/>
      <c r="W178" s="257"/>
      <c r="X178" s="257"/>
      <c r="Y178" s="258"/>
      <c r="Z178" s="259"/>
      <c r="AA178" s="256"/>
      <c r="AB178" s="257"/>
      <c r="AC178" s="257"/>
      <c r="AD178" s="258"/>
      <c r="AE178" s="259"/>
    </row>
    <row r="179" spans="2:31" ht="12.75" hidden="1" customHeight="1" x14ac:dyDescent="0.2">
      <c r="B179" s="238"/>
      <c r="C179" s="239"/>
      <c r="D179" s="239"/>
      <c r="E179" s="240"/>
      <c r="F179" s="241"/>
      <c r="G179" s="246"/>
      <c r="H179" s="247"/>
      <c r="I179" s="247"/>
      <c r="J179" s="248"/>
      <c r="K179" s="249"/>
      <c r="L179" s="256"/>
      <c r="M179" s="257"/>
      <c r="N179" s="257"/>
      <c r="O179" s="258"/>
      <c r="P179" s="259"/>
      <c r="Q179" s="256"/>
      <c r="R179" s="257"/>
      <c r="S179" s="257"/>
      <c r="T179" s="258"/>
      <c r="U179" s="259"/>
      <c r="V179" s="256"/>
      <c r="W179" s="257"/>
      <c r="X179" s="257"/>
      <c r="Y179" s="258"/>
      <c r="Z179" s="259"/>
      <c r="AA179" s="256"/>
      <c r="AB179" s="257"/>
      <c r="AC179" s="257"/>
      <c r="AD179" s="258"/>
      <c r="AE179" s="259"/>
    </row>
    <row r="180" spans="2:31" ht="12.75" hidden="1" customHeight="1" x14ac:dyDescent="0.2">
      <c r="B180" s="238"/>
      <c r="C180" s="239"/>
      <c r="D180" s="239"/>
      <c r="E180" s="240"/>
      <c r="F180" s="241"/>
      <c r="G180" s="246"/>
      <c r="H180" s="247"/>
      <c r="I180" s="247"/>
      <c r="J180" s="248"/>
      <c r="K180" s="249"/>
      <c r="L180" s="256"/>
      <c r="M180" s="257"/>
      <c r="N180" s="257"/>
      <c r="O180" s="258"/>
      <c r="P180" s="259"/>
      <c r="Q180" s="256"/>
      <c r="R180" s="257"/>
      <c r="S180" s="257"/>
      <c r="T180" s="258"/>
      <c r="U180" s="259"/>
      <c r="V180" s="256"/>
      <c r="W180" s="257"/>
      <c r="X180" s="257"/>
      <c r="Y180" s="258"/>
      <c r="Z180" s="259"/>
      <c r="AA180" s="256"/>
      <c r="AB180" s="257"/>
      <c r="AC180" s="257"/>
      <c r="AD180" s="258"/>
      <c r="AE180" s="259"/>
    </row>
    <row r="181" spans="2:31" ht="12.75" hidden="1" customHeight="1" x14ac:dyDescent="0.2">
      <c r="B181" s="238"/>
      <c r="C181" s="239"/>
      <c r="D181" s="239"/>
      <c r="E181" s="240"/>
      <c r="F181" s="241"/>
      <c r="G181" s="246"/>
      <c r="H181" s="247"/>
      <c r="I181" s="247"/>
      <c r="J181" s="248"/>
      <c r="K181" s="249"/>
      <c r="L181" s="256"/>
      <c r="M181" s="257"/>
      <c r="N181" s="257"/>
      <c r="O181" s="258"/>
      <c r="P181" s="259"/>
      <c r="Q181" s="256"/>
      <c r="R181" s="257"/>
      <c r="S181" s="257"/>
      <c r="T181" s="258"/>
      <c r="U181" s="259"/>
      <c r="V181" s="256"/>
      <c r="W181" s="257"/>
      <c r="X181" s="257"/>
      <c r="Y181" s="258"/>
      <c r="Z181" s="259"/>
      <c r="AA181" s="256"/>
      <c r="AB181" s="257"/>
      <c r="AC181" s="257"/>
      <c r="AD181" s="258"/>
      <c r="AE181" s="259"/>
    </row>
    <row r="182" spans="2:31" ht="12.75" hidden="1" customHeight="1" x14ac:dyDescent="0.2">
      <c r="B182" s="238"/>
      <c r="C182" s="239"/>
      <c r="D182" s="239"/>
      <c r="E182" s="240"/>
      <c r="F182" s="241"/>
      <c r="G182" s="246"/>
      <c r="H182" s="247"/>
      <c r="I182" s="247"/>
      <c r="J182" s="248"/>
      <c r="K182" s="249"/>
      <c r="L182" s="256"/>
      <c r="M182" s="257"/>
      <c r="N182" s="257"/>
      <c r="O182" s="258"/>
      <c r="P182" s="259"/>
      <c r="Q182" s="256"/>
      <c r="R182" s="257"/>
      <c r="S182" s="257"/>
      <c r="T182" s="258"/>
      <c r="U182" s="259"/>
      <c r="V182" s="256"/>
      <c r="W182" s="257"/>
      <c r="X182" s="257"/>
      <c r="Y182" s="258"/>
      <c r="Z182" s="259"/>
      <c r="AA182" s="256"/>
      <c r="AB182" s="257"/>
      <c r="AC182" s="257"/>
      <c r="AD182" s="258"/>
      <c r="AE182" s="259"/>
    </row>
    <row r="183" spans="2:31" ht="12.75" hidden="1" customHeight="1" x14ac:dyDescent="0.2">
      <c r="B183" s="238"/>
      <c r="C183" s="239"/>
      <c r="D183" s="239"/>
      <c r="E183" s="240"/>
      <c r="F183" s="241"/>
      <c r="G183" s="246"/>
      <c r="H183" s="247"/>
      <c r="I183" s="247"/>
      <c r="J183" s="248"/>
      <c r="K183" s="249"/>
      <c r="L183" s="256"/>
      <c r="M183" s="257"/>
      <c r="N183" s="257"/>
      <c r="O183" s="258"/>
      <c r="P183" s="259"/>
      <c r="Q183" s="256"/>
      <c r="R183" s="257"/>
      <c r="S183" s="257"/>
      <c r="T183" s="258"/>
      <c r="U183" s="259"/>
      <c r="V183" s="256"/>
      <c r="W183" s="257"/>
      <c r="X183" s="257"/>
      <c r="Y183" s="258"/>
      <c r="Z183" s="259"/>
      <c r="AA183" s="256"/>
      <c r="AB183" s="257"/>
      <c r="AC183" s="257"/>
      <c r="AD183" s="258"/>
      <c r="AE183" s="259"/>
    </row>
    <row r="184" spans="2:31" ht="12.75" hidden="1" customHeight="1" x14ac:dyDescent="0.2">
      <c r="B184" s="238"/>
      <c r="C184" s="239"/>
      <c r="D184" s="239"/>
      <c r="E184" s="240"/>
      <c r="F184" s="241"/>
      <c r="G184" s="246"/>
      <c r="H184" s="247"/>
      <c r="I184" s="247"/>
      <c r="J184" s="248"/>
      <c r="K184" s="249"/>
      <c r="L184" s="256"/>
      <c r="M184" s="257"/>
      <c r="N184" s="257"/>
      <c r="O184" s="258"/>
      <c r="P184" s="259"/>
      <c r="Q184" s="256"/>
      <c r="R184" s="257"/>
      <c r="S184" s="257"/>
      <c r="T184" s="258"/>
      <c r="U184" s="259"/>
      <c r="V184" s="256"/>
      <c r="W184" s="257"/>
      <c r="X184" s="257"/>
      <c r="Y184" s="258"/>
      <c r="Z184" s="259"/>
      <c r="AA184" s="256"/>
      <c r="AB184" s="257"/>
      <c r="AC184" s="257"/>
      <c r="AD184" s="258"/>
      <c r="AE184" s="259"/>
    </row>
    <row r="185" spans="2:31" ht="12.75" hidden="1" customHeight="1" x14ac:dyDescent="0.2">
      <c r="B185" s="238"/>
      <c r="C185" s="239"/>
      <c r="D185" s="239"/>
      <c r="E185" s="240"/>
      <c r="F185" s="241"/>
      <c r="G185" s="246"/>
      <c r="H185" s="247"/>
      <c r="I185" s="247"/>
      <c r="J185" s="248"/>
      <c r="K185" s="249"/>
      <c r="L185" s="256"/>
      <c r="M185" s="257"/>
      <c r="N185" s="257"/>
      <c r="O185" s="258"/>
      <c r="P185" s="259"/>
      <c r="Q185" s="256"/>
      <c r="R185" s="257"/>
      <c r="S185" s="257"/>
      <c r="T185" s="258"/>
      <c r="U185" s="259"/>
      <c r="V185" s="256"/>
      <c r="W185" s="257"/>
      <c r="X185" s="257"/>
      <c r="Y185" s="258"/>
      <c r="Z185" s="259"/>
      <c r="AA185" s="256"/>
      <c r="AB185" s="257"/>
      <c r="AC185" s="257"/>
      <c r="AD185" s="258"/>
      <c r="AE185" s="259"/>
    </row>
    <row r="186" spans="2:31" ht="12.75" hidden="1" customHeight="1" x14ac:dyDescent="0.2">
      <c r="B186" s="238"/>
      <c r="C186" s="239"/>
      <c r="D186" s="239"/>
      <c r="E186" s="240"/>
      <c r="F186" s="241"/>
      <c r="G186" s="246"/>
      <c r="H186" s="247"/>
      <c r="I186" s="247"/>
      <c r="J186" s="248"/>
      <c r="K186" s="249"/>
      <c r="L186" s="256"/>
      <c r="M186" s="257"/>
      <c r="N186" s="257"/>
      <c r="O186" s="258"/>
      <c r="P186" s="259"/>
      <c r="Q186" s="256"/>
      <c r="R186" s="257"/>
      <c r="S186" s="257"/>
      <c r="T186" s="258"/>
      <c r="U186" s="259"/>
      <c r="V186" s="256"/>
      <c r="W186" s="257"/>
      <c r="X186" s="257"/>
      <c r="Y186" s="258"/>
      <c r="Z186" s="259"/>
      <c r="AA186" s="256"/>
      <c r="AB186" s="257"/>
      <c r="AC186" s="257"/>
      <c r="AD186" s="258"/>
      <c r="AE186" s="259"/>
    </row>
    <row r="187" spans="2:31" ht="12.75" hidden="1" customHeight="1" x14ac:dyDescent="0.2">
      <c r="B187" s="238"/>
      <c r="C187" s="239"/>
      <c r="D187" s="239"/>
      <c r="E187" s="240"/>
      <c r="F187" s="241"/>
      <c r="G187" s="246"/>
      <c r="H187" s="247"/>
      <c r="I187" s="247"/>
      <c r="J187" s="248"/>
      <c r="K187" s="249"/>
      <c r="L187" s="256"/>
      <c r="M187" s="257"/>
      <c r="N187" s="257"/>
      <c r="O187" s="258"/>
      <c r="P187" s="259"/>
      <c r="Q187" s="256"/>
      <c r="R187" s="257"/>
      <c r="S187" s="257"/>
      <c r="T187" s="258"/>
      <c r="U187" s="259"/>
      <c r="V187" s="256"/>
      <c r="W187" s="257"/>
      <c r="X187" s="257"/>
      <c r="Y187" s="258"/>
      <c r="Z187" s="259"/>
      <c r="AA187" s="256"/>
      <c r="AB187" s="257"/>
      <c r="AC187" s="257"/>
      <c r="AD187" s="258"/>
      <c r="AE187" s="259"/>
    </row>
    <row r="188" spans="2:31" ht="12.75" hidden="1" customHeight="1" x14ac:dyDescent="0.2">
      <c r="B188" s="238"/>
      <c r="C188" s="239"/>
      <c r="D188" s="239"/>
      <c r="E188" s="240"/>
      <c r="F188" s="241"/>
      <c r="G188" s="246"/>
      <c r="H188" s="247"/>
      <c r="I188" s="247"/>
      <c r="J188" s="248"/>
      <c r="K188" s="249"/>
      <c r="L188" s="256"/>
      <c r="M188" s="257"/>
      <c r="N188" s="257"/>
      <c r="O188" s="258"/>
      <c r="P188" s="259"/>
      <c r="Q188" s="256"/>
      <c r="R188" s="257"/>
      <c r="S188" s="257"/>
      <c r="T188" s="258"/>
      <c r="U188" s="259"/>
      <c r="V188" s="256"/>
      <c r="W188" s="257"/>
      <c r="X188" s="257"/>
      <c r="Y188" s="258"/>
      <c r="Z188" s="259"/>
      <c r="AA188" s="256"/>
      <c r="AB188" s="257"/>
      <c r="AC188" s="257"/>
      <c r="AD188" s="258"/>
      <c r="AE188" s="259"/>
    </row>
    <row r="189" spans="2:31" ht="12.75" hidden="1" customHeight="1" x14ac:dyDescent="0.2">
      <c r="B189" s="238"/>
      <c r="C189" s="239"/>
      <c r="D189" s="239"/>
      <c r="E189" s="240"/>
      <c r="F189" s="241"/>
      <c r="G189" s="246"/>
      <c r="H189" s="247"/>
      <c r="I189" s="247"/>
      <c r="J189" s="248"/>
      <c r="K189" s="249"/>
      <c r="L189" s="256"/>
      <c r="M189" s="257"/>
      <c r="N189" s="257"/>
      <c r="O189" s="258"/>
      <c r="P189" s="259"/>
      <c r="Q189" s="256"/>
      <c r="R189" s="257"/>
      <c r="S189" s="257"/>
      <c r="T189" s="258"/>
      <c r="U189" s="259"/>
      <c r="V189" s="256"/>
      <c r="W189" s="257"/>
      <c r="X189" s="257"/>
      <c r="Y189" s="258"/>
      <c r="Z189" s="259"/>
      <c r="AA189" s="256"/>
      <c r="AB189" s="257"/>
      <c r="AC189" s="257"/>
      <c r="AD189" s="258"/>
      <c r="AE189" s="259"/>
    </row>
    <row r="190" spans="2:31" ht="12.75" hidden="1" customHeight="1" x14ac:dyDescent="0.2">
      <c r="B190" s="238"/>
      <c r="C190" s="239"/>
      <c r="D190" s="239"/>
      <c r="E190" s="240"/>
      <c r="F190" s="241"/>
      <c r="G190" s="246"/>
      <c r="H190" s="247"/>
      <c r="I190" s="247"/>
      <c r="J190" s="248"/>
      <c r="K190" s="249"/>
      <c r="L190" s="256"/>
      <c r="M190" s="257"/>
      <c r="N190" s="257"/>
      <c r="O190" s="258"/>
      <c r="P190" s="259"/>
      <c r="Q190" s="256"/>
      <c r="R190" s="257"/>
      <c r="S190" s="257"/>
      <c r="T190" s="258"/>
      <c r="U190" s="259"/>
      <c r="V190" s="256"/>
      <c r="W190" s="257"/>
      <c r="X190" s="257"/>
      <c r="Y190" s="258"/>
      <c r="Z190" s="259"/>
      <c r="AA190" s="256"/>
      <c r="AB190" s="257"/>
      <c r="AC190" s="257"/>
      <c r="AD190" s="258"/>
      <c r="AE190" s="259"/>
    </row>
    <row r="191" spans="2:31" ht="12.75" hidden="1" customHeight="1" x14ac:dyDescent="0.2">
      <c r="B191" s="238"/>
      <c r="C191" s="239"/>
      <c r="D191" s="239"/>
      <c r="E191" s="240"/>
      <c r="F191" s="241"/>
      <c r="G191" s="246"/>
      <c r="H191" s="247"/>
      <c r="I191" s="247"/>
      <c r="J191" s="248"/>
      <c r="K191" s="249"/>
      <c r="L191" s="256"/>
      <c r="M191" s="257"/>
      <c r="N191" s="257"/>
      <c r="O191" s="258"/>
      <c r="P191" s="259"/>
      <c r="Q191" s="256"/>
      <c r="R191" s="257"/>
      <c r="S191" s="257"/>
      <c r="T191" s="258"/>
      <c r="U191" s="259"/>
      <c r="V191" s="256"/>
      <c r="W191" s="257"/>
      <c r="X191" s="257"/>
      <c r="Y191" s="258"/>
      <c r="Z191" s="259"/>
      <c r="AA191" s="256"/>
      <c r="AB191" s="257"/>
      <c r="AC191" s="257"/>
      <c r="AD191" s="258"/>
      <c r="AE191" s="259"/>
    </row>
    <row r="192" spans="2:31" ht="12.75" hidden="1" customHeight="1" x14ac:dyDescent="0.2">
      <c r="B192" s="238"/>
      <c r="C192" s="239"/>
      <c r="D192" s="239"/>
      <c r="E192" s="240"/>
      <c r="F192" s="241"/>
      <c r="G192" s="246"/>
      <c r="H192" s="247"/>
      <c r="I192" s="247"/>
      <c r="J192" s="248"/>
      <c r="K192" s="249"/>
      <c r="L192" s="256"/>
      <c r="M192" s="257"/>
      <c r="N192" s="257"/>
      <c r="O192" s="258"/>
      <c r="P192" s="259"/>
      <c r="Q192" s="256"/>
      <c r="R192" s="257"/>
      <c r="S192" s="257"/>
      <c r="T192" s="258"/>
      <c r="U192" s="259"/>
      <c r="V192" s="256"/>
      <c r="W192" s="257"/>
      <c r="X192" s="257"/>
      <c r="Y192" s="258"/>
      <c r="Z192" s="259"/>
      <c r="AA192" s="256"/>
      <c r="AB192" s="257"/>
      <c r="AC192" s="257"/>
      <c r="AD192" s="258"/>
      <c r="AE192" s="259"/>
    </row>
    <row r="193" spans="1:31" ht="12.75" hidden="1" customHeight="1" x14ac:dyDescent="0.2">
      <c r="B193" s="238"/>
      <c r="C193" s="239"/>
      <c r="D193" s="239"/>
      <c r="E193" s="240"/>
      <c r="F193" s="241"/>
      <c r="G193" s="246"/>
      <c r="H193" s="247"/>
      <c r="I193" s="247"/>
      <c r="J193" s="248"/>
      <c r="K193" s="249"/>
      <c r="L193" s="256"/>
      <c r="M193" s="257"/>
      <c r="N193" s="257"/>
      <c r="O193" s="258"/>
      <c r="P193" s="259"/>
      <c r="Q193" s="256"/>
      <c r="R193" s="257"/>
      <c r="S193" s="257"/>
      <c r="T193" s="258"/>
      <c r="U193" s="259"/>
      <c r="V193" s="256"/>
      <c r="W193" s="257"/>
      <c r="X193" s="257"/>
      <c r="Y193" s="258"/>
      <c r="Z193" s="259"/>
      <c r="AA193" s="256"/>
      <c r="AB193" s="257"/>
      <c r="AC193" s="257"/>
      <c r="AD193" s="258"/>
      <c r="AE193" s="259"/>
    </row>
    <row r="194" spans="1:31" ht="12.75" hidden="1" customHeight="1" x14ac:dyDescent="0.2">
      <c r="B194" s="238"/>
      <c r="C194" s="239"/>
      <c r="D194" s="239"/>
      <c r="E194" s="240"/>
      <c r="F194" s="241"/>
      <c r="G194" s="246"/>
      <c r="H194" s="247"/>
      <c r="I194" s="247"/>
      <c r="J194" s="248"/>
      <c r="K194" s="249"/>
      <c r="L194" s="256"/>
      <c r="M194" s="257"/>
      <c r="N194" s="257"/>
      <c r="O194" s="258"/>
      <c r="P194" s="259"/>
      <c r="Q194" s="256"/>
      <c r="R194" s="257"/>
      <c r="S194" s="257"/>
      <c r="T194" s="258"/>
      <c r="U194" s="259"/>
      <c r="V194" s="256"/>
      <c r="W194" s="257"/>
      <c r="X194" s="257"/>
      <c r="Y194" s="258"/>
      <c r="Z194" s="259"/>
      <c r="AA194" s="256"/>
      <c r="AB194" s="257"/>
      <c r="AC194" s="257"/>
      <c r="AD194" s="258"/>
      <c r="AE194" s="259"/>
    </row>
    <row r="195" spans="1:31" ht="12.75" hidden="1" customHeight="1" x14ac:dyDescent="0.2">
      <c r="B195" s="238"/>
      <c r="C195" s="239"/>
      <c r="D195" s="239"/>
      <c r="E195" s="240"/>
      <c r="F195" s="241"/>
      <c r="G195" s="246"/>
      <c r="H195" s="247"/>
      <c r="I195" s="247"/>
      <c r="J195" s="248"/>
      <c r="K195" s="249"/>
      <c r="L195" s="256"/>
      <c r="M195" s="257"/>
      <c r="N195" s="257"/>
      <c r="O195" s="258"/>
      <c r="P195" s="259"/>
      <c r="Q195" s="256"/>
      <c r="R195" s="257"/>
      <c r="S195" s="257"/>
      <c r="T195" s="258"/>
      <c r="U195" s="259"/>
      <c r="V195" s="256"/>
      <c r="W195" s="257"/>
      <c r="X195" s="257"/>
      <c r="Y195" s="258"/>
      <c r="Z195" s="259"/>
      <c r="AA195" s="256"/>
      <c r="AB195" s="257"/>
      <c r="AC195" s="257"/>
      <c r="AD195" s="258"/>
      <c r="AE195" s="259"/>
    </row>
    <row r="196" spans="1:31" x14ac:dyDescent="0.2">
      <c r="A196" s="115" t="str">
        <f>$A$36</f>
        <v>Total</v>
      </c>
      <c r="B196" s="242">
        <f t="shared" ref="B196:AE196" si="6">SUM(B$172:B$195)</f>
        <v>102</v>
      </c>
      <c r="C196" s="243">
        <f t="shared" si="6"/>
        <v>1050131</v>
      </c>
      <c r="D196" s="243">
        <f t="shared" si="6"/>
        <v>677</v>
      </c>
      <c r="E196" s="244">
        <f t="shared" si="6"/>
        <v>95955.03</v>
      </c>
      <c r="F196" s="245">
        <f t="shared" si="6"/>
        <v>1</v>
      </c>
      <c r="G196" s="250">
        <f t="shared" si="6"/>
        <v>115</v>
      </c>
      <c r="H196" s="251">
        <f t="shared" si="6"/>
        <v>1074691</v>
      </c>
      <c r="I196" s="251">
        <f t="shared" si="6"/>
        <v>894</v>
      </c>
      <c r="J196" s="255">
        <f t="shared" si="6"/>
        <v>99525.209000000003</v>
      </c>
      <c r="K196" s="252">
        <f t="shared" si="6"/>
        <v>1</v>
      </c>
      <c r="L196" s="261">
        <f t="shared" si="6"/>
        <v>121</v>
      </c>
      <c r="M196" s="262">
        <f t="shared" si="6"/>
        <v>1053640</v>
      </c>
      <c r="N196" s="262">
        <f t="shared" si="6"/>
        <v>1154</v>
      </c>
      <c r="O196" s="263">
        <f t="shared" si="6"/>
        <v>97656.654999999999</v>
      </c>
      <c r="P196" s="264">
        <f t="shared" si="6"/>
        <v>1</v>
      </c>
      <c r="Q196" s="261">
        <f t="shared" si="6"/>
        <v>132</v>
      </c>
      <c r="R196" s="262">
        <f t="shared" si="6"/>
        <v>1086675</v>
      </c>
      <c r="S196" s="262">
        <f t="shared" si="6"/>
        <v>12268</v>
      </c>
      <c r="T196" s="263">
        <f t="shared" si="6"/>
        <v>98659.759000000005</v>
      </c>
      <c r="U196" s="264">
        <f t="shared" si="6"/>
        <v>1</v>
      </c>
      <c r="V196" s="261">
        <f t="shared" si="6"/>
        <v>145</v>
      </c>
      <c r="W196" s="262">
        <f t="shared" si="6"/>
        <v>1014705</v>
      </c>
      <c r="X196" s="262">
        <f t="shared" si="6"/>
        <v>5131</v>
      </c>
      <c r="Y196" s="263">
        <f t="shared" si="6"/>
        <v>102274.626</v>
      </c>
      <c r="Z196" s="264">
        <f t="shared" si="6"/>
        <v>1</v>
      </c>
      <c r="AA196" s="261">
        <f t="shared" si="6"/>
        <v>0</v>
      </c>
      <c r="AB196" s="262">
        <f t="shared" si="6"/>
        <v>0</v>
      </c>
      <c r="AC196" s="262">
        <f t="shared" si="6"/>
        <v>0</v>
      </c>
      <c r="AD196" s="263">
        <f t="shared" si="6"/>
        <v>0</v>
      </c>
      <c r="AE196" s="264" t="e">
        <f t="shared" si="6"/>
        <v>#DIV/0!</v>
      </c>
    </row>
    <row r="199" spans="1:31" ht="12.75" customHeight="1" x14ac:dyDescent="0.2"/>
    <row r="200" spans="1:31" ht="12.75" customHeight="1" x14ac:dyDescent="0.2">
      <c r="A200" s="110" t="str">
        <f>Translation!$A$39</f>
        <v>Vorsorgekapital in Mio. CHF</v>
      </c>
    </row>
    <row r="201" spans="1:31" ht="12.75" customHeight="1" x14ac:dyDescent="0.2"/>
    <row r="202" spans="1:31" ht="12.75" customHeight="1" x14ac:dyDescent="0.2"/>
    <row r="203" spans="1:31" ht="12.75" customHeight="1" x14ac:dyDescent="0.2"/>
    <row r="204" spans="1:31" ht="12.75" customHeight="1" x14ac:dyDescent="0.2"/>
    <row r="205" spans="1:31" ht="12.75" customHeight="1" x14ac:dyDescent="0.2"/>
    <row r="206" spans="1:31" ht="12.75" customHeight="1" x14ac:dyDescent="0.2"/>
    <row r="207" spans="1:31" ht="12.75" customHeight="1" x14ac:dyDescent="0.2"/>
    <row r="208" spans="1:31" ht="12.75" customHeight="1" x14ac:dyDescent="0.2"/>
    <row r="209" ht="12.75" customHeight="1" x14ac:dyDescent="0.2"/>
  </sheetData>
  <mergeCells count="6">
    <mergeCell ref="B3:F3"/>
    <mergeCell ref="Q3:U3"/>
    <mergeCell ref="V3:Z3"/>
    <mergeCell ref="AA3:AE3"/>
    <mergeCell ref="L3:P3"/>
    <mergeCell ref="G3:K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9">
    <pageSetUpPr fitToPage="1"/>
  </sheetPr>
  <dimension ref="A1:AE209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27" width="11" style="25"/>
    <col min="28" max="29" width="11" style="18"/>
    <col min="30" max="30" width="11" style="158"/>
    <col min="31" max="31" width="11" style="27"/>
    <col min="32" max="16384" width="11" style="1"/>
  </cols>
  <sheetData>
    <row r="1" spans="1:31" s="22" customFormat="1" ht="18" x14ac:dyDescent="0.25">
      <c r="A1" s="109" t="str">
        <f>Translation!$A$56</f>
        <v>Risikodimension Sanierungsfähigkeit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  <c r="AA1" s="21"/>
      <c r="AD1" s="157"/>
      <c r="AE1" s="24"/>
    </row>
    <row r="2" spans="1:3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  <c r="AA2" s="25"/>
      <c r="AD2" s="158"/>
      <c r="AE2" s="27"/>
    </row>
    <row r="3" spans="1:31" s="18" customFormat="1" ht="15.75" x14ac:dyDescent="0.25">
      <c r="A3" s="110"/>
      <c r="B3" s="288">
        <f>Translation!$A$45</f>
        <v>2018</v>
      </c>
      <c r="C3" s="289"/>
      <c r="D3" s="289"/>
      <c r="E3" s="289"/>
      <c r="F3" s="290"/>
      <c r="G3" s="288">
        <f>Translation!$A$44</f>
        <v>2017</v>
      </c>
      <c r="H3" s="289"/>
      <c r="I3" s="289"/>
      <c r="J3" s="289"/>
      <c r="K3" s="290"/>
      <c r="L3" s="288">
        <f>Translation!$A$43</f>
        <v>2016</v>
      </c>
      <c r="M3" s="289"/>
      <c r="N3" s="289"/>
      <c r="O3" s="289"/>
      <c r="P3" s="290"/>
      <c r="Q3" s="288">
        <f>Translation!$A$42</f>
        <v>2015</v>
      </c>
      <c r="R3" s="289"/>
      <c r="S3" s="289"/>
      <c r="T3" s="289"/>
      <c r="U3" s="290"/>
      <c r="V3" s="288">
        <f>Translation!$A$41</f>
        <v>2014</v>
      </c>
      <c r="W3" s="289"/>
      <c r="X3" s="289"/>
      <c r="Y3" s="289"/>
      <c r="Z3" s="290"/>
      <c r="AA3" s="288">
        <f>Translation!$A$40</f>
        <v>2013</v>
      </c>
      <c r="AB3" s="289"/>
      <c r="AC3" s="289"/>
      <c r="AD3" s="289"/>
      <c r="AE3" s="290"/>
    </row>
    <row r="4" spans="1:31" s="18" customFormat="1" ht="38.25" x14ac:dyDescent="0.2">
      <c r="A4" s="111" t="str">
        <f>Translation!$A$58</f>
        <v>Risikostufe</v>
      </c>
      <c r="B4" s="28" t="str">
        <f>Translation!$A$46</f>
        <v>Anzahl VE</v>
      </c>
      <c r="C4" s="19" t="str">
        <f>Translation!$A$47</f>
        <v>Anzahl aktive Versicherte</v>
      </c>
      <c r="D4" s="19" t="str">
        <f>Translation!$A$48</f>
        <v>Anzahl Rentner</v>
      </c>
      <c r="E4" s="148" t="str">
        <f>Translation!$A$49</f>
        <v>Vorsorge-kapital</v>
      </c>
      <c r="F4" s="29" t="str">
        <f>Translation!$A$52</f>
        <v>Anteil Vorsorge-kapital</v>
      </c>
      <c r="G4" s="28" t="str">
        <f>Translation!$A$46</f>
        <v>Anzahl VE</v>
      </c>
      <c r="H4" s="19" t="str">
        <f>Translation!$A$47</f>
        <v>Anzahl aktive Versicherte</v>
      </c>
      <c r="I4" s="19" t="str">
        <f>Translation!$A$48</f>
        <v>Anzahl Rentner</v>
      </c>
      <c r="J4" s="148" t="str">
        <f>Translation!$A$49</f>
        <v>Vorsorge-kapital</v>
      </c>
      <c r="K4" s="29" t="str">
        <f>Translation!$A$52</f>
        <v>Anteil Vorsorge-kapital</v>
      </c>
      <c r="L4" s="28" t="str">
        <f>Translation!$A$46</f>
        <v>Anzahl VE</v>
      </c>
      <c r="M4" s="73" t="str">
        <f>Translation!$A$47</f>
        <v>Anzahl aktive Versicherte</v>
      </c>
      <c r="N4" s="73" t="str">
        <f>Translation!$A$48</f>
        <v>Anzahl Rentner</v>
      </c>
      <c r="O4" s="148" t="str">
        <f>Translation!$A$49</f>
        <v>Vorsorge-kapital</v>
      </c>
      <c r="P4" s="29" t="str">
        <f>Translation!$A$52</f>
        <v>Anteil Vorsorge-kapital</v>
      </c>
      <c r="Q4" s="28" t="str">
        <f>Translation!$A$46</f>
        <v>Anzahl VE</v>
      </c>
      <c r="R4" s="73" t="str">
        <f>Translation!$A$47</f>
        <v>Anzahl aktive Versicherte</v>
      </c>
      <c r="S4" s="73" t="str">
        <f>Translation!$A$48</f>
        <v>Anzahl Rentner</v>
      </c>
      <c r="T4" s="148" t="str">
        <f>Translation!$A$49</f>
        <v>Vorsorge-kapital</v>
      </c>
      <c r="U4" s="29" t="str">
        <f>Translation!$A$52</f>
        <v>Anteil Vorsorge-kapital</v>
      </c>
      <c r="V4" s="28" t="str">
        <f>Translation!$A$46</f>
        <v>Anzahl VE</v>
      </c>
      <c r="W4" s="73" t="str">
        <f>Translation!$A$47</f>
        <v>Anzahl aktive Versicherte</v>
      </c>
      <c r="X4" s="73" t="str">
        <f>Translation!$A$48</f>
        <v>Anzahl Rentner</v>
      </c>
      <c r="Y4" s="148" t="str">
        <f>Translation!$A$49</f>
        <v>Vorsorge-kapital</v>
      </c>
      <c r="Z4" s="29" t="str">
        <f>Translation!$A$52</f>
        <v>Anteil Vorsorge-kapital</v>
      </c>
      <c r="AA4" s="28" t="str">
        <f>Translation!$A$46</f>
        <v>Anzahl VE</v>
      </c>
      <c r="AB4" s="73" t="str">
        <f>Translation!$A$47</f>
        <v>Anzahl aktive Versicherte</v>
      </c>
      <c r="AC4" s="73" t="str">
        <f>Translation!$A$48</f>
        <v>Anzahl Rentner</v>
      </c>
      <c r="AD4" s="148" t="str">
        <f>Translation!$A$49</f>
        <v>Vorsorge-kapital</v>
      </c>
      <c r="AE4" s="29" t="str">
        <f>Translation!$A$52</f>
        <v>Anteil Vorsorge-kapital</v>
      </c>
    </row>
    <row r="5" spans="1:31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  <c r="AA5" s="59"/>
      <c r="AB5" s="74"/>
      <c r="AC5" s="74"/>
      <c r="AD5" s="159"/>
      <c r="AE5" s="62"/>
    </row>
    <row r="6" spans="1:31" x14ac:dyDescent="0.2">
      <c r="M6" s="75"/>
      <c r="N6" s="75"/>
      <c r="R6" s="75"/>
      <c r="S6" s="75"/>
      <c r="W6" s="75"/>
      <c r="X6" s="75"/>
      <c r="AB6" s="75"/>
      <c r="AC6" s="75"/>
    </row>
    <row r="7" spans="1:31" ht="12.75" hidden="1" customHeight="1" x14ac:dyDescent="0.2">
      <c r="M7" s="75"/>
      <c r="N7" s="75"/>
      <c r="R7" s="75"/>
      <c r="S7" s="75"/>
      <c r="W7" s="75"/>
      <c r="X7" s="75"/>
      <c r="AB7" s="75"/>
      <c r="AC7" s="75"/>
    </row>
    <row r="8" spans="1:31" ht="12.75" hidden="1" customHeight="1" x14ac:dyDescent="0.2">
      <c r="M8" s="75"/>
      <c r="N8" s="75"/>
      <c r="R8" s="75"/>
      <c r="S8" s="75"/>
      <c r="W8" s="75"/>
      <c r="X8" s="75"/>
      <c r="AB8" s="75"/>
      <c r="AC8" s="75"/>
    </row>
    <row r="9" spans="1:31" ht="12.75" hidden="1" customHeight="1" x14ac:dyDescent="0.2">
      <c r="M9" s="75"/>
      <c r="N9" s="75"/>
      <c r="R9" s="75"/>
      <c r="S9" s="75"/>
      <c r="W9" s="75"/>
      <c r="X9" s="75"/>
      <c r="AB9" s="75"/>
      <c r="AC9" s="75"/>
    </row>
    <row r="10" spans="1:31" x14ac:dyDescent="0.2">
      <c r="M10" s="75"/>
      <c r="N10" s="75"/>
      <c r="R10" s="75"/>
      <c r="S10" s="75"/>
      <c r="W10" s="75"/>
      <c r="X10" s="75"/>
      <c r="AB10" s="75"/>
      <c r="AC10" s="75"/>
    </row>
    <row r="11" spans="1:31" x14ac:dyDescent="0.2">
      <c r="A11" s="113" t="str">
        <f>Translation!$A$29</f>
        <v>alle Vorsorgeeinrichtungen</v>
      </c>
      <c r="M11" s="75"/>
      <c r="N11" s="75"/>
      <c r="R11" s="75"/>
      <c r="S11" s="75"/>
      <c r="W11" s="75"/>
      <c r="X11" s="75"/>
      <c r="AB11" s="75"/>
      <c r="AC11" s="75"/>
    </row>
    <row r="12" spans="1:31" x14ac:dyDescent="0.2">
      <c r="A12" s="114" t="str">
        <f>Translation!$A59</f>
        <v>1 – tief</v>
      </c>
      <c r="B12" s="30">
        <v>332</v>
      </c>
      <c r="C12" s="6">
        <v>1489985</v>
      </c>
      <c r="D12" s="6">
        <v>18230</v>
      </c>
      <c r="E12" s="150">
        <v>127753.26</v>
      </c>
      <c r="F12" s="31">
        <f>E12/E$36</f>
        <v>0.13853980895781706</v>
      </c>
      <c r="G12" s="41">
        <v>345</v>
      </c>
      <c r="H12" s="42">
        <v>1497074</v>
      </c>
      <c r="I12" s="42">
        <v>17791</v>
      </c>
      <c r="J12" s="160">
        <v>130752.511</v>
      </c>
      <c r="K12" s="44">
        <f>J12/J$36</f>
        <v>0.14475177619002513</v>
      </c>
      <c r="L12" s="76">
        <v>359</v>
      </c>
      <c r="M12" s="122">
        <v>1430335</v>
      </c>
      <c r="N12" s="122">
        <v>15996</v>
      </c>
      <c r="O12" s="166">
        <v>123845.329</v>
      </c>
      <c r="P12" s="124">
        <f>O12/O$36</f>
        <v>0.14399528987303833</v>
      </c>
      <c r="Q12" s="76">
        <v>405</v>
      </c>
      <c r="R12" s="122">
        <v>1430311</v>
      </c>
      <c r="S12" s="122">
        <v>18238</v>
      </c>
      <c r="T12" s="166">
        <v>123241.91499999999</v>
      </c>
      <c r="U12" s="124">
        <f>T12/T$36</f>
        <v>0.14970533372987543</v>
      </c>
      <c r="V12" s="76">
        <v>434</v>
      </c>
      <c r="W12" s="122">
        <v>1337289</v>
      </c>
      <c r="X12" s="122">
        <v>22225</v>
      </c>
      <c r="Y12" s="166">
        <v>112814.959</v>
      </c>
      <c r="Z12" s="124">
        <f>Y12/Y$36</f>
        <v>0.14031170053806943</v>
      </c>
      <c r="AA12" s="76">
        <v>393</v>
      </c>
      <c r="AB12" s="122">
        <v>1365797</v>
      </c>
      <c r="AC12" s="122">
        <v>99999</v>
      </c>
      <c r="AD12" s="166">
        <v>49201.661</v>
      </c>
      <c r="AE12" s="124">
        <f>AD12/AD$36</f>
        <v>6.6002202534510362E-2</v>
      </c>
    </row>
    <row r="13" spans="1:31" x14ac:dyDescent="0.2">
      <c r="A13" s="114" t="str">
        <f>Translation!$A60</f>
        <v>2 – eher tief</v>
      </c>
      <c r="B13" s="30">
        <v>293</v>
      </c>
      <c r="C13" s="6">
        <v>715907</v>
      </c>
      <c r="D13" s="6">
        <v>69770</v>
      </c>
      <c r="E13" s="150">
        <v>89690.843999999997</v>
      </c>
      <c r="F13" s="31">
        <f>E13/E$36</f>
        <v>9.7263681514079339E-2</v>
      </c>
      <c r="G13" s="41">
        <v>306</v>
      </c>
      <c r="H13" s="42">
        <v>682826</v>
      </c>
      <c r="I13" s="42">
        <v>65630</v>
      </c>
      <c r="J13" s="160">
        <v>84449.335999999996</v>
      </c>
      <c r="K13" s="44">
        <f>J13/J$36</f>
        <v>9.3491064076530295E-2</v>
      </c>
      <c r="L13" s="76">
        <v>329</v>
      </c>
      <c r="M13" s="122">
        <v>706494</v>
      </c>
      <c r="N13" s="122">
        <v>68849</v>
      </c>
      <c r="O13" s="166">
        <v>82044.312000000005</v>
      </c>
      <c r="P13" s="124">
        <f>O13/O$36</f>
        <v>9.5393137426071181E-2</v>
      </c>
      <c r="Q13" s="76">
        <v>366</v>
      </c>
      <c r="R13" s="122">
        <v>796518</v>
      </c>
      <c r="S13" s="122">
        <v>86407</v>
      </c>
      <c r="T13" s="166">
        <v>85618.68</v>
      </c>
      <c r="U13" s="124">
        <f>T13/T$36</f>
        <v>0.1040033584589416</v>
      </c>
      <c r="V13" s="76">
        <v>422</v>
      </c>
      <c r="W13" s="122">
        <v>817207</v>
      </c>
      <c r="X13" s="122">
        <v>84229</v>
      </c>
      <c r="Y13" s="166">
        <v>85188.897999999986</v>
      </c>
      <c r="Z13" s="124">
        <f>Y13/Y$36</f>
        <v>0.10595225359559046</v>
      </c>
      <c r="AA13" s="76">
        <v>448</v>
      </c>
      <c r="AB13" s="122">
        <v>768076</v>
      </c>
      <c r="AC13" s="122">
        <v>89561</v>
      </c>
      <c r="AD13" s="166">
        <v>82903.798999999999</v>
      </c>
      <c r="AE13" s="124">
        <f>AD13/AD$36</f>
        <v>0.11121237009617088</v>
      </c>
    </row>
    <row r="14" spans="1:31" x14ac:dyDescent="0.2">
      <c r="A14" s="114" t="str">
        <f>Translation!$A61</f>
        <v>3 – mittel</v>
      </c>
      <c r="B14" s="30">
        <v>481</v>
      </c>
      <c r="C14" s="6">
        <v>956519</v>
      </c>
      <c r="D14" s="6">
        <v>225143</v>
      </c>
      <c r="E14" s="150">
        <v>207348.90899999999</v>
      </c>
      <c r="F14" s="31">
        <f>E14/E$36</f>
        <v>0.2248559311948031</v>
      </c>
      <c r="G14" s="41">
        <v>512</v>
      </c>
      <c r="H14" s="42">
        <v>952186</v>
      </c>
      <c r="I14" s="42">
        <v>225918</v>
      </c>
      <c r="J14" s="160">
        <v>211077.44799999997</v>
      </c>
      <c r="K14" s="44">
        <f>J14/J$36</f>
        <v>0.23367685467744223</v>
      </c>
      <c r="L14" s="76">
        <v>505</v>
      </c>
      <c r="M14" s="122">
        <v>818380</v>
      </c>
      <c r="N14" s="122">
        <v>170532</v>
      </c>
      <c r="O14" s="166">
        <v>166694.85399999999</v>
      </c>
      <c r="P14" s="124">
        <f>O14/O$36</f>
        <v>0.19381654533029502</v>
      </c>
      <c r="Q14" s="76">
        <v>507</v>
      </c>
      <c r="R14" s="122">
        <v>792177</v>
      </c>
      <c r="S14" s="122">
        <v>174504</v>
      </c>
      <c r="T14" s="166">
        <v>170416.533</v>
      </c>
      <c r="U14" s="124">
        <f>T14/T$36</f>
        <v>0.20700963585200158</v>
      </c>
      <c r="V14" s="76">
        <v>531</v>
      </c>
      <c r="W14" s="122">
        <v>879366</v>
      </c>
      <c r="X14" s="122">
        <v>189915</v>
      </c>
      <c r="Y14" s="166">
        <v>190553.13999999998</v>
      </c>
      <c r="Z14" s="124">
        <f>Y14/Y$36</f>
        <v>0.2369972506595408</v>
      </c>
      <c r="AA14" s="76">
        <v>558</v>
      </c>
      <c r="AB14" s="122">
        <v>755501</v>
      </c>
      <c r="AC14" s="122">
        <v>157477</v>
      </c>
      <c r="AD14" s="166">
        <v>140338.245</v>
      </c>
      <c r="AE14" s="124">
        <f>AD14/AD$36</f>
        <v>0.18825854821908827</v>
      </c>
    </row>
    <row r="15" spans="1:31" x14ac:dyDescent="0.2">
      <c r="A15" s="114" t="str">
        <f>Translation!$A62</f>
        <v>4 – eher hoch</v>
      </c>
      <c r="B15" s="30">
        <v>384</v>
      </c>
      <c r="C15" s="6">
        <v>1070478</v>
      </c>
      <c r="D15" s="6">
        <v>590944</v>
      </c>
      <c r="E15" s="150">
        <v>481265.31799999997</v>
      </c>
      <c r="F15" s="31">
        <f>E15/E$36</f>
        <v>0.52189983420965591</v>
      </c>
      <c r="G15" s="41">
        <v>396</v>
      </c>
      <c r="H15" s="42">
        <v>1034034</v>
      </c>
      <c r="I15" s="42">
        <v>573481</v>
      </c>
      <c r="J15" s="160">
        <v>460240.71499999997</v>
      </c>
      <c r="K15" s="44">
        <f>J15/J$36</f>
        <v>0.50951725868742315</v>
      </c>
      <c r="L15" s="76">
        <v>387</v>
      </c>
      <c r="M15" s="122">
        <v>1084224</v>
      </c>
      <c r="N15" s="122">
        <v>598069</v>
      </c>
      <c r="O15" s="166">
        <v>469793.28399999999</v>
      </c>
      <c r="P15" s="124">
        <f>O15/O$36</f>
        <v>0.5462298873620548</v>
      </c>
      <c r="Q15" s="76">
        <v>366</v>
      </c>
      <c r="R15" s="122">
        <v>1009003</v>
      </c>
      <c r="S15" s="122">
        <v>565383</v>
      </c>
      <c r="T15" s="166">
        <v>427966.66399999999</v>
      </c>
      <c r="U15" s="124">
        <f>T15/T$36</f>
        <v>0.51986284260011273</v>
      </c>
      <c r="V15" s="76">
        <v>360</v>
      </c>
      <c r="W15" s="122">
        <v>961767</v>
      </c>
      <c r="X15" s="122">
        <v>542433</v>
      </c>
      <c r="Y15" s="166">
        <v>401807.26399999997</v>
      </c>
      <c r="Z15" s="124">
        <f>Y15/Y$36</f>
        <v>0.49974100066276672</v>
      </c>
      <c r="AA15" s="76">
        <v>389</v>
      </c>
      <c r="AB15" s="122">
        <v>1031618</v>
      </c>
      <c r="AC15" s="122">
        <v>563883</v>
      </c>
      <c r="AD15" s="166">
        <v>423727.34600000002</v>
      </c>
      <c r="AE15" s="124">
        <f>AD15/AD$36</f>
        <v>0.56841451165850987</v>
      </c>
    </row>
    <row r="16" spans="1:31" x14ac:dyDescent="0.2">
      <c r="A16" s="114" t="str">
        <f>Translation!$A63</f>
        <v>5 – hoch</v>
      </c>
      <c r="B16" s="30">
        <v>97</v>
      </c>
      <c r="C16" s="6">
        <v>9008</v>
      </c>
      <c r="D16" s="6">
        <v>33208</v>
      </c>
      <c r="E16" s="150">
        <v>16082.828</v>
      </c>
      <c r="F16" s="31">
        <f>E16/E$36</f>
        <v>1.7440744123644523E-2</v>
      </c>
      <c r="G16" s="41">
        <v>95</v>
      </c>
      <c r="H16" s="42">
        <v>9792</v>
      </c>
      <c r="I16" s="42">
        <v>34671</v>
      </c>
      <c r="J16" s="160">
        <v>16767.772999999997</v>
      </c>
      <c r="K16" s="44">
        <f>J16/J$36</f>
        <v>1.8563046368579077E-2</v>
      </c>
      <c r="L16" s="76">
        <v>102</v>
      </c>
      <c r="M16" s="122">
        <v>10661</v>
      </c>
      <c r="N16" s="122">
        <v>35379</v>
      </c>
      <c r="O16" s="166">
        <v>17687.36</v>
      </c>
      <c r="P16" s="124">
        <f>O16/O$36</f>
        <v>2.0565140008540681E-2</v>
      </c>
      <c r="Q16" s="76">
        <v>99</v>
      </c>
      <c r="R16" s="122">
        <v>10146</v>
      </c>
      <c r="S16" s="122">
        <v>34069</v>
      </c>
      <c r="T16" s="166">
        <v>15986.162</v>
      </c>
      <c r="U16" s="124">
        <f>T16/T$36</f>
        <v>1.9418829359068732E-2</v>
      </c>
      <c r="V16" s="76">
        <v>98</v>
      </c>
      <c r="W16" s="122">
        <v>8408</v>
      </c>
      <c r="X16" s="122">
        <v>30016</v>
      </c>
      <c r="Y16" s="166">
        <v>13666.753999999999</v>
      </c>
      <c r="Z16" s="124">
        <f>Y16/Y$36</f>
        <v>1.6997794544032607E-2</v>
      </c>
      <c r="AA16" s="76">
        <v>117</v>
      </c>
      <c r="AB16" s="122">
        <v>11756</v>
      </c>
      <c r="AC16" s="122">
        <v>32412</v>
      </c>
      <c r="AD16" s="166">
        <v>49283.784</v>
      </c>
      <c r="AE16" s="124">
        <f>AD16/AD$36</f>
        <v>6.6112367491720683E-2</v>
      </c>
    </row>
    <row r="17" spans="2:31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6"/>
      <c r="P17" s="124"/>
      <c r="Q17" s="76"/>
      <c r="R17" s="122"/>
      <c r="S17" s="122"/>
      <c r="T17" s="166"/>
      <c r="U17" s="124"/>
      <c r="V17" s="76"/>
      <c r="W17" s="122"/>
      <c r="X17" s="122"/>
      <c r="Y17" s="166"/>
      <c r="Z17" s="124"/>
      <c r="AA17" s="76"/>
      <c r="AB17" s="122"/>
      <c r="AC17" s="122"/>
      <c r="AD17" s="166"/>
      <c r="AE17" s="124"/>
    </row>
    <row r="18" spans="2:31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6"/>
      <c r="P18" s="124"/>
      <c r="Q18" s="76"/>
      <c r="R18" s="122"/>
      <c r="S18" s="122"/>
      <c r="T18" s="166"/>
      <c r="U18" s="124"/>
      <c r="V18" s="76"/>
      <c r="W18" s="122"/>
      <c r="X18" s="122"/>
      <c r="Y18" s="166"/>
      <c r="Z18" s="124"/>
      <c r="AA18" s="76"/>
      <c r="AB18" s="122"/>
      <c r="AC18" s="122"/>
      <c r="AD18" s="166"/>
      <c r="AE18" s="124"/>
    </row>
    <row r="19" spans="2:31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6"/>
      <c r="P19" s="124"/>
      <c r="Q19" s="76"/>
      <c r="R19" s="122"/>
      <c r="S19" s="122"/>
      <c r="T19" s="166"/>
      <c r="U19" s="124"/>
      <c r="V19" s="76"/>
      <c r="W19" s="122"/>
      <c r="X19" s="122"/>
      <c r="Y19" s="166"/>
      <c r="Z19" s="124"/>
      <c r="AA19" s="76"/>
      <c r="AB19" s="122"/>
      <c r="AC19" s="122"/>
      <c r="AD19" s="166"/>
      <c r="AE19" s="124"/>
    </row>
    <row r="20" spans="2:31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6"/>
      <c r="P20" s="124"/>
      <c r="Q20" s="76"/>
      <c r="R20" s="122"/>
      <c r="S20" s="122"/>
      <c r="T20" s="166"/>
      <c r="U20" s="124"/>
      <c r="V20" s="76"/>
      <c r="W20" s="122"/>
      <c r="X20" s="122"/>
      <c r="Y20" s="166"/>
      <c r="Z20" s="124"/>
      <c r="AA20" s="76"/>
      <c r="AB20" s="122"/>
      <c r="AC20" s="122"/>
      <c r="AD20" s="166"/>
      <c r="AE20" s="124"/>
    </row>
    <row r="21" spans="2:31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6"/>
      <c r="P21" s="124"/>
      <c r="Q21" s="76"/>
      <c r="R21" s="122"/>
      <c r="S21" s="122"/>
      <c r="T21" s="166"/>
      <c r="U21" s="124"/>
      <c r="V21" s="76"/>
      <c r="W21" s="122"/>
      <c r="X21" s="122"/>
      <c r="Y21" s="166"/>
      <c r="Z21" s="124"/>
      <c r="AA21" s="76"/>
      <c r="AB21" s="122"/>
      <c r="AC21" s="122"/>
      <c r="AD21" s="166"/>
      <c r="AE21" s="124"/>
    </row>
    <row r="22" spans="2:31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6"/>
      <c r="P22" s="124"/>
      <c r="Q22" s="76"/>
      <c r="R22" s="122"/>
      <c r="S22" s="122"/>
      <c r="T22" s="166"/>
      <c r="U22" s="124"/>
      <c r="V22" s="76"/>
      <c r="W22" s="122"/>
      <c r="X22" s="122"/>
      <c r="Y22" s="166"/>
      <c r="Z22" s="124"/>
      <c r="AA22" s="76"/>
      <c r="AB22" s="122"/>
      <c r="AC22" s="122"/>
      <c r="AD22" s="166"/>
      <c r="AE22" s="124"/>
    </row>
    <row r="23" spans="2:31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6"/>
      <c r="P23" s="124"/>
      <c r="Q23" s="76"/>
      <c r="R23" s="122"/>
      <c r="S23" s="122"/>
      <c r="T23" s="166"/>
      <c r="U23" s="124"/>
      <c r="V23" s="76"/>
      <c r="W23" s="122"/>
      <c r="X23" s="122"/>
      <c r="Y23" s="166"/>
      <c r="Z23" s="124"/>
      <c r="AA23" s="76"/>
      <c r="AB23" s="122"/>
      <c r="AC23" s="122"/>
      <c r="AD23" s="166"/>
      <c r="AE23" s="124"/>
    </row>
    <row r="24" spans="2:31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6"/>
      <c r="P24" s="124"/>
      <c r="Q24" s="76"/>
      <c r="R24" s="122"/>
      <c r="S24" s="122"/>
      <c r="T24" s="166"/>
      <c r="U24" s="124"/>
      <c r="V24" s="76"/>
      <c r="W24" s="122"/>
      <c r="X24" s="122"/>
      <c r="Y24" s="166"/>
      <c r="Z24" s="124"/>
      <c r="AA24" s="76"/>
      <c r="AB24" s="122"/>
      <c r="AC24" s="122"/>
      <c r="AD24" s="166"/>
      <c r="AE24" s="124"/>
    </row>
    <row r="25" spans="2:31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6"/>
      <c r="P25" s="124"/>
      <c r="Q25" s="76"/>
      <c r="R25" s="122"/>
      <c r="S25" s="122"/>
      <c r="T25" s="166"/>
      <c r="U25" s="124"/>
      <c r="V25" s="76"/>
      <c r="W25" s="122"/>
      <c r="X25" s="122"/>
      <c r="Y25" s="166"/>
      <c r="Z25" s="124"/>
      <c r="AA25" s="76"/>
      <c r="AB25" s="122"/>
      <c r="AC25" s="122"/>
      <c r="AD25" s="166"/>
      <c r="AE25" s="124"/>
    </row>
    <row r="26" spans="2:31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6"/>
      <c r="P26" s="124"/>
      <c r="Q26" s="76"/>
      <c r="R26" s="122"/>
      <c r="S26" s="122"/>
      <c r="T26" s="166"/>
      <c r="U26" s="124"/>
      <c r="V26" s="76"/>
      <c r="W26" s="122"/>
      <c r="X26" s="122"/>
      <c r="Y26" s="166"/>
      <c r="Z26" s="124"/>
      <c r="AA26" s="76"/>
      <c r="AB26" s="122"/>
      <c r="AC26" s="122"/>
      <c r="AD26" s="166"/>
      <c r="AE26" s="124"/>
    </row>
    <row r="27" spans="2:31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6"/>
      <c r="P27" s="124"/>
      <c r="Q27" s="76"/>
      <c r="R27" s="122"/>
      <c r="S27" s="122"/>
      <c r="T27" s="166"/>
      <c r="U27" s="124"/>
      <c r="V27" s="76"/>
      <c r="W27" s="122"/>
      <c r="X27" s="122"/>
      <c r="Y27" s="166"/>
      <c r="Z27" s="124"/>
      <c r="AA27" s="76"/>
      <c r="AB27" s="122"/>
      <c r="AC27" s="122"/>
      <c r="AD27" s="166"/>
      <c r="AE27" s="124"/>
    </row>
    <row r="28" spans="2:31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6"/>
      <c r="P28" s="124"/>
      <c r="Q28" s="76"/>
      <c r="R28" s="122"/>
      <c r="S28" s="122"/>
      <c r="T28" s="166"/>
      <c r="U28" s="124"/>
      <c r="V28" s="76"/>
      <c r="W28" s="122"/>
      <c r="X28" s="122"/>
      <c r="Y28" s="166"/>
      <c r="Z28" s="124"/>
      <c r="AA28" s="76"/>
      <c r="AB28" s="122"/>
      <c r="AC28" s="122"/>
      <c r="AD28" s="166"/>
      <c r="AE28" s="124"/>
    </row>
    <row r="29" spans="2:31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6"/>
      <c r="P29" s="124"/>
      <c r="Q29" s="76"/>
      <c r="R29" s="122"/>
      <c r="S29" s="122"/>
      <c r="T29" s="166"/>
      <c r="U29" s="124"/>
      <c r="V29" s="76"/>
      <c r="W29" s="122"/>
      <c r="X29" s="122"/>
      <c r="Y29" s="166"/>
      <c r="Z29" s="124"/>
      <c r="AA29" s="76"/>
      <c r="AB29" s="122"/>
      <c r="AC29" s="122"/>
      <c r="AD29" s="166"/>
      <c r="AE29" s="124"/>
    </row>
    <row r="30" spans="2:31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6"/>
      <c r="P30" s="124"/>
      <c r="Q30" s="76"/>
      <c r="R30" s="122"/>
      <c r="S30" s="122"/>
      <c r="T30" s="166"/>
      <c r="U30" s="124"/>
      <c r="V30" s="76"/>
      <c r="W30" s="122"/>
      <c r="X30" s="122"/>
      <c r="Y30" s="166"/>
      <c r="Z30" s="124"/>
      <c r="AA30" s="76"/>
      <c r="AB30" s="122"/>
      <c r="AC30" s="122"/>
      <c r="AD30" s="166"/>
      <c r="AE30" s="124"/>
    </row>
    <row r="31" spans="2:31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6"/>
      <c r="P31" s="124"/>
      <c r="Q31" s="76"/>
      <c r="R31" s="122"/>
      <c r="S31" s="122"/>
      <c r="T31" s="166"/>
      <c r="U31" s="124"/>
      <c r="V31" s="76"/>
      <c r="W31" s="122"/>
      <c r="X31" s="122"/>
      <c r="Y31" s="166"/>
      <c r="Z31" s="124"/>
      <c r="AA31" s="76"/>
      <c r="AB31" s="122"/>
      <c r="AC31" s="122"/>
      <c r="AD31" s="166"/>
      <c r="AE31" s="124"/>
    </row>
    <row r="32" spans="2:31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6"/>
      <c r="P32" s="124"/>
      <c r="Q32" s="76"/>
      <c r="R32" s="122"/>
      <c r="S32" s="122"/>
      <c r="T32" s="166"/>
      <c r="U32" s="124"/>
      <c r="V32" s="76"/>
      <c r="W32" s="122"/>
      <c r="X32" s="122"/>
      <c r="Y32" s="166"/>
      <c r="Z32" s="124"/>
      <c r="AA32" s="76"/>
      <c r="AB32" s="122"/>
      <c r="AC32" s="122"/>
      <c r="AD32" s="166"/>
      <c r="AE32" s="124"/>
    </row>
    <row r="33" spans="1:31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6"/>
      <c r="P33" s="124"/>
      <c r="Q33" s="76"/>
      <c r="R33" s="122"/>
      <c r="S33" s="122"/>
      <c r="T33" s="166"/>
      <c r="U33" s="124"/>
      <c r="V33" s="76"/>
      <c r="W33" s="122"/>
      <c r="X33" s="122"/>
      <c r="Y33" s="166"/>
      <c r="Z33" s="124"/>
      <c r="AA33" s="76"/>
      <c r="AB33" s="122"/>
      <c r="AC33" s="122"/>
      <c r="AD33" s="166"/>
      <c r="AE33" s="124"/>
    </row>
    <row r="34" spans="1:31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6"/>
      <c r="P34" s="124"/>
      <c r="Q34" s="76"/>
      <c r="R34" s="122"/>
      <c r="S34" s="122"/>
      <c r="T34" s="166"/>
      <c r="U34" s="124"/>
      <c r="V34" s="76"/>
      <c r="W34" s="122"/>
      <c r="X34" s="122"/>
      <c r="Y34" s="166"/>
      <c r="Z34" s="124"/>
      <c r="AA34" s="76"/>
      <c r="AB34" s="122"/>
      <c r="AC34" s="122"/>
      <c r="AD34" s="166"/>
      <c r="AE34" s="124"/>
    </row>
    <row r="35" spans="1:31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6"/>
      <c r="P35" s="124"/>
      <c r="Q35" s="76"/>
      <c r="R35" s="122"/>
      <c r="S35" s="122"/>
      <c r="T35" s="166"/>
      <c r="U35" s="124"/>
      <c r="V35" s="76"/>
      <c r="W35" s="122"/>
      <c r="X35" s="122"/>
      <c r="Y35" s="166"/>
      <c r="Z35" s="124"/>
      <c r="AA35" s="76"/>
      <c r="AB35" s="122"/>
      <c r="AC35" s="122"/>
      <c r="AD35" s="166"/>
      <c r="AE35" s="124"/>
    </row>
    <row r="36" spans="1:31" x14ac:dyDescent="0.2">
      <c r="A36" s="115" t="s">
        <v>2</v>
      </c>
      <c r="B36" s="32">
        <f t="shared" ref="B36:AE36" si="0">SUM(B$12:B$35)</f>
        <v>1587</v>
      </c>
      <c r="C36" s="7">
        <f t="shared" si="0"/>
        <v>4241897</v>
      </c>
      <c r="D36" s="7">
        <f t="shared" si="0"/>
        <v>937295</v>
      </c>
      <c r="E36" s="151">
        <f t="shared" si="0"/>
        <v>922141.15899999999</v>
      </c>
      <c r="F36" s="64">
        <f t="shared" si="0"/>
        <v>0.99999999999999989</v>
      </c>
      <c r="G36" s="45">
        <f t="shared" si="0"/>
        <v>1654</v>
      </c>
      <c r="H36" s="65">
        <f t="shared" si="0"/>
        <v>4175912</v>
      </c>
      <c r="I36" s="65">
        <f t="shared" si="0"/>
        <v>917491</v>
      </c>
      <c r="J36" s="161">
        <f t="shared" si="0"/>
        <v>903287.78300000005</v>
      </c>
      <c r="K36" s="66">
        <f t="shared" si="0"/>
        <v>0.99999999999999989</v>
      </c>
      <c r="L36" s="77">
        <f t="shared" si="0"/>
        <v>1682</v>
      </c>
      <c r="M36" s="125">
        <f t="shared" si="0"/>
        <v>4050094</v>
      </c>
      <c r="N36" s="125">
        <f t="shared" si="0"/>
        <v>888825</v>
      </c>
      <c r="O36" s="167">
        <f t="shared" si="0"/>
        <v>860065.13899999997</v>
      </c>
      <c r="P36" s="127">
        <f t="shared" si="0"/>
        <v>1</v>
      </c>
      <c r="Q36" s="77">
        <f t="shared" si="0"/>
        <v>1743</v>
      </c>
      <c r="R36" s="125">
        <f t="shared" si="0"/>
        <v>4038155</v>
      </c>
      <c r="S36" s="125">
        <f t="shared" si="0"/>
        <v>878601</v>
      </c>
      <c r="T36" s="167">
        <f t="shared" si="0"/>
        <v>823229.95399999991</v>
      </c>
      <c r="U36" s="127">
        <f t="shared" si="0"/>
        <v>1</v>
      </c>
      <c r="V36" s="77">
        <f t="shared" si="0"/>
        <v>1845</v>
      </c>
      <c r="W36" s="125">
        <f t="shared" si="0"/>
        <v>4004037</v>
      </c>
      <c r="X36" s="125">
        <f t="shared" si="0"/>
        <v>868818</v>
      </c>
      <c r="Y36" s="167">
        <f t="shared" si="0"/>
        <v>804031.0149999999</v>
      </c>
      <c r="Z36" s="127">
        <f t="shared" si="0"/>
        <v>1</v>
      </c>
      <c r="AA36" s="77">
        <f t="shared" si="0"/>
        <v>1905</v>
      </c>
      <c r="AB36" s="125">
        <f t="shared" si="0"/>
        <v>3932748</v>
      </c>
      <c r="AC36" s="125">
        <f t="shared" si="0"/>
        <v>943332</v>
      </c>
      <c r="AD36" s="167">
        <f t="shared" si="0"/>
        <v>745454.83499999996</v>
      </c>
      <c r="AE36" s="127">
        <f t="shared" si="0"/>
        <v>1.0000000000000002</v>
      </c>
    </row>
    <row r="39" spans="1:31" ht="12.75" hidden="1" customHeight="1" x14ac:dyDescent="0.2"/>
    <row r="40" spans="1:31" ht="12.75" hidden="1" customHeight="1" x14ac:dyDescent="0.2"/>
    <row r="41" spans="1:31" ht="12.75" hidden="1" customHeight="1" x14ac:dyDescent="0.2"/>
    <row r="42" spans="1:31" ht="12.75" hidden="1" customHeight="1" x14ac:dyDescent="0.2"/>
    <row r="43" spans="1:31" ht="12.75" hidden="1" customHeight="1" x14ac:dyDescent="0.2"/>
    <row r="44" spans="1:31" ht="12.75" hidden="1" customHeight="1" x14ac:dyDescent="0.2"/>
    <row r="45" spans="1:31" ht="12.75" hidden="1" customHeight="1" x14ac:dyDescent="0.2"/>
    <row r="46" spans="1:31" ht="12.75" hidden="1" customHeight="1" x14ac:dyDescent="0.2"/>
    <row r="47" spans="1:31" ht="12.75" hidden="1" customHeight="1" x14ac:dyDescent="0.2"/>
    <row r="48" spans="1:31" ht="12.75" hidden="1" customHeight="1" x14ac:dyDescent="0.2"/>
    <row r="49" spans="1:31" ht="12.75" hidden="1" customHeight="1" x14ac:dyDescent="0.2"/>
    <row r="51" spans="1:31" x14ac:dyDescent="0.2">
      <c r="A51" s="116" t="str">
        <f>Translation!$A$30</f>
        <v>Vorsorgeeinrichtungen ohne Staatsgarantie</v>
      </c>
      <c r="M51" s="75"/>
      <c r="N51" s="75"/>
      <c r="R51" s="75"/>
      <c r="S51" s="75"/>
      <c r="W51" s="75"/>
      <c r="X51" s="75"/>
      <c r="AB51" s="75"/>
      <c r="AC51" s="75"/>
    </row>
    <row r="52" spans="1:31" x14ac:dyDescent="0.2">
      <c r="A52" s="114" t="str">
        <f>$A$12</f>
        <v>1 – tief</v>
      </c>
      <c r="B52" s="33">
        <v>332</v>
      </c>
      <c r="C52" s="8">
        <v>1489985</v>
      </c>
      <c r="D52" s="8">
        <v>18230</v>
      </c>
      <c r="E52" s="152">
        <v>127753.26</v>
      </c>
      <c r="F52" s="34">
        <f>E52/E$76</f>
        <v>0.16083848873002371</v>
      </c>
      <c r="G52" s="47">
        <v>345</v>
      </c>
      <c r="H52" s="48">
        <v>1497074</v>
      </c>
      <c r="I52" s="48">
        <v>17791</v>
      </c>
      <c r="J52" s="162">
        <v>130752.511</v>
      </c>
      <c r="K52" s="50">
        <f>J52/J$76</f>
        <v>0.16996790207087592</v>
      </c>
      <c r="L52" s="128">
        <v>359</v>
      </c>
      <c r="M52" s="129">
        <v>1430335</v>
      </c>
      <c r="N52" s="129">
        <v>15996</v>
      </c>
      <c r="O52" s="168">
        <v>123845.329</v>
      </c>
      <c r="P52" s="131">
        <f>O52/O$76</f>
        <v>0.16900572820703227</v>
      </c>
      <c r="Q52" s="128">
        <v>405</v>
      </c>
      <c r="R52" s="129">
        <v>1430311</v>
      </c>
      <c r="S52" s="129">
        <v>18238</v>
      </c>
      <c r="T52" s="168">
        <v>123241.91499999999</v>
      </c>
      <c r="U52" s="131">
        <f>T52/T$76</f>
        <v>0.17506402809805016</v>
      </c>
      <c r="V52" s="128">
        <v>434</v>
      </c>
      <c r="W52" s="129">
        <v>1337289</v>
      </c>
      <c r="X52" s="129">
        <v>22225</v>
      </c>
      <c r="Y52" s="168">
        <v>112814.959</v>
      </c>
      <c r="Z52" s="131">
        <f>Y52/Y$76</f>
        <v>0.16621480675334152</v>
      </c>
      <c r="AA52" s="128">
        <v>393</v>
      </c>
      <c r="AB52" s="129">
        <v>1365797</v>
      </c>
      <c r="AC52" s="129">
        <v>99999</v>
      </c>
      <c r="AD52" s="168">
        <v>49201.661</v>
      </c>
      <c r="AE52" s="131">
        <f>AD52/AD$76</f>
        <v>7.9787515311307303E-2</v>
      </c>
    </row>
    <row r="53" spans="1:31" x14ac:dyDescent="0.2">
      <c r="A53" s="114" t="str">
        <f>$A$13</f>
        <v>2 – eher tief</v>
      </c>
      <c r="B53" s="33">
        <v>293</v>
      </c>
      <c r="C53" s="8">
        <v>715907</v>
      </c>
      <c r="D53" s="8">
        <v>69770</v>
      </c>
      <c r="E53" s="152">
        <v>89690.843999999997</v>
      </c>
      <c r="F53" s="34">
        <f>E53/E$76</f>
        <v>0.11291876075710566</v>
      </c>
      <c r="G53" s="47">
        <v>305</v>
      </c>
      <c r="H53" s="48">
        <v>682366</v>
      </c>
      <c r="I53" s="48">
        <v>65511</v>
      </c>
      <c r="J53" s="162">
        <v>84419.645999999993</v>
      </c>
      <c r="K53" s="50">
        <f>J53/J$76</f>
        <v>0.10973884948325018</v>
      </c>
      <c r="L53" s="128">
        <v>326</v>
      </c>
      <c r="M53" s="129">
        <v>705007</v>
      </c>
      <c r="N53" s="129">
        <v>68341</v>
      </c>
      <c r="O53" s="168">
        <v>81859.679000000004</v>
      </c>
      <c r="P53" s="131">
        <f>O53/O$76</f>
        <v>0.11170994313551308</v>
      </c>
      <c r="Q53" s="128">
        <v>364</v>
      </c>
      <c r="R53" s="129">
        <v>796062</v>
      </c>
      <c r="S53" s="129">
        <v>86267</v>
      </c>
      <c r="T53" s="168">
        <v>85583.582999999999</v>
      </c>
      <c r="U53" s="131">
        <f>T53/T$76</f>
        <v>0.12157070732829661</v>
      </c>
      <c r="V53" s="128">
        <v>421</v>
      </c>
      <c r="W53" s="129">
        <v>816817</v>
      </c>
      <c r="X53" s="129">
        <v>84121</v>
      </c>
      <c r="Y53" s="168">
        <v>85161.895999999993</v>
      </c>
      <c r="Z53" s="131">
        <f>Y53/Y$76</f>
        <v>0.12547243922136395</v>
      </c>
      <c r="AA53" s="128">
        <v>446</v>
      </c>
      <c r="AB53" s="129">
        <v>767621</v>
      </c>
      <c r="AC53" s="129">
        <v>89439</v>
      </c>
      <c r="AD53" s="168">
        <v>82872.206000000006</v>
      </c>
      <c r="AE53" s="131">
        <f>AD53/AD$76</f>
        <v>0.13438910944707363</v>
      </c>
    </row>
    <row r="54" spans="1:31" x14ac:dyDescent="0.2">
      <c r="A54" s="114" t="str">
        <f>$A$14</f>
        <v>3 – mittel</v>
      </c>
      <c r="B54" s="33">
        <v>479</v>
      </c>
      <c r="C54" s="8">
        <v>954948</v>
      </c>
      <c r="D54" s="8">
        <v>224537</v>
      </c>
      <c r="E54" s="152">
        <v>206931.54199999999</v>
      </c>
      <c r="F54" s="34">
        <f>E54/E$76</f>
        <v>0.26052216973448217</v>
      </c>
      <c r="G54" s="47">
        <v>508</v>
      </c>
      <c r="H54" s="48">
        <v>940017</v>
      </c>
      <c r="I54" s="48">
        <v>222084</v>
      </c>
      <c r="J54" s="162">
        <v>206940.76199999999</v>
      </c>
      <c r="K54" s="50">
        <f>J54/J$76</f>
        <v>0.26900659039801111</v>
      </c>
      <c r="L54" s="128">
        <v>500</v>
      </c>
      <c r="M54" s="129">
        <v>787876</v>
      </c>
      <c r="N54" s="129">
        <v>161335</v>
      </c>
      <c r="O54" s="168">
        <v>157723.242</v>
      </c>
      <c r="P54" s="131">
        <f>O54/O$76</f>
        <v>0.21523727688901353</v>
      </c>
      <c r="Q54" s="128">
        <v>500</v>
      </c>
      <c r="R54" s="129">
        <v>755465</v>
      </c>
      <c r="S54" s="129">
        <v>163617</v>
      </c>
      <c r="T54" s="168">
        <v>159593.432</v>
      </c>
      <c r="U54" s="131">
        <f>T54/T$76</f>
        <v>0.22670102995326111</v>
      </c>
      <c r="V54" s="128">
        <v>522</v>
      </c>
      <c r="W54" s="129">
        <v>818828</v>
      </c>
      <c r="X54" s="129">
        <v>171894</v>
      </c>
      <c r="Y54" s="168">
        <v>173208.12299999999</v>
      </c>
      <c r="Z54" s="131">
        <f>Y54/Y$76</f>
        <v>0.25519447906331294</v>
      </c>
      <c r="AA54" s="128">
        <v>548</v>
      </c>
      <c r="AB54" s="129">
        <v>700680</v>
      </c>
      <c r="AC54" s="129">
        <v>141398</v>
      </c>
      <c r="AD54" s="168">
        <v>125699.348</v>
      </c>
      <c r="AE54" s="131">
        <f>AD54/AD$76</f>
        <v>0.2038394324364648</v>
      </c>
    </row>
    <row r="55" spans="1:31" x14ac:dyDescent="0.2">
      <c r="A55" s="114" t="str">
        <f>$A$15</f>
        <v>4 – eher hoch</v>
      </c>
      <c r="B55" s="33">
        <v>351</v>
      </c>
      <c r="C55" s="8">
        <v>766690</v>
      </c>
      <c r="D55" s="8">
        <v>440270</v>
      </c>
      <c r="E55" s="152">
        <v>353918.22499999998</v>
      </c>
      <c r="F55" s="34">
        <f>E55/E$76</f>
        <v>0.44557510660011729</v>
      </c>
      <c r="G55" s="47">
        <v>364</v>
      </c>
      <c r="H55" s="48">
        <v>720951</v>
      </c>
      <c r="I55" s="48">
        <v>421275</v>
      </c>
      <c r="J55" s="162">
        <v>330456.75099999999</v>
      </c>
      <c r="K55" s="50">
        <f>J55/J$76</f>
        <v>0.42956758736838202</v>
      </c>
      <c r="L55" s="128">
        <v>357</v>
      </c>
      <c r="M55" s="129">
        <v>794186</v>
      </c>
      <c r="N55" s="129">
        <v>457701</v>
      </c>
      <c r="O55" s="168">
        <v>351731.01199999999</v>
      </c>
      <c r="P55" s="131">
        <f>O55/O$76</f>
        <v>0.47999029350599415</v>
      </c>
      <c r="Q55" s="128">
        <v>338</v>
      </c>
      <c r="R55" s="129">
        <v>737839</v>
      </c>
      <c r="S55" s="129">
        <v>432602</v>
      </c>
      <c r="T55" s="168">
        <v>319634.57699999999</v>
      </c>
      <c r="U55" s="131">
        <f>T55/T$76</f>
        <v>0.45403803218277139</v>
      </c>
      <c r="V55" s="128">
        <v>330</v>
      </c>
      <c r="W55" s="129">
        <v>683333</v>
      </c>
      <c r="X55" s="129">
        <v>406751</v>
      </c>
      <c r="Y55" s="168">
        <v>294006.32699999999</v>
      </c>
      <c r="Z55" s="131">
        <f>Y55/Y$76</f>
        <v>0.43317132107068118</v>
      </c>
      <c r="AA55" s="128">
        <v>346</v>
      </c>
      <c r="AB55" s="129">
        <v>728796</v>
      </c>
      <c r="AC55" s="129">
        <v>420481</v>
      </c>
      <c r="AD55" s="168">
        <v>309718.20400000003</v>
      </c>
      <c r="AE55" s="131">
        <f>AD55/AD$76</f>
        <v>0.50225227038251008</v>
      </c>
    </row>
    <row r="56" spans="1:31" x14ac:dyDescent="0.2">
      <c r="A56" s="114" t="str">
        <f>$A$16</f>
        <v>5 – hoch</v>
      </c>
      <c r="B56" s="33">
        <v>94</v>
      </c>
      <c r="C56" s="8">
        <v>8997</v>
      </c>
      <c r="D56" s="8">
        <v>33028</v>
      </c>
      <c r="E56" s="152">
        <v>16001.456</v>
      </c>
      <c r="F56" s="34">
        <f>E56/E$76</f>
        <v>2.0145474178271228E-2</v>
      </c>
      <c r="G56" s="47">
        <v>94</v>
      </c>
      <c r="H56" s="48">
        <v>9781</v>
      </c>
      <c r="I56" s="48">
        <v>34646</v>
      </c>
      <c r="J56" s="162">
        <v>16707.995999999999</v>
      </c>
      <c r="K56" s="50">
        <f>J56/J$76</f>
        <v>2.171907067948077E-2</v>
      </c>
      <c r="L56" s="128">
        <v>101</v>
      </c>
      <c r="M56" s="129">
        <v>10650</v>
      </c>
      <c r="N56" s="129">
        <v>35354</v>
      </c>
      <c r="O56" s="168">
        <v>17628.498</v>
      </c>
      <c r="P56" s="131">
        <f>O56/O$76</f>
        <v>2.4056758262446958E-2</v>
      </c>
      <c r="Q56" s="128">
        <v>98</v>
      </c>
      <c r="R56" s="129">
        <v>10135</v>
      </c>
      <c r="S56" s="129">
        <v>34043</v>
      </c>
      <c r="T56" s="168">
        <v>15928.438</v>
      </c>
      <c r="U56" s="131">
        <f>T56/T$76</f>
        <v>2.2626202437620757E-2</v>
      </c>
      <c r="V56" s="128">
        <v>95</v>
      </c>
      <c r="W56" s="129">
        <v>8390</v>
      </c>
      <c r="X56" s="129">
        <v>29915</v>
      </c>
      <c r="Y56" s="168">
        <v>13538.593999999999</v>
      </c>
      <c r="Z56" s="131">
        <f>Y56/Y$76</f>
        <v>1.9946953891300433E-2</v>
      </c>
      <c r="AA56" s="128">
        <v>114</v>
      </c>
      <c r="AB56" s="129">
        <v>11738</v>
      </c>
      <c r="AC56" s="129">
        <v>32310</v>
      </c>
      <c r="AD56" s="168">
        <v>49167.224999999999</v>
      </c>
      <c r="AE56" s="131">
        <f>AD56/AD$76</f>
        <v>7.9731672422644256E-2</v>
      </c>
    </row>
    <row r="57" spans="1:31" ht="12.75" hidden="1" customHeight="1" x14ac:dyDescent="0.2"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8"/>
      <c r="P57" s="131"/>
      <c r="Q57" s="128"/>
      <c r="R57" s="129"/>
      <c r="S57" s="129"/>
      <c r="T57" s="168"/>
      <c r="U57" s="131"/>
      <c r="V57" s="128"/>
      <c r="W57" s="129"/>
      <c r="X57" s="129"/>
      <c r="Y57" s="168"/>
      <c r="Z57" s="131"/>
      <c r="AA57" s="128"/>
      <c r="AB57" s="129"/>
      <c r="AC57" s="129"/>
      <c r="AD57" s="168"/>
      <c r="AE57" s="131"/>
    </row>
    <row r="58" spans="1:31" ht="12.75" hidden="1" customHeight="1" x14ac:dyDescent="0.2"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8"/>
      <c r="P58" s="131"/>
      <c r="Q58" s="128"/>
      <c r="R58" s="129"/>
      <c r="S58" s="129"/>
      <c r="T58" s="168"/>
      <c r="U58" s="131"/>
      <c r="V58" s="128"/>
      <c r="W58" s="129"/>
      <c r="X58" s="129"/>
      <c r="Y58" s="168"/>
      <c r="Z58" s="131"/>
      <c r="AA58" s="128"/>
      <c r="AB58" s="129"/>
      <c r="AC58" s="129"/>
      <c r="AD58" s="168"/>
      <c r="AE58" s="131"/>
    </row>
    <row r="59" spans="1:31" ht="12.75" hidden="1" customHeight="1" x14ac:dyDescent="0.2"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8"/>
      <c r="P59" s="131"/>
      <c r="Q59" s="128"/>
      <c r="R59" s="129"/>
      <c r="S59" s="129"/>
      <c r="T59" s="168"/>
      <c r="U59" s="131"/>
      <c r="V59" s="128"/>
      <c r="W59" s="129"/>
      <c r="X59" s="129"/>
      <c r="Y59" s="168"/>
      <c r="Z59" s="131"/>
      <c r="AA59" s="128"/>
      <c r="AB59" s="129"/>
      <c r="AC59" s="129"/>
      <c r="AD59" s="168"/>
      <c r="AE59" s="131"/>
    </row>
    <row r="60" spans="1:31" ht="12.75" hidden="1" customHeight="1" x14ac:dyDescent="0.2"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8"/>
      <c r="P60" s="131"/>
      <c r="Q60" s="128"/>
      <c r="R60" s="129"/>
      <c r="S60" s="129"/>
      <c r="T60" s="168"/>
      <c r="U60" s="131"/>
      <c r="V60" s="128"/>
      <c r="W60" s="129"/>
      <c r="X60" s="129"/>
      <c r="Y60" s="168"/>
      <c r="Z60" s="131"/>
      <c r="AA60" s="128"/>
      <c r="AB60" s="129"/>
      <c r="AC60" s="129"/>
      <c r="AD60" s="168"/>
      <c r="AE60" s="131"/>
    </row>
    <row r="61" spans="1:31" ht="12.75" hidden="1" customHeight="1" x14ac:dyDescent="0.2"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8"/>
      <c r="P61" s="131"/>
      <c r="Q61" s="128"/>
      <c r="R61" s="129"/>
      <c r="S61" s="129"/>
      <c r="T61" s="168"/>
      <c r="U61" s="131"/>
      <c r="V61" s="128"/>
      <c r="W61" s="129"/>
      <c r="X61" s="129"/>
      <c r="Y61" s="168"/>
      <c r="Z61" s="131"/>
      <c r="AA61" s="128"/>
      <c r="AB61" s="129"/>
      <c r="AC61" s="129"/>
      <c r="AD61" s="168"/>
      <c r="AE61" s="131"/>
    </row>
    <row r="62" spans="1:31" ht="12.75" hidden="1" customHeight="1" x14ac:dyDescent="0.2"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8"/>
      <c r="P62" s="131"/>
      <c r="Q62" s="128"/>
      <c r="R62" s="129"/>
      <c r="S62" s="129"/>
      <c r="T62" s="168"/>
      <c r="U62" s="131"/>
      <c r="V62" s="128"/>
      <c r="W62" s="129"/>
      <c r="X62" s="129"/>
      <c r="Y62" s="168"/>
      <c r="Z62" s="131"/>
      <c r="AA62" s="128"/>
      <c r="AB62" s="129"/>
      <c r="AC62" s="129"/>
      <c r="AD62" s="168"/>
      <c r="AE62" s="131"/>
    </row>
    <row r="63" spans="1:31" ht="12.75" hidden="1" customHeight="1" x14ac:dyDescent="0.2"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8"/>
      <c r="P63" s="131"/>
      <c r="Q63" s="128"/>
      <c r="R63" s="129"/>
      <c r="S63" s="129"/>
      <c r="T63" s="168"/>
      <c r="U63" s="131"/>
      <c r="V63" s="128"/>
      <c r="W63" s="129"/>
      <c r="X63" s="129"/>
      <c r="Y63" s="168"/>
      <c r="Z63" s="131"/>
      <c r="AA63" s="128"/>
      <c r="AB63" s="129"/>
      <c r="AC63" s="129"/>
      <c r="AD63" s="168"/>
      <c r="AE63" s="131"/>
    </row>
    <row r="64" spans="1:31" ht="12.75" hidden="1" customHeight="1" x14ac:dyDescent="0.2"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8"/>
      <c r="P64" s="131"/>
      <c r="Q64" s="128"/>
      <c r="R64" s="129"/>
      <c r="S64" s="129"/>
      <c r="T64" s="168"/>
      <c r="U64" s="131"/>
      <c r="V64" s="128"/>
      <c r="W64" s="129"/>
      <c r="X64" s="129"/>
      <c r="Y64" s="168"/>
      <c r="Z64" s="131"/>
      <c r="AA64" s="128"/>
      <c r="AB64" s="129"/>
      <c r="AC64" s="129"/>
      <c r="AD64" s="168"/>
      <c r="AE64" s="131"/>
    </row>
    <row r="65" spans="1:31" ht="12.75" hidden="1" customHeight="1" x14ac:dyDescent="0.2"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8"/>
      <c r="P65" s="131"/>
      <c r="Q65" s="128"/>
      <c r="R65" s="129"/>
      <c r="S65" s="129"/>
      <c r="T65" s="168"/>
      <c r="U65" s="131"/>
      <c r="V65" s="128"/>
      <c r="W65" s="129"/>
      <c r="X65" s="129"/>
      <c r="Y65" s="168"/>
      <c r="Z65" s="131"/>
      <c r="AA65" s="128"/>
      <c r="AB65" s="129"/>
      <c r="AC65" s="129"/>
      <c r="AD65" s="168"/>
      <c r="AE65" s="131"/>
    </row>
    <row r="66" spans="1:31" ht="12.75" hidden="1" customHeight="1" x14ac:dyDescent="0.2"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8"/>
      <c r="P66" s="131"/>
      <c r="Q66" s="128"/>
      <c r="R66" s="129"/>
      <c r="S66" s="129"/>
      <c r="T66" s="168"/>
      <c r="U66" s="131"/>
      <c r="V66" s="128"/>
      <c r="W66" s="129"/>
      <c r="X66" s="129"/>
      <c r="Y66" s="168"/>
      <c r="Z66" s="131"/>
      <c r="AA66" s="128"/>
      <c r="AB66" s="129"/>
      <c r="AC66" s="129"/>
      <c r="AD66" s="168"/>
      <c r="AE66" s="131"/>
    </row>
    <row r="67" spans="1:31" ht="12.75" hidden="1" customHeight="1" x14ac:dyDescent="0.2"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8"/>
      <c r="P67" s="131"/>
      <c r="Q67" s="128"/>
      <c r="R67" s="129"/>
      <c r="S67" s="129"/>
      <c r="T67" s="168"/>
      <c r="U67" s="131"/>
      <c r="V67" s="128"/>
      <c r="W67" s="129"/>
      <c r="X67" s="129"/>
      <c r="Y67" s="168"/>
      <c r="Z67" s="131"/>
      <c r="AA67" s="128"/>
      <c r="AB67" s="129"/>
      <c r="AC67" s="129"/>
      <c r="AD67" s="168"/>
      <c r="AE67" s="131"/>
    </row>
    <row r="68" spans="1:31" ht="12.75" hidden="1" customHeight="1" x14ac:dyDescent="0.2"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8"/>
      <c r="P68" s="131"/>
      <c r="Q68" s="128"/>
      <c r="R68" s="129"/>
      <c r="S68" s="129"/>
      <c r="T68" s="168"/>
      <c r="U68" s="131"/>
      <c r="V68" s="128"/>
      <c r="W68" s="129"/>
      <c r="X68" s="129"/>
      <c r="Y68" s="168"/>
      <c r="Z68" s="131"/>
      <c r="AA68" s="128"/>
      <c r="AB68" s="129"/>
      <c r="AC68" s="129"/>
      <c r="AD68" s="168"/>
      <c r="AE68" s="131"/>
    </row>
    <row r="69" spans="1:31" ht="12.75" hidden="1" customHeight="1" x14ac:dyDescent="0.2"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8"/>
      <c r="P69" s="131"/>
      <c r="Q69" s="128"/>
      <c r="R69" s="129"/>
      <c r="S69" s="129"/>
      <c r="T69" s="168"/>
      <c r="U69" s="131"/>
      <c r="V69" s="128"/>
      <c r="W69" s="129"/>
      <c r="X69" s="129"/>
      <c r="Y69" s="168"/>
      <c r="Z69" s="131"/>
      <c r="AA69" s="128"/>
      <c r="AB69" s="129"/>
      <c r="AC69" s="129"/>
      <c r="AD69" s="168"/>
      <c r="AE69" s="131"/>
    </row>
    <row r="70" spans="1:31" ht="12.75" hidden="1" customHeight="1" x14ac:dyDescent="0.2"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8"/>
      <c r="P70" s="131"/>
      <c r="Q70" s="128"/>
      <c r="R70" s="129"/>
      <c r="S70" s="129"/>
      <c r="T70" s="168"/>
      <c r="U70" s="131"/>
      <c r="V70" s="128"/>
      <c r="W70" s="129"/>
      <c r="X70" s="129"/>
      <c r="Y70" s="168"/>
      <c r="Z70" s="131"/>
      <c r="AA70" s="128"/>
      <c r="AB70" s="129"/>
      <c r="AC70" s="129"/>
      <c r="AD70" s="168"/>
      <c r="AE70" s="131"/>
    </row>
    <row r="71" spans="1:31" ht="12.75" hidden="1" customHeight="1" x14ac:dyDescent="0.2"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8"/>
      <c r="P71" s="131"/>
      <c r="Q71" s="128"/>
      <c r="R71" s="129"/>
      <c r="S71" s="129"/>
      <c r="T71" s="168"/>
      <c r="U71" s="131"/>
      <c r="V71" s="128"/>
      <c r="W71" s="129"/>
      <c r="X71" s="129"/>
      <c r="Y71" s="168"/>
      <c r="Z71" s="131"/>
      <c r="AA71" s="128"/>
      <c r="AB71" s="129"/>
      <c r="AC71" s="129"/>
      <c r="AD71" s="168"/>
      <c r="AE71" s="131"/>
    </row>
    <row r="72" spans="1:31" ht="12.75" hidden="1" customHeight="1" x14ac:dyDescent="0.2"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8"/>
      <c r="P72" s="131"/>
      <c r="Q72" s="128"/>
      <c r="R72" s="129"/>
      <c r="S72" s="129"/>
      <c r="T72" s="168"/>
      <c r="U72" s="131"/>
      <c r="V72" s="128"/>
      <c r="W72" s="129"/>
      <c r="X72" s="129"/>
      <c r="Y72" s="168"/>
      <c r="Z72" s="131"/>
      <c r="AA72" s="128"/>
      <c r="AB72" s="129"/>
      <c r="AC72" s="129"/>
      <c r="AD72" s="168"/>
      <c r="AE72" s="131"/>
    </row>
    <row r="73" spans="1:31" ht="12.75" hidden="1" customHeight="1" x14ac:dyDescent="0.2"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8"/>
      <c r="P73" s="131"/>
      <c r="Q73" s="128"/>
      <c r="R73" s="129"/>
      <c r="S73" s="129"/>
      <c r="T73" s="168"/>
      <c r="U73" s="131"/>
      <c r="V73" s="128"/>
      <c r="W73" s="129"/>
      <c r="X73" s="129"/>
      <c r="Y73" s="168"/>
      <c r="Z73" s="131"/>
      <c r="AA73" s="128"/>
      <c r="AB73" s="129"/>
      <c r="AC73" s="129"/>
      <c r="AD73" s="168"/>
      <c r="AE73" s="131"/>
    </row>
    <row r="74" spans="1:31" ht="12.75" hidden="1" customHeight="1" x14ac:dyDescent="0.2"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8"/>
      <c r="P74" s="131"/>
      <c r="Q74" s="128"/>
      <c r="R74" s="129"/>
      <c r="S74" s="129"/>
      <c r="T74" s="168"/>
      <c r="U74" s="131"/>
      <c r="V74" s="128"/>
      <c r="W74" s="129"/>
      <c r="X74" s="129"/>
      <c r="Y74" s="168"/>
      <c r="Z74" s="131"/>
      <c r="AA74" s="128"/>
      <c r="AB74" s="129"/>
      <c r="AC74" s="129"/>
      <c r="AD74" s="168"/>
      <c r="AE74" s="131"/>
    </row>
    <row r="75" spans="1:31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8"/>
      <c r="P75" s="131"/>
      <c r="Q75" s="128"/>
      <c r="R75" s="129"/>
      <c r="S75" s="129"/>
      <c r="T75" s="168"/>
      <c r="U75" s="131"/>
      <c r="V75" s="128"/>
      <c r="W75" s="129"/>
      <c r="X75" s="129"/>
      <c r="Y75" s="168"/>
      <c r="Z75" s="131"/>
      <c r="AA75" s="128"/>
      <c r="AB75" s="129"/>
      <c r="AC75" s="129"/>
      <c r="AD75" s="168"/>
      <c r="AE75" s="131"/>
    </row>
    <row r="76" spans="1:31" x14ac:dyDescent="0.2">
      <c r="A76" s="115" t="str">
        <f>$A$36</f>
        <v>Total</v>
      </c>
      <c r="B76" s="35">
        <f t="shared" ref="B76:Y76" si="1">SUM(B$52:B$75)</f>
        <v>1549</v>
      </c>
      <c r="C76" s="9">
        <f t="shared" si="1"/>
        <v>3936527</v>
      </c>
      <c r="D76" s="9">
        <f t="shared" si="1"/>
        <v>785835</v>
      </c>
      <c r="E76" s="153">
        <f t="shared" si="1"/>
        <v>794295.32699999993</v>
      </c>
      <c r="F76" s="67">
        <f t="shared" si="1"/>
        <v>1</v>
      </c>
      <c r="G76" s="51">
        <f t="shared" si="1"/>
        <v>1616</v>
      </c>
      <c r="H76" s="68">
        <f t="shared" si="1"/>
        <v>3850189</v>
      </c>
      <c r="I76" s="68">
        <f t="shared" si="1"/>
        <v>761307</v>
      </c>
      <c r="J76" s="163">
        <f t="shared" si="1"/>
        <v>769277.66599999997</v>
      </c>
      <c r="K76" s="69">
        <f t="shared" si="1"/>
        <v>1</v>
      </c>
      <c r="L76" s="132">
        <f t="shared" si="1"/>
        <v>1643</v>
      </c>
      <c r="M76" s="133">
        <f t="shared" si="1"/>
        <v>3728054</v>
      </c>
      <c r="N76" s="133">
        <f t="shared" si="1"/>
        <v>738727</v>
      </c>
      <c r="O76" s="169">
        <f t="shared" si="1"/>
        <v>732787.76</v>
      </c>
      <c r="P76" s="135">
        <f t="shared" si="1"/>
        <v>1</v>
      </c>
      <c r="Q76" s="132">
        <f t="shared" si="1"/>
        <v>1705</v>
      </c>
      <c r="R76" s="133">
        <f t="shared" si="1"/>
        <v>3729812</v>
      </c>
      <c r="S76" s="133">
        <f t="shared" si="1"/>
        <v>734767</v>
      </c>
      <c r="T76" s="169">
        <f t="shared" si="1"/>
        <v>703981.94499999995</v>
      </c>
      <c r="U76" s="135">
        <f t="shared" si="1"/>
        <v>1</v>
      </c>
      <c r="V76" s="132">
        <f t="shared" si="1"/>
        <v>1802</v>
      </c>
      <c r="W76" s="133">
        <f t="shared" si="1"/>
        <v>3664657</v>
      </c>
      <c r="X76" s="133">
        <f t="shared" si="1"/>
        <v>714906</v>
      </c>
      <c r="Y76" s="169">
        <f t="shared" si="1"/>
        <v>678729.89899999998</v>
      </c>
      <c r="Z76" s="135">
        <f t="shared" ref="Z76:AE76" si="2">SUM(Z$52:Z$75)</f>
        <v>1</v>
      </c>
      <c r="AA76" s="132">
        <f t="shared" si="2"/>
        <v>1847</v>
      </c>
      <c r="AB76" s="133">
        <f t="shared" si="2"/>
        <v>3574632</v>
      </c>
      <c r="AC76" s="133">
        <f t="shared" si="2"/>
        <v>783627</v>
      </c>
      <c r="AD76" s="169">
        <f t="shared" si="2"/>
        <v>616658.64399999997</v>
      </c>
      <c r="AE76" s="135">
        <f t="shared" si="2"/>
        <v>1</v>
      </c>
    </row>
    <row r="79" spans="1:31" ht="12.75" hidden="1" customHeight="1" x14ac:dyDescent="0.2"/>
    <row r="80" spans="1:31" ht="12.75" hidden="1" customHeight="1" x14ac:dyDescent="0.2"/>
    <row r="81" spans="1:31" ht="12.75" hidden="1" customHeight="1" x14ac:dyDescent="0.2"/>
    <row r="82" spans="1:31" ht="12.75" hidden="1" customHeight="1" x14ac:dyDescent="0.2"/>
    <row r="83" spans="1:31" ht="12.75" hidden="1" customHeight="1" x14ac:dyDescent="0.2"/>
    <row r="84" spans="1:31" ht="12.75" hidden="1" customHeight="1" x14ac:dyDescent="0.2"/>
    <row r="85" spans="1:31" ht="12.75" hidden="1" customHeight="1" x14ac:dyDescent="0.2"/>
    <row r="86" spans="1:31" ht="12.75" hidden="1" customHeight="1" x14ac:dyDescent="0.2"/>
    <row r="87" spans="1:31" ht="12.75" hidden="1" customHeight="1" x14ac:dyDescent="0.2"/>
    <row r="88" spans="1:31" ht="12.75" hidden="1" customHeight="1" x14ac:dyDescent="0.2"/>
    <row r="89" spans="1:31" ht="12.75" hidden="1" customHeight="1" x14ac:dyDescent="0.2"/>
    <row r="91" spans="1:31" x14ac:dyDescent="0.2">
      <c r="A91" s="117" t="str">
        <f>Translation!$A$31</f>
        <v>Vorsorgeeinrichtungen mit Staatsgarantie</v>
      </c>
      <c r="M91" s="75"/>
      <c r="N91" s="75"/>
      <c r="R91" s="75"/>
      <c r="S91" s="75"/>
      <c r="W91" s="75"/>
      <c r="X91" s="75"/>
      <c r="AB91" s="75"/>
      <c r="AC91" s="75"/>
    </row>
    <row r="92" spans="1:31" x14ac:dyDescent="0.2">
      <c r="A92" s="114" t="str">
        <f>$A$12</f>
        <v>1 – tief</v>
      </c>
      <c r="B92" s="36">
        <v>0</v>
      </c>
      <c r="C92" s="10">
        <v>0</v>
      </c>
      <c r="D92" s="10">
        <v>0</v>
      </c>
      <c r="E92" s="154">
        <v>0</v>
      </c>
      <c r="F92" s="37">
        <f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>J92/J$116</f>
        <v>0</v>
      </c>
      <c r="L92" s="136">
        <v>0</v>
      </c>
      <c r="M92" s="137">
        <v>0</v>
      </c>
      <c r="N92" s="137">
        <v>0</v>
      </c>
      <c r="O92" s="170">
        <v>0</v>
      </c>
      <c r="P92" s="139">
        <f>O92/O$116</f>
        <v>0</v>
      </c>
      <c r="Q92" s="136">
        <v>0</v>
      </c>
      <c r="R92" s="137">
        <v>0</v>
      </c>
      <c r="S92" s="137">
        <v>0</v>
      </c>
      <c r="T92" s="170">
        <v>0</v>
      </c>
      <c r="U92" s="139">
        <f>T92/T$116</f>
        <v>0</v>
      </c>
      <c r="V92" s="136">
        <v>0</v>
      </c>
      <c r="W92" s="137">
        <v>0</v>
      </c>
      <c r="X92" s="137">
        <v>0</v>
      </c>
      <c r="Y92" s="170">
        <v>0</v>
      </c>
      <c r="Z92" s="139">
        <f>Y92/Y$116</f>
        <v>0</v>
      </c>
      <c r="AA92" s="136">
        <v>0</v>
      </c>
      <c r="AB92" s="137">
        <v>0</v>
      </c>
      <c r="AC92" s="137">
        <v>0</v>
      </c>
      <c r="AD92" s="170">
        <v>0</v>
      </c>
      <c r="AE92" s="139">
        <f>AD92/AD$116</f>
        <v>0</v>
      </c>
    </row>
    <row r="93" spans="1:31" x14ac:dyDescent="0.2">
      <c r="A93" s="114" t="str">
        <f>$A$13</f>
        <v>2 – eher tief</v>
      </c>
      <c r="B93" s="36">
        <v>0</v>
      </c>
      <c r="C93" s="10">
        <v>0</v>
      </c>
      <c r="D93" s="10">
        <v>0</v>
      </c>
      <c r="E93" s="154">
        <v>0</v>
      </c>
      <c r="F93" s="37">
        <f>E93/E$116</f>
        <v>0</v>
      </c>
      <c r="G93" s="53">
        <v>1</v>
      </c>
      <c r="H93" s="54">
        <v>460</v>
      </c>
      <c r="I93" s="54">
        <v>119</v>
      </c>
      <c r="J93" s="164">
        <v>29.69</v>
      </c>
      <c r="K93" s="56">
        <f>J93/J$116</f>
        <v>2.2155043712110184E-4</v>
      </c>
      <c r="L93" s="136">
        <v>3</v>
      </c>
      <c r="M93" s="137">
        <v>1487</v>
      </c>
      <c r="N93" s="137">
        <v>508</v>
      </c>
      <c r="O93" s="170">
        <v>184.63300000000001</v>
      </c>
      <c r="P93" s="139">
        <f>O93/O$116</f>
        <v>1.4506348374757154E-3</v>
      </c>
      <c r="Q93" s="136">
        <v>2</v>
      </c>
      <c r="R93" s="137">
        <v>456</v>
      </c>
      <c r="S93" s="137">
        <v>140</v>
      </c>
      <c r="T93" s="170">
        <v>35.097000000000001</v>
      </c>
      <c r="U93" s="139">
        <f>T93/T$116</f>
        <v>2.9431937937009916E-4</v>
      </c>
      <c r="V93" s="136">
        <v>1</v>
      </c>
      <c r="W93" s="137">
        <v>390</v>
      </c>
      <c r="X93" s="137">
        <v>108</v>
      </c>
      <c r="Y93" s="170">
        <v>27.001999999999999</v>
      </c>
      <c r="Z93" s="139">
        <f>Y93/Y$116</f>
        <v>2.154968835233678E-4</v>
      </c>
      <c r="AA93" s="136">
        <v>2</v>
      </c>
      <c r="AB93" s="137">
        <v>455</v>
      </c>
      <c r="AC93" s="137">
        <v>122</v>
      </c>
      <c r="AD93" s="170">
        <v>31.593</v>
      </c>
      <c r="AE93" s="139">
        <f>AD93/AD$116</f>
        <v>2.452945211710492E-4</v>
      </c>
    </row>
    <row r="94" spans="1:31" x14ac:dyDescent="0.2">
      <c r="A94" s="114" t="str">
        <f>$A$14</f>
        <v>3 – mittel</v>
      </c>
      <c r="B94" s="36">
        <v>2</v>
      </c>
      <c r="C94" s="10">
        <v>1571</v>
      </c>
      <c r="D94" s="10">
        <v>606</v>
      </c>
      <c r="E94" s="154">
        <v>417.36700000000002</v>
      </c>
      <c r="F94" s="37">
        <f>E94/E$116</f>
        <v>3.2646117082643731E-3</v>
      </c>
      <c r="G94" s="53">
        <v>4</v>
      </c>
      <c r="H94" s="54">
        <v>12169</v>
      </c>
      <c r="I94" s="54">
        <v>3834</v>
      </c>
      <c r="J94" s="164">
        <v>4136.6859999999997</v>
      </c>
      <c r="K94" s="56">
        <f>J94/J$116</f>
        <v>3.086846047601018E-2</v>
      </c>
      <c r="L94" s="136">
        <v>5</v>
      </c>
      <c r="M94" s="137">
        <v>30504</v>
      </c>
      <c r="N94" s="137">
        <v>9197</v>
      </c>
      <c r="O94" s="170">
        <v>8971.6119999999992</v>
      </c>
      <c r="P94" s="139">
        <f>O94/O$116</f>
        <v>7.0488660832652761E-2</v>
      </c>
      <c r="Q94" s="136">
        <v>7</v>
      </c>
      <c r="R94" s="137">
        <v>36712</v>
      </c>
      <c r="S94" s="137">
        <v>10887</v>
      </c>
      <c r="T94" s="170">
        <v>10823.101000000001</v>
      </c>
      <c r="U94" s="139">
        <f>T94/T$116</f>
        <v>9.0761272165139462E-2</v>
      </c>
      <c r="V94" s="136">
        <v>9</v>
      </c>
      <c r="W94" s="137">
        <v>60538</v>
      </c>
      <c r="X94" s="137">
        <v>18021</v>
      </c>
      <c r="Y94" s="170">
        <v>17345.017</v>
      </c>
      <c r="Z94" s="139">
        <f>Y94/Y$116</f>
        <v>0.13842667610398615</v>
      </c>
      <c r="AA94" s="136">
        <v>10</v>
      </c>
      <c r="AB94" s="137">
        <v>54821</v>
      </c>
      <c r="AC94" s="137">
        <v>16079</v>
      </c>
      <c r="AD94" s="170">
        <v>14638.897000000001</v>
      </c>
      <c r="AE94" s="139">
        <f>AD94/AD$116</f>
        <v>0.11365939385583228</v>
      </c>
    </row>
    <row r="95" spans="1:31" x14ac:dyDescent="0.2">
      <c r="A95" s="114" t="str">
        <f>$A$15</f>
        <v>4 – eher hoch</v>
      </c>
      <c r="B95" s="36">
        <v>33</v>
      </c>
      <c r="C95" s="10">
        <v>303788</v>
      </c>
      <c r="D95" s="10">
        <v>150674</v>
      </c>
      <c r="E95" s="154">
        <v>127347.09299999999</v>
      </c>
      <c r="F95" s="37">
        <f>E95/E$116</f>
        <v>0.99609890293490366</v>
      </c>
      <c r="G95" s="53">
        <v>32</v>
      </c>
      <c r="H95" s="54">
        <v>313083</v>
      </c>
      <c r="I95" s="54">
        <v>152206</v>
      </c>
      <c r="J95" s="164">
        <v>129783.96400000001</v>
      </c>
      <c r="K95" s="56">
        <f>J95/J$116</f>
        <v>0.9684639257497254</v>
      </c>
      <c r="L95" s="136">
        <v>30</v>
      </c>
      <c r="M95" s="137">
        <v>290038</v>
      </c>
      <c r="N95" s="137">
        <v>140368</v>
      </c>
      <c r="O95" s="170">
        <v>118062.272</v>
      </c>
      <c r="P95" s="139">
        <f>O95/O$116</f>
        <v>0.92759823408997144</v>
      </c>
      <c r="Q95" s="136">
        <v>28</v>
      </c>
      <c r="R95" s="137">
        <v>271164</v>
      </c>
      <c r="S95" s="137">
        <v>132781</v>
      </c>
      <c r="T95" s="170">
        <v>108332.087</v>
      </c>
      <c r="U95" s="139">
        <f>T95/T$116</f>
        <v>0.90846034167329359</v>
      </c>
      <c r="V95" s="136">
        <v>30</v>
      </c>
      <c r="W95" s="137">
        <v>278434</v>
      </c>
      <c r="X95" s="137">
        <v>135682</v>
      </c>
      <c r="Y95" s="170">
        <v>107800.93700000001</v>
      </c>
      <c r="Z95" s="139">
        <f>Y95/Y$116</f>
        <v>0.8603350109028558</v>
      </c>
      <c r="AA95" s="136">
        <v>43</v>
      </c>
      <c r="AB95" s="137">
        <v>302822</v>
      </c>
      <c r="AC95" s="137">
        <v>143402</v>
      </c>
      <c r="AD95" s="170">
        <v>114009.14200000001</v>
      </c>
      <c r="AE95" s="139">
        <f>AD95/AD$116</f>
        <v>0.88519032367968087</v>
      </c>
    </row>
    <row r="96" spans="1:31" x14ac:dyDescent="0.2">
      <c r="A96" s="114" t="str">
        <f>$A$16</f>
        <v>5 – hoch</v>
      </c>
      <c r="B96" s="36">
        <v>3</v>
      </c>
      <c r="C96" s="10">
        <v>11</v>
      </c>
      <c r="D96" s="10">
        <v>180</v>
      </c>
      <c r="E96" s="154">
        <v>81.372</v>
      </c>
      <c r="F96" s="37">
        <f>E96/E$116</f>
        <v>6.3648535683196936E-4</v>
      </c>
      <c r="G96" s="53">
        <v>1</v>
      </c>
      <c r="H96" s="54">
        <v>11</v>
      </c>
      <c r="I96" s="54">
        <v>25</v>
      </c>
      <c r="J96" s="164">
        <v>59.777000000000001</v>
      </c>
      <c r="K96" s="56">
        <f>J96/J$116</f>
        <v>4.4606333714341883E-4</v>
      </c>
      <c r="L96" s="136">
        <v>1</v>
      </c>
      <c r="M96" s="137">
        <v>11</v>
      </c>
      <c r="N96" s="137">
        <v>25</v>
      </c>
      <c r="O96" s="170">
        <v>58.862000000000002</v>
      </c>
      <c r="P96" s="139">
        <f>O96/O$116</f>
        <v>4.6247023990021046E-4</v>
      </c>
      <c r="Q96" s="136">
        <v>1</v>
      </c>
      <c r="R96" s="137">
        <v>11</v>
      </c>
      <c r="S96" s="137">
        <v>26</v>
      </c>
      <c r="T96" s="170">
        <v>57.723999999999997</v>
      </c>
      <c r="U96" s="139">
        <f>T96/T$116</f>
        <v>4.8406678219675762E-4</v>
      </c>
      <c r="V96" s="136">
        <v>3</v>
      </c>
      <c r="W96" s="137">
        <v>18</v>
      </c>
      <c r="X96" s="137">
        <v>101</v>
      </c>
      <c r="Y96" s="170">
        <v>128.16</v>
      </c>
      <c r="Z96" s="139">
        <f>Y96/Y$116</f>
        <v>1.0228161096346498E-3</v>
      </c>
      <c r="AA96" s="136">
        <v>3</v>
      </c>
      <c r="AB96" s="137">
        <v>18</v>
      </c>
      <c r="AC96" s="137">
        <v>102</v>
      </c>
      <c r="AD96" s="170">
        <v>116.559</v>
      </c>
      <c r="AE96" s="139">
        <f>AD96/AD$116</f>
        <v>9.0498794331580806E-4</v>
      </c>
    </row>
    <row r="97" spans="2:31" ht="12.75" hidden="1" customHeight="1" x14ac:dyDescent="0.2"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0"/>
      <c r="P97" s="139"/>
      <c r="Q97" s="136"/>
      <c r="R97" s="137"/>
      <c r="S97" s="137"/>
      <c r="T97" s="170"/>
      <c r="U97" s="139"/>
      <c r="V97" s="136"/>
      <c r="W97" s="137"/>
      <c r="X97" s="137"/>
      <c r="Y97" s="170"/>
      <c r="Z97" s="139"/>
      <c r="AA97" s="136"/>
      <c r="AB97" s="137"/>
      <c r="AC97" s="137"/>
      <c r="AD97" s="170"/>
      <c r="AE97" s="139"/>
    </row>
    <row r="98" spans="2:31" ht="12.75" hidden="1" customHeight="1" x14ac:dyDescent="0.2"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0"/>
      <c r="P98" s="139"/>
      <c r="Q98" s="136"/>
      <c r="R98" s="137"/>
      <c r="S98" s="137"/>
      <c r="T98" s="170"/>
      <c r="U98" s="139"/>
      <c r="V98" s="136"/>
      <c r="W98" s="137"/>
      <c r="X98" s="137"/>
      <c r="Y98" s="170"/>
      <c r="Z98" s="139"/>
      <c r="AA98" s="136"/>
      <c r="AB98" s="137"/>
      <c r="AC98" s="137"/>
      <c r="AD98" s="170"/>
      <c r="AE98" s="139"/>
    </row>
    <row r="99" spans="2:31" ht="12.75" hidden="1" customHeight="1" x14ac:dyDescent="0.2"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0"/>
      <c r="P99" s="139"/>
      <c r="Q99" s="136"/>
      <c r="R99" s="137"/>
      <c r="S99" s="137"/>
      <c r="T99" s="170"/>
      <c r="U99" s="139"/>
      <c r="V99" s="136"/>
      <c r="W99" s="137"/>
      <c r="X99" s="137"/>
      <c r="Y99" s="170"/>
      <c r="Z99" s="139"/>
      <c r="AA99" s="136"/>
      <c r="AB99" s="137"/>
      <c r="AC99" s="137"/>
      <c r="AD99" s="170"/>
      <c r="AE99" s="139"/>
    </row>
    <row r="100" spans="2:31" ht="12.75" hidden="1" customHeight="1" x14ac:dyDescent="0.2"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0"/>
      <c r="P100" s="139"/>
      <c r="Q100" s="136"/>
      <c r="R100" s="137"/>
      <c r="S100" s="137"/>
      <c r="T100" s="170"/>
      <c r="U100" s="139"/>
      <c r="V100" s="136"/>
      <c r="W100" s="137"/>
      <c r="X100" s="137"/>
      <c r="Y100" s="170"/>
      <c r="Z100" s="139"/>
      <c r="AA100" s="136"/>
      <c r="AB100" s="137"/>
      <c r="AC100" s="137"/>
      <c r="AD100" s="170"/>
      <c r="AE100" s="139"/>
    </row>
    <row r="101" spans="2:31" ht="12.75" hidden="1" customHeight="1" x14ac:dyDescent="0.2"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0"/>
      <c r="P101" s="139"/>
      <c r="Q101" s="136"/>
      <c r="R101" s="137"/>
      <c r="S101" s="137"/>
      <c r="T101" s="170"/>
      <c r="U101" s="139"/>
      <c r="V101" s="136"/>
      <c r="W101" s="137"/>
      <c r="X101" s="137"/>
      <c r="Y101" s="170"/>
      <c r="Z101" s="139"/>
      <c r="AA101" s="136"/>
      <c r="AB101" s="137"/>
      <c r="AC101" s="137"/>
      <c r="AD101" s="170"/>
      <c r="AE101" s="139"/>
    </row>
    <row r="102" spans="2:31" ht="12.75" hidden="1" customHeight="1" x14ac:dyDescent="0.2"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0"/>
      <c r="P102" s="139"/>
      <c r="Q102" s="136"/>
      <c r="R102" s="137"/>
      <c r="S102" s="137"/>
      <c r="T102" s="170"/>
      <c r="U102" s="139"/>
      <c r="V102" s="136"/>
      <c r="W102" s="137"/>
      <c r="X102" s="137"/>
      <c r="Y102" s="170"/>
      <c r="Z102" s="139"/>
      <c r="AA102" s="136"/>
      <c r="AB102" s="137"/>
      <c r="AC102" s="137"/>
      <c r="AD102" s="170"/>
      <c r="AE102" s="139"/>
    </row>
    <row r="103" spans="2:31" ht="12.75" hidden="1" customHeight="1" x14ac:dyDescent="0.2"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0"/>
      <c r="P103" s="139"/>
      <c r="Q103" s="136"/>
      <c r="R103" s="137"/>
      <c r="S103" s="137"/>
      <c r="T103" s="170"/>
      <c r="U103" s="139"/>
      <c r="V103" s="136"/>
      <c r="W103" s="137"/>
      <c r="X103" s="137"/>
      <c r="Y103" s="170"/>
      <c r="Z103" s="139"/>
      <c r="AA103" s="136"/>
      <c r="AB103" s="137"/>
      <c r="AC103" s="137"/>
      <c r="AD103" s="170"/>
      <c r="AE103" s="139"/>
    </row>
    <row r="104" spans="2:31" ht="12.75" hidden="1" customHeight="1" x14ac:dyDescent="0.2"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0"/>
      <c r="P104" s="139"/>
      <c r="Q104" s="136"/>
      <c r="R104" s="137"/>
      <c r="S104" s="137"/>
      <c r="T104" s="170"/>
      <c r="U104" s="139"/>
      <c r="V104" s="136"/>
      <c r="W104" s="137"/>
      <c r="X104" s="137"/>
      <c r="Y104" s="170"/>
      <c r="Z104" s="139"/>
      <c r="AA104" s="136"/>
      <c r="AB104" s="137"/>
      <c r="AC104" s="137"/>
      <c r="AD104" s="170"/>
      <c r="AE104" s="139"/>
    </row>
    <row r="105" spans="2:31" ht="12.75" hidden="1" customHeight="1" x14ac:dyDescent="0.2"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0"/>
      <c r="P105" s="139"/>
      <c r="Q105" s="136"/>
      <c r="R105" s="137"/>
      <c r="S105" s="137"/>
      <c r="T105" s="170"/>
      <c r="U105" s="139"/>
      <c r="V105" s="136"/>
      <c r="W105" s="137"/>
      <c r="X105" s="137"/>
      <c r="Y105" s="170"/>
      <c r="Z105" s="139"/>
      <c r="AA105" s="136"/>
      <c r="AB105" s="137"/>
      <c r="AC105" s="137"/>
      <c r="AD105" s="170"/>
      <c r="AE105" s="139"/>
    </row>
    <row r="106" spans="2:31" ht="12.75" hidden="1" customHeight="1" x14ac:dyDescent="0.2"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0"/>
      <c r="P106" s="139"/>
      <c r="Q106" s="136"/>
      <c r="R106" s="137"/>
      <c r="S106" s="137"/>
      <c r="T106" s="170"/>
      <c r="U106" s="139"/>
      <c r="V106" s="136"/>
      <c r="W106" s="137"/>
      <c r="X106" s="137"/>
      <c r="Y106" s="170"/>
      <c r="Z106" s="139"/>
      <c r="AA106" s="136"/>
      <c r="AB106" s="137"/>
      <c r="AC106" s="137"/>
      <c r="AD106" s="170"/>
      <c r="AE106" s="139"/>
    </row>
    <row r="107" spans="2:31" ht="12.75" hidden="1" customHeight="1" x14ac:dyDescent="0.2"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0"/>
      <c r="P107" s="139"/>
      <c r="Q107" s="136"/>
      <c r="R107" s="137"/>
      <c r="S107" s="137"/>
      <c r="T107" s="170"/>
      <c r="U107" s="139"/>
      <c r="V107" s="136"/>
      <c r="W107" s="137"/>
      <c r="X107" s="137"/>
      <c r="Y107" s="170"/>
      <c r="Z107" s="139"/>
      <c r="AA107" s="136"/>
      <c r="AB107" s="137"/>
      <c r="AC107" s="137"/>
      <c r="AD107" s="170"/>
      <c r="AE107" s="139"/>
    </row>
    <row r="108" spans="2:31" ht="12.75" hidden="1" customHeight="1" x14ac:dyDescent="0.2"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0"/>
      <c r="P108" s="139"/>
      <c r="Q108" s="136"/>
      <c r="R108" s="137"/>
      <c r="S108" s="137"/>
      <c r="T108" s="170"/>
      <c r="U108" s="139"/>
      <c r="V108" s="136"/>
      <c r="W108" s="137"/>
      <c r="X108" s="137"/>
      <c r="Y108" s="170"/>
      <c r="Z108" s="139"/>
      <c r="AA108" s="136"/>
      <c r="AB108" s="137"/>
      <c r="AC108" s="137"/>
      <c r="AD108" s="170"/>
      <c r="AE108" s="139"/>
    </row>
    <row r="109" spans="2:31" ht="12.75" hidden="1" customHeight="1" x14ac:dyDescent="0.2"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0"/>
      <c r="P109" s="139"/>
      <c r="Q109" s="136"/>
      <c r="R109" s="137"/>
      <c r="S109" s="137"/>
      <c r="T109" s="170"/>
      <c r="U109" s="139"/>
      <c r="V109" s="136"/>
      <c r="W109" s="137"/>
      <c r="X109" s="137"/>
      <c r="Y109" s="170"/>
      <c r="Z109" s="139"/>
      <c r="AA109" s="136"/>
      <c r="AB109" s="137"/>
      <c r="AC109" s="137"/>
      <c r="AD109" s="170"/>
      <c r="AE109" s="139"/>
    </row>
    <row r="110" spans="2:31" ht="12.75" hidden="1" customHeight="1" x14ac:dyDescent="0.2"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0"/>
      <c r="P110" s="139"/>
      <c r="Q110" s="136"/>
      <c r="R110" s="137"/>
      <c r="S110" s="137"/>
      <c r="T110" s="170"/>
      <c r="U110" s="139"/>
      <c r="V110" s="136"/>
      <c r="W110" s="137"/>
      <c r="X110" s="137"/>
      <c r="Y110" s="170"/>
      <c r="Z110" s="139"/>
      <c r="AA110" s="136"/>
      <c r="AB110" s="137"/>
      <c r="AC110" s="137"/>
      <c r="AD110" s="170"/>
      <c r="AE110" s="139"/>
    </row>
    <row r="111" spans="2:31" ht="12.75" hidden="1" customHeight="1" x14ac:dyDescent="0.2"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0"/>
      <c r="P111" s="139"/>
      <c r="Q111" s="136"/>
      <c r="R111" s="137"/>
      <c r="S111" s="137"/>
      <c r="T111" s="170"/>
      <c r="U111" s="139"/>
      <c r="V111" s="136"/>
      <c r="W111" s="137"/>
      <c r="X111" s="137"/>
      <c r="Y111" s="170"/>
      <c r="Z111" s="139"/>
      <c r="AA111" s="136"/>
      <c r="AB111" s="137"/>
      <c r="AC111" s="137"/>
      <c r="AD111" s="170"/>
      <c r="AE111" s="139"/>
    </row>
    <row r="112" spans="2:31" ht="12.75" hidden="1" customHeight="1" x14ac:dyDescent="0.2"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0"/>
      <c r="P112" s="139"/>
      <c r="Q112" s="136"/>
      <c r="R112" s="137"/>
      <c r="S112" s="137"/>
      <c r="T112" s="170"/>
      <c r="U112" s="139"/>
      <c r="V112" s="136"/>
      <c r="W112" s="137"/>
      <c r="X112" s="137"/>
      <c r="Y112" s="170"/>
      <c r="Z112" s="139"/>
      <c r="AA112" s="136"/>
      <c r="AB112" s="137"/>
      <c r="AC112" s="137"/>
      <c r="AD112" s="170"/>
      <c r="AE112" s="139"/>
    </row>
    <row r="113" spans="1:31" ht="12.75" hidden="1" customHeight="1" x14ac:dyDescent="0.2"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0"/>
      <c r="P113" s="139"/>
      <c r="Q113" s="136"/>
      <c r="R113" s="137"/>
      <c r="S113" s="137"/>
      <c r="T113" s="170"/>
      <c r="U113" s="139"/>
      <c r="V113" s="136"/>
      <c r="W113" s="137"/>
      <c r="X113" s="137"/>
      <c r="Y113" s="170"/>
      <c r="Z113" s="139"/>
      <c r="AA113" s="136"/>
      <c r="AB113" s="137"/>
      <c r="AC113" s="137"/>
      <c r="AD113" s="170"/>
      <c r="AE113" s="139"/>
    </row>
    <row r="114" spans="1:31" ht="12.75" hidden="1" customHeight="1" x14ac:dyDescent="0.2"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0"/>
      <c r="P114" s="139"/>
      <c r="Q114" s="136"/>
      <c r="R114" s="137"/>
      <c r="S114" s="137"/>
      <c r="T114" s="170"/>
      <c r="U114" s="139"/>
      <c r="V114" s="136"/>
      <c r="W114" s="137"/>
      <c r="X114" s="137"/>
      <c r="Y114" s="170"/>
      <c r="Z114" s="139"/>
      <c r="AA114" s="136"/>
      <c r="AB114" s="137"/>
      <c r="AC114" s="137"/>
      <c r="AD114" s="170"/>
      <c r="AE114" s="139"/>
    </row>
    <row r="115" spans="1:31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0"/>
      <c r="P115" s="139"/>
      <c r="Q115" s="136"/>
      <c r="R115" s="137"/>
      <c r="S115" s="137"/>
      <c r="T115" s="170"/>
      <c r="U115" s="139"/>
      <c r="V115" s="136"/>
      <c r="W115" s="137"/>
      <c r="X115" s="137"/>
      <c r="Y115" s="170"/>
      <c r="Z115" s="139"/>
      <c r="AA115" s="136"/>
      <c r="AB115" s="137"/>
      <c r="AC115" s="137"/>
      <c r="AD115" s="170"/>
      <c r="AE115" s="139"/>
    </row>
    <row r="116" spans="1:31" x14ac:dyDescent="0.2">
      <c r="A116" s="115" t="str">
        <f>$A$36</f>
        <v>Total</v>
      </c>
      <c r="B116" s="38">
        <f t="shared" ref="B116:Y116" si="3">SUM(B$92:B$115)</f>
        <v>38</v>
      </c>
      <c r="C116" s="11">
        <f t="shared" si="3"/>
        <v>305370</v>
      </c>
      <c r="D116" s="11">
        <f t="shared" si="3"/>
        <v>151460</v>
      </c>
      <c r="E116" s="155">
        <f t="shared" si="3"/>
        <v>127845.83199999999</v>
      </c>
      <c r="F116" s="70">
        <f t="shared" si="3"/>
        <v>1</v>
      </c>
      <c r="G116" s="57">
        <f t="shared" si="3"/>
        <v>38</v>
      </c>
      <c r="H116" s="71">
        <f t="shared" si="3"/>
        <v>325723</v>
      </c>
      <c r="I116" s="71">
        <f t="shared" si="3"/>
        <v>156184</v>
      </c>
      <c r="J116" s="165">
        <f t="shared" si="3"/>
        <v>134010.117</v>
      </c>
      <c r="K116" s="72">
        <f t="shared" si="3"/>
        <v>1</v>
      </c>
      <c r="L116" s="140">
        <f t="shared" si="3"/>
        <v>39</v>
      </c>
      <c r="M116" s="141">
        <f t="shared" si="3"/>
        <v>322040</v>
      </c>
      <c r="N116" s="141">
        <f t="shared" si="3"/>
        <v>150098</v>
      </c>
      <c r="O116" s="171">
        <f t="shared" si="3"/>
        <v>127277.37899999999</v>
      </c>
      <c r="P116" s="143">
        <f t="shared" si="3"/>
        <v>1.0000000000000002</v>
      </c>
      <c r="Q116" s="140">
        <f t="shared" si="3"/>
        <v>38</v>
      </c>
      <c r="R116" s="141">
        <f t="shared" si="3"/>
        <v>308343</v>
      </c>
      <c r="S116" s="141">
        <f t="shared" si="3"/>
        <v>143834</v>
      </c>
      <c r="T116" s="171">
        <f t="shared" si="3"/>
        <v>119248.00900000001</v>
      </c>
      <c r="U116" s="143">
        <f t="shared" si="3"/>
        <v>1</v>
      </c>
      <c r="V116" s="140">
        <f t="shared" si="3"/>
        <v>43</v>
      </c>
      <c r="W116" s="141">
        <f t="shared" si="3"/>
        <v>339380</v>
      </c>
      <c r="X116" s="141">
        <f t="shared" si="3"/>
        <v>153912</v>
      </c>
      <c r="Y116" s="171">
        <f t="shared" si="3"/>
        <v>125301.11600000001</v>
      </c>
      <c r="Z116" s="143">
        <f t="shared" ref="Z116:AE116" si="4">SUM(Z$92:Z$115)</f>
        <v>1</v>
      </c>
      <c r="AA116" s="140">
        <f t="shared" si="4"/>
        <v>58</v>
      </c>
      <c r="AB116" s="141">
        <f t="shared" si="4"/>
        <v>358116</v>
      </c>
      <c r="AC116" s="141">
        <f t="shared" si="4"/>
        <v>159705</v>
      </c>
      <c r="AD116" s="171">
        <f t="shared" si="4"/>
        <v>128796.19100000001</v>
      </c>
      <c r="AE116" s="143">
        <f t="shared" si="4"/>
        <v>1</v>
      </c>
    </row>
    <row r="119" spans="1:31" ht="12.75" hidden="1" customHeight="1" x14ac:dyDescent="0.2"/>
    <row r="120" spans="1:31" ht="12.75" hidden="1" customHeight="1" x14ac:dyDescent="0.2"/>
    <row r="121" spans="1:31" ht="12.75" hidden="1" customHeight="1" x14ac:dyDescent="0.2"/>
    <row r="122" spans="1:31" ht="12.75" hidden="1" customHeight="1" x14ac:dyDescent="0.2"/>
    <row r="123" spans="1:31" ht="12.75" hidden="1" customHeight="1" x14ac:dyDescent="0.2"/>
    <row r="124" spans="1:31" ht="12.75" hidden="1" customHeight="1" x14ac:dyDescent="0.2"/>
    <row r="125" spans="1:31" ht="12.75" hidden="1" customHeight="1" x14ac:dyDescent="0.2"/>
    <row r="126" spans="1:31" ht="12.75" hidden="1" customHeight="1" x14ac:dyDescent="0.2"/>
    <row r="127" spans="1:31" ht="12.75" hidden="1" customHeight="1" x14ac:dyDescent="0.2"/>
    <row r="128" spans="1:31" ht="12.75" hidden="1" customHeight="1" x14ac:dyDescent="0.2"/>
    <row r="129" spans="1:31" ht="12.75" hidden="1" customHeight="1" x14ac:dyDescent="0.2"/>
    <row r="131" spans="1:31" x14ac:dyDescent="0.2">
      <c r="A131" s="237" t="str">
        <f>Translation!$A$32</f>
        <v>Vorsorgeeinrichtungen ohne Staatsgarantie und ohne Vollversicherungslösung</v>
      </c>
      <c r="M131" s="75"/>
      <c r="N131" s="75"/>
      <c r="R131" s="75"/>
      <c r="S131" s="75"/>
      <c r="W131" s="75"/>
      <c r="X131" s="75"/>
      <c r="AB131" s="75"/>
      <c r="AC131" s="75"/>
    </row>
    <row r="132" spans="1:31" x14ac:dyDescent="0.2">
      <c r="A132" s="114" t="str">
        <f>$A$12</f>
        <v>1 – tief</v>
      </c>
      <c r="B132" s="210">
        <v>263</v>
      </c>
      <c r="C132" s="211">
        <v>459180</v>
      </c>
      <c r="D132" s="211">
        <v>17813</v>
      </c>
      <c r="E132" s="212">
        <v>34824.195</v>
      </c>
      <c r="F132" s="213">
        <f>E132/E$156</f>
        <v>4.9877442740310259E-2</v>
      </c>
      <c r="G132" s="218">
        <v>273</v>
      </c>
      <c r="H132" s="219">
        <v>444290</v>
      </c>
      <c r="I132" s="219">
        <v>17419</v>
      </c>
      <c r="J132" s="220">
        <v>34823.976000000002</v>
      </c>
      <c r="K132" s="221">
        <f>J132/J$156</f>
        <v>5.2007453391252255E-2</v>
      </c>
      <c r="L132" s="228">
        <v>286</v>
      </c>
      <c r="M132" s="229">
        <v>398668</v>
      </c>
      <c r="N132" s="229">
        <v>15670</v>
      </c>
      <c r="O132" s="230">
        <v>30115.208999999999</v>
      </c>
      <c r="P132" s="231">
        <f>O132/O$156</f>
        <v>4.7428474018692143E-2</v>
      </c>
      <c r="Q132" s="228">
        <v>318</v>
      </c>
      <c r="R132" s="229">
        <v>437505</v>
      </c>
      <c r="S132" s="229">
        <v>18194</v>
      </c>
      <c r="T132" s="230">
        <v>33357.637000000002</v>
      </c>
      <c r="U132" s="231">
        <f>T132/T$156</f>
        <v>5.5107892533748405E-2</v>
      </c>
      <c r="V132" s="228">
        <v>351</v>
      </c>
      <c r="W132" s="229">
        <v>429989</v>
      </c>
      <c r="X132" s="229">
        <v>20558</v>
      </c>
      <c r="Y132" s="230">
        <v>33163.567999999999</v>
      </c>
      <c r="Z132" s="231">
        <f>Y132/Y$156</f>
        <v>5.7530195627556575E-2</v>
      </c>
      <c r="AA132" s="228"/>
      <c r="AB132" s="229"/>
      <c r="AC132" s="229"/>
      <c r="AD132" s="230"/>
      <c r="AE132" s="231" t="e">
        <f>AD132/AD$156</f>
        <v>#DIV/0!</v>
      </c>
    </row>
    <row r="133" spans="1:31" x14ac:dyDescent="0.2">
      <c r="A133" s="114" t="str">
        <f>$A$13</f>
        <v>2 – eher tief</v>
      </c>
      <c r="B133" s="210">
        <v>261</v>
      </c>
      <c r="C133" s="211">
        <v>697047</v>
      </c>
      <c r="D133" s="211">
        <v>69628</v>
      </c>
      <c r="E133" s="212">
        <v>86691.066999999995</v>
      </c>
      <c r="F133" s="213">
        <f>E133/E$156</f>
        <v>0.12416449914747205</v>
      </c>
      <c r="G133" s="218">
        <v>264</v>
      </c>
      <c r="H133" s="219">
        <v>661605</v>
      </c>
      <c r="I133" s="219">
        <v>65386</v>
      </c>
      <c r="J133" s="220">
        <v>81029.184999999998</v>
      </c>
      <c r="K133" s="221">
        <f>J133/J$156</f>
        <v>0.12101207404400507</v>
      </c>
      <c r="L133" s="228">
        <v>285</v>
      </c>
      <c r="M133" s="229">
        <v>684855</v>
      </c>
      <c r="N133" s="229">
        <v>68197</v>
      </c>
      <c r="O133" s="230">
        <v>78477.63</v>
      </c>
      <c r="P133" s="231">
        <f>O133/O$156</f>
        <v>0.12359450122041442</v>
      </c>
      <c r="Q133" s="228">
        <v>327</v>
      </c>
      <c r="R133" s="229">
        <v>703851</v>
      </c>
      <c r="S133" s="229">
        <v>74415</v>
      </c>
      <c r="T133" s="230">
        <v>77230.051000000007</v>
      </c>
      <c r="U133" s="231">
        <f>T133/T$156</f>
        <v>0.12758653590732189</v>
      </c>
      <c r="V133" s="228">
        <v>374</v>
      </c>
      <c r="W133" s="229">
        <v>795154</v>
      </c>
      <c r="X133" s="229">
        <v>82882</v>
      </c>
      <c r="Y133" s="230">
        <v>81860.346000000005</v>
      </c>
      <c r="Z133" s="231">
        <f>Y133/Y$156</f>
        <v>0.1420064849330889</v>
      </c>
      <c r="AA133" s="228"/>
      <c r="AB133" s="229"/>
      <c r="AC133" s="229"/>
      <c r="AD133" s="230"/>
      <c r="AE133" s="231" t="e">
        <f>AD133/AD$156</f>
        <v>#DIV/0!</v>
      </c>
    </row>
    <row r="134" spans="1:31" x14ac:dyDescent="0.2">
      <c r="A134" s="114" t="str">
        <f>$A$14</f>
        <v>3 – mittel</v>
      </c>
      <c r="B134" s="210">
        <v>476</v>
      </c>
      <c r="C134" s="211">
        <v>954743</v>
      </c>
      <c r="D134" s="211">
        <v>224537</v>
      </c>
      <c r="E134" s="212">
        <v>206855.46</v>
      </c>
      <c r="F134" s="213">
        <f>E134/E$156</f>
        <v>0.29627163992363753</v>
      </c>
      <c r="G134" s="218">
        <v>505</v>
      </c>
      <c r="H134" s="219">
        <v>939687</v>
      </c>
      <c r="I134" s="219">
        <v>222065</v>
      </c>
      <c r="J134" s="220">
        <v>206866.98699999999</v>
      </c>
      <c r="K134" s="221">
        <f>J134/J$156</f>
        <v>0.30894304500414554</v>
      </c>
      <c r="L134" s="228">
        <v>499</v>
      </c>
      <c r="M134" s="229">
        <v>787839</v>
      </c>
      <c r="N134" s="229">
        <v>161327</v>
      </c>
      <c r="O134" s="230">
        <v>157711.84400000001</v>
      </c>
      <c r="P134" s="231">
        <f>O134/O$156</f>
        <v>0.24838054737040108</v>
      </c>
      <c r="Q134" s="228">
        <v>494</v>
      </c>
      <c r="R134" s="229">
        <v>754638</v>
      </c>
      <c r="S134" s="229">
        <v>163425</v>
      </c>
      <c r="T134" s="230">
        <v>159468.56099999999</v>
      </c>
      <c r="U134" s="231">
        <f>T134/T$156</f>
        <v>0.26344720766940122</v>
      </c>
      <c r="V134" s="228">
        <v>514</v>
      </c>
      <c r="W134" s="229">
        <v>734396</v>
      </c>
      <c r="X134" s="229">
        <v>170050</v>
      </c>
      <c r="Y134" s="230">
        <v>161286.00700000001</v>
      </c>
      <c r="Z134" s="231">
        <f>Y134/Y$156</f>
        <v>0.27978942237751558</v>
      </c>
      <c r="AA134" s="228"/>
      <c r="AB134" s="229"/>
      <c r="AC134" s="229"/>
      <c r="AD134" s="230"/>
      <c r="AE134" s="231" t="e">
        <f>AD134/AD$156</f>
        <v>#DIV/0!</v>
      </c>
    </row>
    <row r="135" spans="1:31" x14ac:dyDescent="0.2">
      <c r="A135" s="114" t="str">
        <f>$A$15</f>
        <v>4 – eher hoch</v>
      </c>
      <c r="B135" s="210">
        <v>350</v>
      </c>
      <c r="C135" s="211">
        <v>766375</v>
      </c>
      <c r="D135" s="211">
        <v>440154</v>
      </c>
      <c r="E135" s="212">
        <v>353824.10700000002</v>
      </c>
      <c r="F135" s="213">
        <f>E135/E$156</f>
        <v>0.5067695502231685</v>
      </c>
      <c r="G135" s="218">
        <v>361</v>
      </c>
      <c r="H135" s="219">
        <v>720082</v>
      </c>
      <c r="I135" s="219">
        <v>420897</v>
      </c>
      <c r="J135" s="220">
        <v>330168.033</v>
      </c>
      <c r="K135" s="221">
        <f>J135/J$156</f>
        <v>0.49308552784233867</v>
      </c>
      <c r="L135" s="228">
        <v>350</v>
      </c>
      <c r="M135" s="229">
        <v>792348</v>
      </c>
      <c r="N135" s="229">
        <v>457025</v>
      </c>
      <c r="O135" s="230">
        <v>351028.74800000002</v>
      </c>
      <c r="P135" s="231">
        <f>O135/O$156</f>
        <v>0.55283554081700159</v>
      </c>
      <c r="Q135" s="228">
        <v>334</v>
      </c>
      <c r="R135" s="229">
        <v>737008</v>
      </c>
      <c r="S135" s="229">
        <v>432422</v>
      </c>
      <c r="T135" s="230">
        <v>319330.67700000003</v>
      </c>
      <c r="U135" s="231">
        <f>T135/T$156</f>
        <v>0.52754458089597667</v>
      </c>
      <c r="V135" s="228">
        <v>321</v>
      </c>
      <c r="W135" s="229">
        <v>682023</v>
      </c>
      <c r="X135" s="229">
        <v>406370</v>
      </c>
      <c r="Y135" s="230">
        <v>286606.75799999997</v>
      </c>
      <c r="Z135" s="231">
        <f>Y135/Y$156</f>
        <v>0.49718844654832572</v>
      </c>
      <c r="AA135" s="228"/>
      <c r="AB135" s="229"/>
      <c r="AC135" s="229"/>
      <c r="AD135" s="230"/>
      <c r="AE135" s="231" t="e">
        <f>AD135/AD$156</f>
        <v>#DIV/0!</v>
      </c>
    </row>
    <row r="136" spans="1:31" x14ac:dyDescent="0.2">
      <c r="A136" s="114" t="str">
        <f>$A$16</f>
        <v>5 – hoch</v>
      </c>
      <c r="B136" s="210">
        <v>93</v>
      </c>
      <c r="C136" s="211">
        <v>8997</v>
      </c>
      <c r="D136" s="211">
        <v>33025</v>
      </c>
      <c r="E136" s="212">
        <v>16000.449000000001</v>
      </c>
      <c r="F136" s="213">
        <f>E136/E$156</f>
        <v>2.2916867965411824E-2</v>
      </c>
      <c r="G136" s="218">
        <v>92</v>
      </c>
      <c r="H136" s="219">
        <v>9781</v>
      </c>
      <c r="I136" s="219">
        <v>34644</v>
      </c>
      <c r="J136" s="220">
        <v>16707.688999999998</v>
      </c>
      <c r="K136" s="221">
        <f>J136/J$156</f>
        <v>2.4951899718258414E-2</v>
      </c>
      <c r="L136" s="228">
        <v>97</v>
      </c>
      <c r="M136" s="229">
        <v>10650</v>
      </c>
      <c r="N136" s="229">
        <v>35352</v>
      </c>
      <c r="O136" s="230">
        <v>17627.098999999998</v>
      </c>
      <c r="P136" s="231">
        <f>O136/O$156</f>
        <v>2.776093657349063E-2</v>
      </c>
      <c r="Q136" s="228">
        <v>96</v>
      </c>
      <c r="R136" s="229">
        <v>10135</v>
      </c>
      <c r="S136" s="229">
        <v>34041</v>
      </c>
      <c r="T136" s="230">
        <v>15928.129000000001</v>
      </c>
      <c r="U136" s="231">
        <f>T136/T$156</f>
        <v>2.6313782993552016E-2</v>
      </c>
      <c r="V136" s="228">
        <v>93</v>
      </c>
      <c r="W136" s="229">
        <v>8390</v>
      </c>
      <c r="X136" s="229">
        <v>29913</v>
      </c>
      <c r="Y136" s="230">
        <v>13538.305</v>
      </c>
      <c r="Z136" s="231">
        <f>Y136/Y$156</f>
        <v>2.3485450513513122E-2</v>
      </c>
      <c r="AA136" s="228"/>
      <c r="AB136" s="229"/>
      <c r="AC136" s="229"/>
      <c r="AD136" s="230"/>
      <c r="AE136" s="231" t="e">
        <f>AD136/AD$156</f>
        <v>#DIV/0!</v>
      </c>
    </row>
    <row r="137" spans="1:31" ht="12.75" hidden="1" customHeight="1" x14ac:dyDescent="0.2">
      <c r="B137" s="210"/>
      <c r="C137" s="211"/>
      <c r="D137" s="211"/>
      <c r="E137" s="212"/>
      <c r="F137" s="213"/>
      <c r="G137" s="218"/>
      <c r="H137" s="219"/>
      <c r="I137" s="219"/>
      <c r="J137" s="220"/>
      <c r="K137" s="221"/>
      <c r="L137" s="228"/>
      <c r="M137" s="229"/>
      <c r="N137" s="229"/>
      <c r="O137" s="230"/>
      <c r="P137" s="231"/>
      <c r="Q137" s="228"/>
      <c r="R137" s="229"/>
      <c r="S137" s="229"/>
      <c r="T137" s="230"/>
      <c r="U137" s="231"/>
      <c r="V137" s="228"/>
      <c r="W137" s="229"/>
      <c r="X137" s="229"/>
      <c r="Y137" s="230"/>
      <c r="Z137" s="231"/>
      <c r="AA137" s="228"/>
      <c r="AB137" s="229"/>
      <c r="AC137" s="229"/>
      <c r="AD137" s="230"/>
      <c r="AE137" s="231"/>
    </row>
    <row r="138" spans="1:31" ht="12.75" hidden="1" customHeight="1" x14ac:dyDescent="0.2">
      <c r="B138" s="210"/>
      <c r="C138" s="211"/>
      <c r="D138" s="211"/>
      <c r="E138" s="212"/>
      <c r="F138" s="213"/>
      <c r="G138" s="218"/>
      <c r="H138" s="219"/>
      <c r="I138" s="219"/>
      <c r="J138" s="220"/>
      <c r="K138" s="221"/>
      <c r="L138" s="228"/>
      <c r="M138" s="229"/>
      <c r="N138" s="229"/>
      <c r="O138" s="230"/>
      <c r="P138" s="231"/>
      <c r="Q138" s="228"/>
      <c r="R138" s="229"/>
      <c r="S138" s="229"/>
      <c r="T138" s="230"/>
      <c r="U138" s="231"/>
      <c r="V138" s="228"/>
      <c r="W138" s="229"/>
      <c r="X138" s="229"/>
      <c r="Y138" s="230"/>
      <c r="Z138" s="231"/>
      <c r="AA138" s="228"/>
      <c r="AB138" s="229"/>
      <c r="AC138" s="229"/>
      <c r="AD138" s="230"/>
      <c r="AE138" s="231"/>
    </row>
    <row r="139" spans="1:31" ht="12.75" hidden="1" customHeight="1" x14ac:dyDescent="0.2">
      <c r="B139" s="210"/>
      <c r="C139" s="211"/>
      <c r="D139" s="211"/>
      <c r="E139" s="212"/>
      <c r="F139" s="213"/>
      <c r="G139" s="218"/>
      <c r="H139" s="219"/>
      <c r="I139" s="219"/>
      <c r="J139" s="220"/>
      <c r="K139" s="221"/>
      <c r="L139" s="228"/>
      <c r="M139" s="229"/>
      <c r="N139" s="229"/>
      <c r="O139" s="230"/>
      <c r="P139" s="231"/>
      <c r="Q139" s="228"/>
      <c r="R139" s="229"/>
      <c r="S139" s="229"/>
      <c r="T139" s="230"/>
      <c r="U139" s="231"/>
      <c r="V139" s="228"/>
      <c r="W139" s="229"/>
      <c r="X139" s="229"/>
      <c r="Y139" s="230"/>
      <c r="Z139" s="231"/>
      <c r="AA139" s="228"/>
      <c r="AB139" s="229"/>
      <c r="AC139" s="229"/>
      <c r="AD139" s="230"/>
      <c r="AE139" s="231"/>
    </row>
    <row r="140" spans="1:31" ht="12.75" hidden="1" customHeight="1" x14ac:dyDescent="0.2">
      <c r="B140" s="210"/>
      <c r="C140" s="211"/>
      <c r="D140" s="211"/>
      <c r="E140" s="212"/>
      <c r="F140" s="213"/>
      <c r="G140" s="218"/>
      <c r="H140" s="219"/>
      <c r="I140" s="219"/>
      <c r="J140" s="220"/>
      <c r="K140" s="221"/>
      <c r="L140" s="228"/>
      <c r="M140" s="229"/>
      <c r="N140" s="229"/>
      <c r="O140" s="230"/>
      <c r="P140" s="231"/>
      <c r="Q140" s="228"/>
      <c r="R140" s="229"/>
      <c r="S140" s="229"/>
      <c r="T140" s="230"/>
      <c r="U140" s="231"/>
      <c r="V140" s="228"/>
      <c r="W140" s="229"/>
      <c r="X140" s="229"/>
      <c r="Y140" s="230"/>
      <c r="Z140" s="231"/>
      <c r="AA140" s="228"/>
      <c r="AB140" s="229"/>
      <c r="AC140" s="229"/>
      <c r="AD140" s="230"/>
      <c r="AE140" s="231"/>
    </row>
    <row r="141" spans="1:31" ht="12.75" hidden="1" customHeight="1" x14ac:dyDescent="0.2">
      <c r="B141" s="210"/>
      <c r="C141" s="211"/>
      <c r="D141" s="211"/>
      <c r="E141" s="212"/>
      <c r="F141" s="213"/>
      <c r="G141" s="218"/>
      <c r="H141" s="219"/>
      <c r="I141" s="219"/>
      <c r="J141" s="220"/>
      <c r="K141" s="221"/>
      <c r="L141" s="228"/>
      <c r="M141" s="229"/>
      <c r="N141" s="229"/>
      <c r="O141" s="230"/>
      <c r="P141" s="231"/>
      <c r="Q141" s="228"/>
      <c r="R141" s="229"/>
      <c r="S141" s="229"/>
      <c r="T141" s="230"/>
      <c r="U141" s="231"/>
      <c r="V141" s="228"/>
      <c r="W141" s="229"/>
      <c r="X141" s="229"/>
      <c r="Y141" s="230"/>
      <c r="Z141" s="231"/>
      <c r="AA141" s="228"/>
      <c r="AB141" s="229"/>
      <c r="AC141" s="229"/>
      <c r="AD141" s="230"/>
      <c r="AE141" s="231"/>
    </row>
    <row r="142" spans="1:31" ht="12.75" hidden="1" customHeight="1" x14ac:dyDescent="0.2">
      <c r="B142" s="210"/>
      <c r="C142" s="211"/>
      <c r="D142" s="211"/>
      <c r="E142" s="212"/>
      <c r="F142" s="213"/>
      <c r="G142" s="218"/>
      <c r="H142" s="219"/>
      <c r="I142" s="219"/>
      <c r="J142" s="220"/>
      <c r="K142" s="221"/>
      <c r="L142" s="228"/>
      <c r="M142" s="229"/>
      <c r="N142" s="229"/>
      <c r="O142" s="230"/>
      <c r="P142" s="231"/>
      <c r="Q142" s="228"/>
      <c r="R142" s="229"/>
      <c r="S142" s="229"/>
      <c r="T142" s="230"/>
      <c r="U142" s="231"/>
      <c r="V142" s="228"/>
      <c r="W142" s="229"/>
      <c r="X142" s="229"/>
      <c r="Y142" s="230"/>
      <c r="Z142" s="231"/>
      <c r="AA142" s="228"/>
      <c r="AB142" s="229"/>
      <c r="AC142" s="229"/>
      <c r="AD142" s="230"/>
      <c r="AE142" s="231"/>
    </row>
    <row r="143" spans="1:31" ht="12.75" hidden="1" customHeight="1" x14ac:dyDescent="0.2">
      <c r="B143" s="210"/>
      <c r="C143" s="211"/>
      <c r="D143" s="211"/>
      <c r="E143" s="212"/>
      <c r="F143" s="213"/>
      <c r="G143" s="218"/>
      <c r="H143" s="219"/>
      <c r="I143" s="219"/>
      <c r="J143" s="220"/>
      <c r="K143" s="221"/>
      <c r="L143" s="228"/>
      <c r="M143" s="229"/>
      <c r="N143" s="229"/>
      <c r="O143" s="230"/>
      <c r="P143" s="231"/>
      <c r="Q143" s="228"/>
      <c r="R143" s="229"/>
      <c r="S143" s="229"/>
      <c r="T143" s="230"/>
      <c r="U143" s="231"/>
      <c r="V143" s="228"/>
      <c r="W143" s="229"/>
      <c r="X143" s="229"/>
      <c r="Y143" s="230"/>
      <c r="Z143" s="231"/>
      <c r="AA143" s="228"/>
      <c r="AB143" s="229"/>
      <c r="AC143" s="229"/>
      <c r="AD143" s="230"/>
      <c r="AE143" s="231"/>
    </row>
    <row r="144" spans="1:31" ht="12.75" hidden="1" customHeight="1" x14ac:dyDescent="0.2">
      <c r="B144" s="210"/>
      <c r="C144" s="211"/>
      <c r="D144" s="211"/>
      <c r="E144" s="212"/>
      <c r="F144" s="213"/>
      <c r="G144" s="218"/>
      <c r="H144" s="219"/>
      <c r="I144" s="219"/>
      <c r="J144" s="220"/>
      <c r="K144" s="221"/>
      <c r="L144" s="228"/>
      <c r="M144" s="229"/>
      <c r="N144" s="229"/>
      <c r="O144" s="230"/>
      <c r="P144" s="231"/>
      <c r="Q144" s="228"/>
      <c r="R144" s="229"/>
      <c r="S144" s="229"/>
      <c r="T144" s="230"/>
      <c r="U144" s="231"/>
      <c r="V144" s="228"/>
      <c r="W144" s="229"/>
      <c r="X144" s="229"/>
      <c r="Y144" s="230"/>
      <c r="Z144" s="231"/>
      <c r="AA144" s="228"/>
      <c r="AB144" s="229"/>
      <c r="AC144" s="229"/>
      <c r="AD144" s="230"/>
      <c r="AE144" s="231"/>
    </row>
    <row r="145" spans="1:31" ht="12.75" hidden="1" customHeight="1" x14ac:dyDescent="0.2">
      <c r="B145" s="210"/>
      <c r="C145" s="211"/>
      <c r="D145" s="211"/>
      <c r="E145" s="212"/>
      <c r="F145" s="213"/>
      <c r="G145" s="218"/>
      <c r="H145" s="219"/>
      <c r="I145" s="219"/>
      <c r="J145" s="220"/>
      <c r="K145" s="221"/>
      <c r="L145" s="228"/>
      <c r="M145" s="229"/>
      <c r="N145" s="229"/>
      <c r="O145" s="230"/>
      <c r="P145" s="231"/>
      <c r="Q145" s="228"/>
      <c r="R145" s="229"/>
      <c r="S145" s="229"/>
      <c r="T145" s="230"/>
      <c r="U145" s="231"/>
      <c r="V145" s="228"/>
      <c r="W145" s="229"/>
      <c r="X145" s="229"/>
      <c r="Y145" s="230"/>
      <c r="Z145" s="231"/>
      <c r="AA145" s="228"/>
      <c r="AB145" s="229"/>
      <c r="AC145" s="229"/>
      <c r="AD145" s="230"/>
      <c r="AE145" s="231"/>
    </row>
    <row r="146" spans="1:31" ht="12.75" hidden="1" customHeight="1" x14ac:dyDescent="0.2">
      <c r="B146" s="210"/>
      <c r="C146" s="211"/>
      <c r="D146" s="211"/>
      <c r="E146" s="212"/>
      <c r="F146" s="213"/>
      <c r="G146" s="218"/>
      <c r="H146" s="219"/>
      <c r="I146" s="219"/>
      <c r="J146" s="220"/>
      <c r="K146" s="221"/>
      <c r="L146" s="228"/>
      <c r="M146" s="229"/>
      <c r="N146" s="229"/>
      <c r="O146" s="230"/>
      <c r="P146" s="231"/>
      <c r="Q146" s="228"/>
      <c r="R146" s="229"/>
      <c r="S146" s="229"/>
      <c r="T146" s="230"/>
      <c r="U146" s="231"/>
      <c r="V146" s="228"/>
      <c r="W146" s="229"/>
      <c r="X146" s="229"/>
      <c r="Y146" s="230"/>
      <c r="Z146" s="231"/>
      <c r="AA146" s="228"/>
      <c r="AB146" s="229"/>
      <c r="AC146" s="229"/>
      <c r="AD146" s="230"/>
      <c r="AE146" s="231"/>
    </row>
    <row r="147" spans="1:31" ht="12.75" hidden="1" customHeight="1" x14ac:dyDescent="0.2">
      <c r="B147" s="210"/>
      <c r="C147" s="211"/>
      <c r="D147" s="211"/>
      <c r="E147" s="212"/>
      <c r="F147" s="213"/>
      <c r="G147" s="218"/>
      <c r="H147" s="219"/>
      <c r="I147" s="219"/>
      <c r="J147" s="220"/>
      <c r="K147" s="221"/>
      <c r="L147" s="228"/>
      <c r="M147" s="229"/>
      <c r="N147" s="229"/>
      <c r="O147" s="230"/>
      <c r="P147" s="231"/>
      <c r="Q147" s="228"/>
      <c r="R147" s="229"/>
      <c r="S147" s="229"/>
      <c r="T147" s="230"/>
      <c r="U147" s="231"/>
      <c r="V147" s="228"/>
      <c r="W147" s="229"/>
      <c r="X147" s="229"/>
      <c r="Y147" s="230"/>
      <c r="Z147" s="231"/>
      <c r="AA147" s="228"/>
      <c r="AB147" s="229"/>
      <c r="AC147" s="229"/>
      <c r="AD147" s="230"/>
      <c r="AE147" s="231"/>
    </row>
    <row r="148" spans="1:31" ht="12.75" hidden="1" customHeight="1" x14ac:dyDescent="0.2">
      <c r="B148" s="210"/>
      <c r="C148" s="211"/>
      <c r="D148" s="211"/>
      <c r="E148" s="212"/>
      <c r="F148" s="213"/>
      <c r="G148" s="218"/>
      <c r="H148" s="219"/>
      <c r="I148" s="219"/>
      <c r="J148" s="220"/>
      <c r="K148" s="221"/>
      <c r="L148" s="228"/>
      <c r="M148" s="229"/>
      <c r="N148" s="229"/>
      <c r="O148" s="230"/>
      <c r="P148" s="231"/>
      <c r="Q148" s="228"/>
      <c r="R148" s="229"/>
      <c r="S148" s="229"/>
      <c r="T148" s="230"/>
      <c r="U148" s="231"/>
      <c r="V148" s="228"/>
      <c r="W148" s="229"/>
      <c r="X148" s="229"/>
      <c r="Y148" s="230"/>
      <c r="Z148" s="231"/>
      <c r="AA148" s="228"/>
      <c r="AB148" s="229"/>
      <c r="AC148" s="229"/>
      <c r="AD148" s="230"/>
      <c r="AE148" s="231"/>
    </row>
    <row r="149" spans="1:31" ht="12.75" hidden="1" customHeight="1" x14ac:dyDescent="0.2">
      <c r="B149" s="210"/>
      <c r="C149" s="211"/>
      <c r="D149" s="211"/>
      <c r="E149" s="212"/>
      <c r="F149" s="213"/>
      <c r="G149" s="218"/>
      <c r="H149" s="219"/>
      <c r="I149" s="219"/>
      <c r="J149" s="220"/>
      <c r="K149" s="221"/>
      <c r="L149" s="228"/>
      <c r="M149" s="229"/>
      <c r="N149" s="229"/>
      <c r="O149" s="230"/>
      <c r="P149" s="231"/>
      <c r="Q149" s="228"/>
      <c r="R149" s="229"/>
      <c r="S149" s="229"/>
      <c r="T149" s="230"/>
      <c r="U149" s="231"/>
      <c r="V149" s="228"/>
      <c r="W149" s="229"/>
      <c r="X149" s="229"/>
      <c r="Y149" s="230"/>
      <c r="Z149" s="231"/>
      <c r="AA149" s="228"/>
      <c r="AB149" s="229"/>
      <c r="AC149" s="229"/>
      <c r="AD149" s="230"/>
      <c r="AE149" s="231"/>
    </row>
    <row r="150" spans="1:31" ht="12.75" hidden="1" customHeight="1" x14ac:dyDescent="0.2">
      <c r="B150" s="210"/>
      <c r="C150" s="211"/>
      <c r="D150" s="211"/>
      <c r="E150" s="212"/>
      <c r="F150" s="213"/>
      <c r="G150" s="218"/>
      <c r="H150" s="219"/>
      <c r="I150" s="219"/>
      <c r="J150" s="220"/>
      <c r="K150" s="221"/>
      <c r="L150" s="228"/>
      <c r="M150" s="229"/>
      <c r="N150" s="229"/>
      <c r="O150" s="230"/>
      <c r="P150" s="231"/>
      <c r="Q150" s="228"/>
      <c r="R150" s="229"/>
      <c r="S150" s="229"/>
      <c r="T150" s="230"/>
      <c r="U150" s="231"/>
      <c r="V150" s="228"/>
      <c r="W150" s="229"/>
      <c r="X150" s="229"/>
      <c r="Y150" s="230"/>
      <c r="Z150" s="231"/>
      <c r="AA150" s="228"/>
      <c r="AB150" s="229"/>
      <c r="AC150" s="229"/>
      <c r="AD150" s="230"/>
      <c r="AE150" s="231"/>
    </row>
    <row r="151" spans="1:31" ht="12.75" hidden="1" customHeight="1" x14ac:dyDescent="0.2">
      <c r="B151" s="210"/>
      <c r="C151" s="211"/>
      <c r="D151" s="211"/>
      <c r="E151" s="212"/>
      <c r="F151" s="213"/>
      <c r="G151" s="218"/>
      <c r="H151" s="219"/>
      <c r="I151" s="219"/>
      <c r="J151" s="220"/>
      <c r="K151" s="221"/>
      <c r="L151" s="228"/>
      <c r="M151" s="229"/>
      <c r="N151" s="229"/>
      <c r="O151" s="230"/>
      <c r="P151" s="231"/>
      <c r="Q151" s="228"/>
      <c r="R151" s="229"/>
      <c r="S151" s="229"/>
      <c r="T151" s="230"/>
      <c r="U151" s="231"/>
      <c r="V151" s="228"/>
      <c r="W151" s="229"/>
      <c r="X151" s="229"/>
      <c r="Y151" s="230"/>
      <c r="Z151" s="231"/>
      <c r="AA151" s="228"/>
      <c r="AB151" s="229"/>
      <c r="AC151" s="229"/>
      <c r="AD151" s="230"/>
      <c r="AE151" s="231"/>
    </row>
    <row r="152" spans="1:31" ht="12.75" hidden="1" customHeight="1" x14ac:dyDescent="0.2">
      <c r="B152" s="210"/>
      <c r="C152" s="211"/>
      <c r="D152" s="211"/>
      <c r="E152" s="212"/>
      <c r="F152" s="213"/>
      <c r="G152" s="218"/>
      <c r="H152" s="219"/>
      <c r="I152" s="219"/>
      <c r="J152" s="220"/>
      <c r="K152" s="221"/>
      <c r="L152" s="228"/>
      <c r="M152" s="229"/>
      <c r="N152" s="229"/>
      <c r="O152" s="230"/>
      <c r="P152" s="231"/>
      <c r="Q152" s="228"/>
      <c r="R152" s="229"/>
      <c r="S152" s="229"/>
      <c r="T152" s="230"/>
      <c r="U152" s="231"/>
      <c r="V152" s="228"/>
      <c r="W152" s="229"/>
      <c r="X152" s="229"/>
      <c r="Y152" s="230"/>
      <c r="Z152" s="231"/>
      <c r="AA152" s="228"/>
      <c r="AB152" s="229"/>
      <c r="AC152" s="229"/>
      <c r="AD152" s="230"/>
      <c r="AE152" s="231"/>
    </row>
    <row r="153" spans="1:31" ht="12.75" hidden="1" customHeight="1" x14ac:dyDescent="0.2">
      <c r="B153" s="210"/>
      <c r="C153" s="211"/>
      <c r="D153" s="211"/>
      <c r="E153" s="212"/>
      <c r="F153" s="213"/>
      <c r="G153" s="218"/>
      <c r="H153" s="219"/>
      <c r="I153" s="219"/>
      <c r="J153" s="220"/>
      <c r="K153" s="221"/>
      <c r="L153" s="228"/>
      <c r="M153" s="229"/>
      <c r="N153" s="229"/>
      <c r="O153" s="230"/>
      <c r="P153" s="231"/>
      <c r="Q153" s="228"/>
      <c r="R153" s="229"/>
      <c r="S153" s="229"/>
      <c r="T153" s="230"/>
      <c r="U153" s="231"/>
      <c r="V153" s="228"/>
      <c r="W153" s="229"/>
      <c r="X153" s="229"/>
      <c r="Y153" s="230"/>
      <c r="Z153" s="231"/>
      <c r="AA153" s="228"/>
      <c r="AB153" s="229"/>
      <c r="AC153" s="229"/>
      <c r="AD153" s="230"/>
      <c r="AE153" s="231"/>
    </row>
    <row r="154" spans="1:31" ht="12.75" hidden="1" customHeight="1" x14ac:dyDescent="0.2">
      <c r="B154" s="210"/>
      <c r="C154" s="211"/>
      <c r="D154" s="211"/>
      <c r="E154" s="212"/>
      <c r="F154" s="213"/>
      <c r="G154" s="218"/>
      <c r="H154" s="219"/>
      <c r="I154" s="219"/>
      <c r="J154" s="220"/>
      <c r="K154" s="221"/>
      <c r="L154" s="228"/>
      <c r="M154" s="229"/>
      <c r="N154" s="229"/>
      <c r="O154" s="230"/>
      <c r="P154" s="231"/>
      <c r="Q154" s="228"/>
      <c r="R154" s="229"/>
      <c r="S154" s="229"/>
      <c r="T154" s="230"/>
      <c r="U154" s="231"/>
      <c r="V154" s="228"/>
      <c r="W154" s="229"/>
      <c r="X154" s="229"/>
      <c r="Y154" s="230"/>
      <c r="Z154" s="231"/>
      <c r="AA154" s="228"/>
      <c r="AB154" s="229"/>
      <c r="AC154" s="229"/>
      <c r="AD154" s="230"/>
      <c r="AE154" s="231"/>
    </row>
    <row r="155" spans="1:31" ht="12.75" hidden="1" customHeight="1" x14ac:dyDescent="0.2">
      <c r="B155" s="210"/>
      <c r="C155" s="211"/>
      <c r="D155" s="211"/>
      <c r="E155" s="212"/>
      <c r="F155" s="213"/>
      <c r="G155" s="218"/>
      <c r="H155" s="219"/>
      <c r="I155" s="219"/>
      <c r="J155" s="220"/>
      <c r="K155" s="221"/>
      <c r="L155" s="228"/>
      <c r="M155" s="229"/>
      <c r="N155" s="229"/>
      <c r="O155" s="230"/>
      <c r="P155" s="231"/>
      <c r="Q155" s="228"/>
      <c r="R155" s="229"/>
      <c r="S155" s="229"/>
      <c r="T155" s="230"/>
      <c r="U155" s="231"/>
      <c r="V155" s="228"/>
      <c r="W155" s="229"/>
      <c r="X155" s="229"/>
      <c r="Y155" s="230"/>
      <c r="Z155" s="231"/>
      <c r="AA155" s="228"/>
      <c r="AB155" s="229"/>
      <c r="AC155" s="229"/>
      <c r="AD155" s="230"/>
      <c r="AE155" s="231"/>
    </row>
    <row r="156" spans="1:31" x14ac:dyDescent="0.2">
      <c r="A156" s="115" t="str">
        <f>$A$36</f>
        <v>Total</v>
      </c>
      <c r="B156" s="214">
        <f t="shared" ref="B156:AE156" si="5">SUM(B$132:B$155)</f>
        <v>1443</v>
      </c>
      <c r="C156" s="215">
        <f t="shared" si="5"/>
        <v>2886342</v>
      </c>
      <c r="D156" s="215">
        <f t="shared" si="5"/>
        <v>785157</v>
      </c>
      <c r="E156" s="216">
        <f t="shared" si="5"/>
        <v>698195.27799999993</v>
      </c>
      <c r="F156" s="217">
        <f t="shared" si="5"/>
        <v>1.0000000000000002</v>
      </c>
      <c r="G156" s="224">
        <f t="shared" si="5"/>
        <v>1495</v>
      </c>
      <c r="H156" s="225">
        <f t="shared" si="5"/>
        <v>2775445</v>
      </c>
      <c r="I156" s="225">
        <f t="shared" si="5"/>
        <v>760411</v>
      </c>
      <c r="J156" s="226">
        <f t="shared" si="5"/>
        <v>669595.87</v>
      </c>
      <c r="K156" s="227">
        <f t="shared" si="5"/>
        <v>0.99999999999999989</v>
      </c>
      <c r="L156" s="233">
        <f t="shared" si="5"/>
        <v>1517</v>
      </c>
      <c r="M156" s="234">
        <f t="shared" si="5"/>
        <v>2674360</v>
      </c>
      <c r="N156" s="234">
        <f t="shared" si="5"/>
        <v>737571</v>
      </c>
      <c r="O156" s="235">
        <f t="shared" si="5"/>
        <v>634960.53000000014</v>
      </c>
      <c r="P156" s="236">
        <f t="shared" si="5"/>
        <v>0.99999999999999989</v>
      </c>
      <c r="Q156" s="233">
        <f t="shared" si="5"/>
        <v>1569</v>
      </c>
      <c r="R156" s="234">
        <f t="shared" si="5"/>
        <v>2643137</v>
      </c>
      <c r="S156" s="234">
        <f t="shared" si="5"/>
        <v>722497</v>
      </c>
      <c r="T156" s="235">
        <f t="shared" si="5"/>
        <v>605315.05499999993</v>
      </c>
      <c r="U156" s="236">
        <f t="shared" si="5"/>
        <v>1.0000000000000002</v>
      </c>
      <c r="V156" s="233">
        <f t="shared" si="5"/>
        <v>1653</v>
      </c>
      <c r="W156" s="234">
        <f t="shared" si="5"/>
        <v>2649952</v>
      </c>
      <c r="X156" s="234">
        <f t="shared" si="5"/>
        <v>709773</v>
      </c>
      <c r="Y156" s="235">
        <f t="shared" si="5"/>
        <v>576454.98400000005</v>
      </c>
      <c r="Z156" s="236">
        <f t="shared" si="5"/>
        <v>0.99999999999999989</v>
      </c>
      <c r="AA156" s="233">
        <f t="shared" si="5"/>
        <v>0</v>
      </c>
      <c r="AB156" s="234">
        <f t="shared" si="5"/>
        <v>0</v>
      </c>
      <c r="AC156" s="234">
        <f t="shared" si="5"/>
        <v>0</v>
      </c>
      <c r="AD156" s="235">
        <f t="shared" si="5"/>
        <v>0</v>
      </c>
      <c r="AE156" s="236" t="e">
        <f t="shared" si="5"/>
        <v>#DIV/0!</v>
      </c>
    </row>
    <row r="159" spans="1:31" ht="12.75" hidden="1" customHeight="1" x14ac:dyDescent="0.2"/>
    <row r="160" spans="1:31" ht="12.75" hidden="1" customHeight="1" x14ac:dyDescent="0.2"/>
    <row r="161" spans="1:31" ht="12.75" hidden="1" customHeight="1" x14ac:dyDescent="0.2"/>
    <row r="162" spans="1:31" ht="12.75" hidden="1" customHeight="1" x14ac:dyDescent="0.2"/>
    <row r="163" spans="1:31" ht="12.75" hidden="1" customHeight="1" x14ac:dyDescent="0.2"/>
    <row r="164" spans="1:31" ht="12.75" hidden="1" customHeight="1" x14ac:dyDescent="0.2"/>
    <row r="165" spans="1:31" ht="12.75" hidden="1" customHeight="1" x14ac:dyDescent="0.2"/>
    <row r="166" spans="1:31" ht="12.75" hidden="1" customHeight="1" x14ac:dyDescent="0.2"/>
    <row r="167" spans="1:31" ht="12.75" hidden="1" customHeight="1" x14ac:dyDescent="0.2"/>
    <row r="168" spans="1:31" ht="12.75" hidden="1" customHeight="1" x14ac:dyDescent="0.2"/>
    <row r="169" spans="1:31" ht="12.75" hidden="1" customHeight="1" x14ac:dyDescent="0.2"/>
    <row r="171" spans="1:31" x14ac:dyDescent="0.2">
      <c r="A171" s="273" t="str">
        <f>Translation!$A$33</f>
        <v>Vorsorgeeinrichtungen ohne Staatsgarantie und mit Vollversicherungslösung</v>
      </c>
      <c r="M171" s="75"/>
      <c r="N171" s="75"/>
      <c r="R171" s="75"/>
      <c r="S171" s="75"/>
      <c r="W171" s="75"/>
      <c r="X171" s="75"/>
      <c r="AB171" s="75"/>
      <c r="AC171" s="75"/>
    </row>
    <row r="172" spans="1:31" x14ac:dyDescent="0.2">
      <c r="A172" s="114" t="str">
        <f>$A$12</f>
        <v>1 – tief</v>
      </c>
      <c r="B172" s="238">
        <v>69</v>
      </c>
      <c r="C172" s="239">
        <v>1030805</v>
      </c>
      <c r="D172" s="239">
        <v>417</v>
      </c>
      <c r="E172" s="240">
        <v>92929.065000000002</v>
      </c>
      <c r="F172" s="241">
        <f>E172/E$196</f>
        <v>0.96700330506595267</v>
      </c>
      <c r="G172" s="246">
        <v>72</v>
      </c>
      <c r="H172" s="247">
        <v>1052784</v>
      </c>
      <c r="I172" s="247">
        <v>372</v>
      </c>
      <c r="J172" s="248">
        <v>95928.535000000003</v>
      </c>
      <c r="K172" s="249">
        <f>J172/J$196</f>
        <v>0.96234757848865415</v>
      </c>
      <c r="L172" s="256">
        <v>73</v>
      </c>
      <c r="M172" s="257">
        <v>1031667</v>
      </c>
      <c r="N172" s="257">
        <v>326</v>
      </c>
      <c r="O172" s="258">
        <v>93730.12</v>
      </c>
      <c r="P172" s="259">
        <f>O172/O$196</f>
        <v>0.9581189204682582</v>
      </c>
      <c r="Q172" s="256">
        <v>87</v>
      </c>
      <c r="R172" s="257">
        <v>992806</v>
      </c>
      <c r="S172" s="257">
        <v>44</v>
      </c>
      <c r="T172" s="258">
        <v>89884.278000000006</v>
      </c>
      <c r="U172" s="259">
        <f>T172/T$196</f>
        <v>0.91098724202212134</v>
      </c>
      <c r="V172" s="256">
        <v>83</v>
      </c>
      <c r="W172" s="257">
        <v>907300</v>
      </c>
      <c r="X172" s="257">
        <v>1667</v>
      </c>
      <c r="Y172" s="258">
        <v>79651.391000000003</v>
      </c>
      <c r="Z172" s="259">
        <f>Y172/Y$196</f>
        <v>0.77879694155697898</v>
      </c>
      <c r="AA172" s="256"/>
      <c r="AB172" s="257"/>
      <c r="AC172" s="257"/>
      <c r="AD172" s="258"/>
      <c r="AE172" s="259" t="e">
        <f>AD172/AD$196</f>
        <v>#DIV/0!</v>
      </c>
    </row>
    <row r="173" spans="1:31" x14ac:dyDescent="0.2">
      <c r="A173" s="114" t="str">
        <f>$A$13</f>
        <v>2 – eher tief</v>
      </c>
      <c r="B173" s="238">
        <v>32</v>
      </c>
      <c r="C173" s="239">
        <v>18860</v>
      </c>
      <c r="D173" s="239">
        <v>142</v>
      </c>
      <c r="E173" s="240">
        <v>2999.777</v>
      </c>
      <c r="F173" s="241">
        <f>E173/E$196</f>
        <v>3.1215145374171454E-2</v>
      </c>
      <c r="G173" s="246">
        <v>41</v>
      </c>
      <c r="H173" s="247">
        <v>20761</v>
      </c>
      <c r="I173" s="247">
        <v>125</v>
      </c>
      <c r="J173" s="248">
        <v>3390.4609999999998</v>
      </c>
      <c r="K173" s="249">
        <f>J173/J$196</f>
        <v>3.4012840218087564E-2</v>
      </c>
      <c r="L173" s="256">
        <v>41</v>
      </c>
      <c r="M173" s="257">
        <v>20152</v>
      </c>
      <c r="N173" s="257">
        <v>144</v>
      </c>
      <c r="O173" s="258">
        <v>3382.049</v>
      </c>
      <c r="P173" s="259">
        <f>O173/O$196</f>
        <v>3.4571652493891526E-2</v>
      </c>
      <c r="Q173" s="256">
        <v>37</v>
      </c>
      <c r="R173" s="257">
        <v>92211</v>
      </c>
      <c r="S173" s="257">
        <v>11852</v>
      </c>
      <c r="T173" s="258">
        <v>8353.5319999999992</v>
      </c>
      <c r="U173" s="259">
        <f>T173/T$196</f>
        <v>8.4663984037603709E-2</v>
      </c>
      <c r="V173" s="256">
        <v>47</v>
      </c>
      <c r="W173" s="257">
        <v>21663</v>
      </c>
      <c r="X173" s="257">
        <v>1239</v>
      </c>
      <c r="Y173" s="258">
        <v>3301.55</v>
      </c>
      <c r="Z173" s="259">
        <f>Y173/Y$196</f>
        <v>3.2281131692947385E-2</v>
      </c>
      <c r="AA173" s="256"/>
      <c r="AB173" s="257"/>
      <c r="AC173" s="257"/>
      <c r="AD173" s="258"/>
      <c r="AE173" s="259" t="e">
        <f>AD173/AD$196</f>
        <v>#DIV/0!</v>
      </c>
    </row>
    <row r="174" spans="1:31" x14ac:dyDescent="0.2">
      <c r="A174" s="114" t="str">
        <f>$A$14</f>
        <v>3 – mittel</v>
      </c>
      <c r="B174" s="238">
        <v>3</v>
      </c>
      <c r="C174" s="239">
        <v>205</v>
      </c>
      <c r="D174" s="239">
        <v>0</v>
      </c>
      <c r="E174" s="240">
        <v>76.081999999999994</v>
      </c>
      <c r="F174" s="241">
        <f>E174/E$196</f>
        <v>7.9169574616970277E-4</v>
      </c>
      <c r="G174" s="246">
        <v>3</v>
      </c>
      <c r="H174" s="247">
        <v>330</v>
      </c>
      <c r="I174" s="247">
        <v>19</v>
      </c>
      <c r="J174" s="248">
        <v>73.775000000000006</v>
      </c>
      <c r="K174" s="249">
        <f>J174/J$196</f>
        <v>7.4010504385374455E-4</v>
      </c>
      <c r="L174" s="256">
        <v>1</v>
      </c>
      <c r="M174" s="257">
        <v>37</v>
      </c>
      <c r="N174" s="257">
        <v>8</v>
      </c>
      <c r="O174" s="258">
        <v>11.398</v>
      </c>
      <c r="P174" s="259">
        <f>O174/O$196</f>
        <v>1.1651152751641848E-4</v>
      </c>
      <c r="Q174" s="256">
        <v>6</v>
      </c>
      <c r="R174" s="257">
        <v>827</v>
      </c>
      <c r="S174" s="257">
        <v>192</v>
      </c>
      <c r="T174" s="258">
        <v>124.871</v>
      </c>
      <c r="U174" s="259">
        <f>T174/T$196</f>
        <v>1.2655815947984173E-3</v>
      </c>
      <c r="V174" s="256">
        <v>8</v>
      </c>
      <c r="W174" s="257">
        <v>84432</v>
      </c>
      <c r="X174" s="257">
        <v>1844</v>
      </c>
      <c r="Y174" s="258">
        <v>11922.116</v>
      </c>
      <c r="Z174" s="259">
        <f>Y174/Y$196</f>
        <v>0.11656930734188338</v>
      </c>
      <c r="AA174" s="256"/>
      <c r="AB174" s="257"/>
      <c r="AC174" s="257"/>
      <c r="AD174" s="258"/>
      <c r="AE174" s="259" t="e">
        <f>AD174/AD$196</f>
        <v>#DIV/0!</v>
      </c>
    </row>
    <row r="175" spans="1:31" x14ac:dyDescent="0.2">
      <c r="A175" s="114" t="str">
        <f>$A$15</f>
        <v>4 – eher hoch</v>
      </c>
      <c r="B175" s="238">
        <v>1</v>
      </c>
      <c r="C175" s="239">
        <v>315</v>
      </c>
      <c r="D175" s="239">
        <v>116</v>
      </c>
      <c r="E175" s="240">
        <v>94.117999999999995</v>
      </c>
      <c r="F175" s="241">
        <f>E175/E$196</f>
        <v>9.7937515099498018E-4</v>
      </c>
      <c r="G175" s="246">
        <v>3</v>
      </c>
      <c r="H175" s="247">
        <v>869</v>
      </c>
      <c r="I175" s="247">
        <v>378</v>
      </c>
      <c r="J175" s="248">
        <v>288.71800000000002</v>
      </c>
      <c r="K175" s="249">
        <f>J175/J$196</f>
        <v>2.896396449357715E-3</v>
      </c>
      <c r="L175" s="256">
        <v>7</v>
      </c>
      <c r="M175" s="257">
        <v>1838</v>
      </c>
      <c r="N175" s="257">
        <v>676</v>
      </c>
      <c r="O175" s="258">
        <v>702.26400000000001</v>
      </c>
      <c r="P175" s="259">
        <f>O175/O$196</f>
        <v>7.1786147885409823E-3</v>
      </c>
      <c r="Q175" s="256">
        <v>4</v>
      </c>
      <c r="R175" s="257">
        <v>831</v>
      </c>
      <c r="S175" s="257">
        <v>180</v>
      </c>
      <c r="T175" s="258">
        <v>303.89999999999998</v>
      </c>
      <c r="U175" s="259">
        <f>T175/T$196</f>
        <v>3.0800605958087868E-3</v>
      </c>
      <c r="V175" s="256">
        <v>9</v>
      </c>
      <c r="W175" s="257">
        <v>1310</v>
      </c>
      <c r="X175" s="257">
        <v>381</v>
      </c>
      <c r="Y175" s="258">
        <v>7399.5690000000004</v>
      </c>
      <c r="Z175" s="259">
        <f>Y175/Y$196</f>
        <v>7.2349793690857631E-2</v>
      </c>
      <c r="AA175" s="256"/>
      <c r="AB175" s="257"/>
      <c r="AC175" s="257"/>
      <c r="AD175" s="258"/>
      <c r="AE175" s="259" t="e">
        <f>AD175/AD$196</f>
        <v>#DIV/0!</v>
      </c>
    </row>
    <row r="176" spans="1:31" x14ac:dyDescent="0.2">
      <c r="A176" s="114" t="str">
        <f>$A$16</f>
        <v>5 – hoch</v>
      </c>
      <c r="B176" s="238">
        <v>1</v>
      </c>
      <c r="C176" s="239">
        <v>0</v>
      </c>
      <c r="D176" s="239">
        <v>3</v>
      </c>
      <c r="E176" s="240">
        <v>1.0069999999999999</v>
      </c>
      <c r="F176" s="241">
        <f>E176/E$196</f>
        <v>1.0478662711191749E-5</v>
      </c>
      <c r="G176" s="246">
        <v>2</v>
      </c>
      <c r="H176" s="247">
        <v>0</v>
      </c>
      <c r="I176" s="247">
        <v>2</v>
      </c>
      <c r="J176" s="248">
        <v>0.307</v>
      </c>
      <c r="K176" s="249">
        <f>J176/J$196</f>
        <v>3.0798000469413696E-6</v>
      </c>
      <c r="L176" s="256">
        <v>4</v>
      </c>
      <c r="M176" s="257">
        <v>0</v>
      </c>
      <c r="N176" s="257">
        <v>2</v>
      </c>
      <c r="O176" s="258">
        <v>1.399</v>
      </c>
      <c r="P176" s="259">
        <f>O176/O$196</f>
        <v>1.4300721792899586E-5</v>
      </c>
      <c r="Q176" s="256">
        <v>2</v>
      </c>
      <c r="R176" s="257">
        <v>0</v>
      </c>
      <c r="S176" s="257">
        <v>2</v>
      </c>
      <c r="T176" s="258">
        <v>0.309</v>
      </c>
      <c r="U176" s="259">
        <f>T176/T$196</f>
        <v>3.131749667999063E-6</v>
      </c>
      <c r="V176" s="256">
        <v>2</v>
      </c>
      <c r="W176" s="257">
        <v>0</v>
      </c>
      <c r="X176" s="257">
        <v>2</v>
      </c>
      <c r="Y176" s="258">
        <v>0.28899999999999998</v>
      </c>
      <c r="Z176" s="259">
        <f>Y176/Y$196</f>
        <v>2.8257173325443484E-6</v>
      </c>
      <c r="AA176" s="256"/>
      <c r="AB176" s="257"/>
      <c r="AC176" s="257"/>
      <c r="AD176" s="258"/>
      <c r="AE176" s="259" t="e">
        <f>AD176/AD$196</f>
        <v>#DIV/0!</v>
      </c>
    </row>
    <row r="177" spans="2:31" ht="12.75" hidden="1" customHeight="1" x14ac:dyDescent="0.2">
      <c r="B177" s="238"/>
      <c r="C177" s="239"/>
      <c r="D177" s="239"/>
      <c r="E177" s="240"/>
      <c r="F177" s="241"/>
      <c r="G177" s="246"/>
      <c r="H177" s="247"/>
      <c r="I177" s="247"/>
      <c r="J177" s="248"/>
      <c r="K177" s="249"/>
      <c r="L177" s="256"/>
      <c r="M177" s="257"/>
      <c r="N177" s="257"/>
      <c r="O177" s="258"/>
      <c r="P177" s="259"/>
      <c r="Q177" s="256"/>
      <c r="R177" s="257"/>
      <c r="S177" s="257"/>
      <c r="T177" s="258"/>
      <c r="U177" s="259"/>
      <c r="V177" s="256"/>
      <c r="W177" s="257"/>
      <c r="X177" s="257"/>
      <c r="Y177" s="258"/>
      <c r="Z177" s="259"/>
      <c r="AA177" s="256"/>
      <c r="AB177" s="257"/>
      <c r="AC177" s="257"/>
      <c r="AD177" s="258"/>
      <c r="AE177" s="259"/>
    </row>
    <row r="178" spans="2:31" ht="12.75" hidden="1" customHeight="1" x14ac:dyDescent="0.2">
      <c r="B178" s="238"/>
      <c r="C178" s="239"/>
      <c r="D178" s="239"/>
      <c r="E178" s="240"/>
      <c r="F178" s="241"/>
      <c r="G178" s="246"/>
      <c r="H178" s="247"/>
      <c r="I178" s="247"/>
      <c r="J178" s="248"/>
      <c r="K178" s="249"/>
      <c r="L178" s="256"/>
      <c r="M178" s="257"/>
      <c r="N178" s="257"/>
      <c r="O178" s="258"/>
      <c r="P178" s="259"/>
      <c r="Q178" s="256"/>
      <c r="R178" s="257"/>
      <c r="S178" s="257"/>
      <c r="T178" s="258"/>
      <c r="U178" s="259"/>
      <c r="V178" s="256"/>
      <c r="W178" s="257"/>
      <c r="X178" s="257"/>
      <c r="Y178" s="258"/>
      <c r="Z178" s="259"/>
      <c r="AA178" s="256"/>
      <c r="AB178" s="257"/>
      <c r="AC178" s="257"/>
      <c r="AD178" s="258"/>
      <c r="AE178" s="259"/>
    </row>
    <row r="179" spans="2:31" ht="12.75" hidden="1" customHeight="1" x14ac:dyDescent="0.2">
      <c r="B179" s="238"/>
      <c r="C179" s="239"/>
      <c r="D179" s="239"/>
      <c r="E179" s="240"/>
      <c r="F179" s="241"/>
      <c r="G179" s="246"/>
      <c r="H179" s="247"/>
      <c r="I179" s="247"/>
      <c r="J179" s="248"/>
      <c r="K179" s="249"/>
      <c r="L179" s="256"/>
      <c r="M179" s="257"/>
      <c r="N179" s="257"/>
      <c r="O179" s="258"/>
      <c r="P179" s="259"/>
      <c r="Q179" s="256"/>
      <c r="R179" s="257"/>
      <c r="S179" s="257"/>
      <c r="T179" s="258"/>
      <c r="U179" s="259"/>
      <c r="V179" s="256"/>
      <c r="W179" s="257"/>
      <c r="X179" s="257"/>
      <c r="Y179" s="258"/>
      <c r="Z179" s="259"/>
      <c r="AA179" s="256"/>
      <c r="AB179" s="257"/>
      <c r="AC179" s="257"/>
      <c r="AD179" s="258"/>
      <c r="AE179" s="259"/>
    </row>
    <row r="180" spans="2:31" ht="12.75" hidden="1" customHeight="1" x14ac:dyDescent="0.2">
      <c r="B180" s="238"/>
      <c r="C180" s="239"/>
      <c r="D180" s="239"/>
      <c r="E180" s="240"/>
      <c r="F180" s="241"/>
      <c r="G180" s="246"/>
      <c r="H180" s="247"/>
      <c r="I180" s="247"/>
      <c r="J180" s="248"/>
      <c r="K180" s="249"/>
      <c r="L180" s="256"/>
      <c r="M180" s="257"/>
      <c r="N180" s="257"/>
      <c r="O180" s="258"/>
      <c r="P180" s="259"/>
      <c r="Q180" s="256"/>
      <c r="R180" s="257"/>
      <c r="S180" s="257"/>
      <c r="T180" s="258"/>
      <c r="U180" s="259"/>
      <c r="V180" s="256"/>
      <c r="W180" s="257"/>
      <c r="X180" s="257"/>
      <c r="Y180" s="258"/>
      <c r="Z180" s="259"/>
      <c r="AA180" s="256"/>
      <c r="AB180" s="257"/>
      <c r="AC180" s="257"/>
      <c r="AD180" s="258"/>
      <c r="AE180" s="259"/>
    </row>
    <row r="181" spans="2:31" ht="12.75" hidden="1" customHeight="1" x14ac:dyDescent="0.2">
      <c r="B181" s="238"/>
      <c r="C181" s="239"/>
      <c r="D181" s="239"/>
      <c r="E181" s="240"/>
      <c r="F181" s="241"/>
      <c r="G181" s="246"/>
      <c r="H181" s="247"/>
      <c r="I181" s="247"/>
      <c r="J181" s="248"/>
      <c r="K181" s="249"/>
      <c r="L181" s="256"/>
      <c r="M181" s="257"/>
      <c r="N181" s="257"/>
      <c r="O181" s="258"/>
      <c r="P181" s="259"/>
      <c r="Q181" s="256"/>
      <c r="R181" s="257"/>
      <c r="S181" s="257"/>
      <c r="T181" s="258"/>
      <c r="U181" s="259"/>
      <c r="V181" s="256"/>
      <c r="W181" s="257"/>
      <c r="X181" s="257"/>
      <c r="Y181" s="258"/>
      <c r="Z181" s="259"/>
      <c r="AA181" s="256"/>
      <c r="AB181" s="257"/>
      <c r="AC181" s="257"/>
      <c r="AD181" s="258"/>
      <c r="AE181" s="259"/>
    </row>
    <row r="182" spans="2:31" ht="12.75" hidden="1" customHeight="1" x14ac:dyDescent="0.2">
      <c r="B182" s="238"/>
      <c r="C182" s="239"/>
      <c r="D182" s="239"/>
      <c r="E182" s="240"/>
      <c r="F182" s="241"/>
      <c r="G182" s="246"/>
      <c r="H182" s="247"/>
      <c r="I182" s="247"/>
      <c r="J182" s="248"/>
      <c r="K182" s="249"/>
      <c r="L182" s="256"/>
      <c r="M182" s="257"/>
      <c r="N182" s="257"/>
      <c r="O182" s="258"/>
      <c r="P182" s="259"/>
      <c r="Q182" s="256"/>
      <c r="R182" s="257"/>
      <c r="S182" s="257"/>
      <c r="T182" s="258"/>
      <c r="U182" s="259"/>
      <c r="V182" s="256"/>
      <c r="W182" s="257"/>
      <c r="X182" s="257"/>
      <c r="Y182" s="258"/>
      <c r="Z182" s="259"/>
      <c r="AA182" s="256"/>
      <c r="AB182" s="257"/>
      <c r="AC182" s="257"/>
      <c r="AD182" s="258"/>
      <c r="AE182" s="259"/>
    </row>
    <row r="183" spans="2:31" ht="12.75" hidden="1" customHeight="1" x14ac:dyDescent="0.2">
      <c r="B183" s="238"/>
      <c r="C183" s="239"/>
      <c r="D183" s="239"/>
      <c r="E183" s="240"/>
      <c r="F183" s="241"/>
      <c r="G183" s="246"/>
      <c r="H183" s="247"/>
      <c r="I183" s="247"/>
      <c r="J183" s="248"/>
      <c r="K183" s="249"/>
      <c r="L183" s="256"/>
      <c r="M183" s="257"/>
      <c r="N183" s="257"/>
      <c r="O183" s="258"/>
      <c r="P183" s="259"/>
      <c r="Q183" s="256"/>
      <c r="R183" s="257"/>
      <c r="S183" s="257"/>
      <c r="T183" s="258"/>
      <c r="U183" s="259"/>
      <c r="V183" s="256"/>
      <c r="W183" s="257"/>
      <c r="X183" s="257"/>
      <c r="Y183" s="258"/>
      <c r="Z183" s="259"/>
      <c r="AA183" s="256"/>
      <c r="AB183" s="257"/>
      <c r="AC183" s="257"/>
      <c r="AD183" s="258"/>
      <c r="AE183" s="259"/>
    </row>
    <row r="184" spans="2:31" ht="12.75" hidden="1" customHeight="1" x14ac:dyDescent="0.2">
      <c r="B184" s="238"/>
      <c r="C184" s="239"/>
      <c r="D184" s="239"/>
      <c r="E184" s="240"/>
      <c r="F184" s="241"/>
      <c r="G184" s="246"/>
      <c r="H184" s="247"/>
      <c r="I184" s="247"/>
      <c r="J184" s="248"/>
      <c r="K184" s="249"/>
      <c r="L184" s="256"/>
      <c r="M184" s="257"/>
      <c r="N184" s="257"/>
      <c r="O184" s="258"/>
      <c r="P184" s="259"/>
      <c r="Q184" s="256"/>
      <c r="R184" s="257"/>
      <c r="S184" s="257"/>
      <c r="T184" s="258"/>
      <c r="U184" s="259"/>
      <c r="V184" s="256"/>
      <c r="W184" s="257"/>
      <c r="X184" s="257"/>
      <c r="Y184" s="258"/>
      <c r="Z184" s="259"/>
      <c r="AA184" s="256"/>
      <c r="AB184" s="257"/>
      <c r="AC184" s="257"/>
      <c r="AD184" s="258"/>
      <c r="AE184" s="259"/>
    </row>
    <row r="185" spans="2:31" ht="12.75" hidden="1" customHeight="1" x14ac:dyDescent="0.2">
      <c r="B185" s="238"/>
      <c r="C185" s="239"/>
      <c r="D185" s="239"/>
      <c r="E185" s="240"/>
      <c r="F185" s="241"/>
      <c r="G185" s="246"/>
      <c r="H185" s="247"/>
      <c r="I185" s="247"/>
      <c r="J185" s="248"/>
      <c r="K185" s="249"/>
      <c r="L185" s="256"/>
      <c r="M185" s="257"/>
      <c r="N185" s="257"/>
      <c r="O185" s="258"/>
      <c r="P185" s="259"/>
      <c r="Q185" s="256"/>
      <c r="R185" s="257"/>
      <c r="S185" s="257"/>
      <c r="T185" s="258"/>
      <c r="U185" s="259"/>
      <c r="V185" s="256"/>
      <c r="W185" s="257"/>
      <c r="X185" s="257"/>
      <c r="Y185" s="258"/>
      <c r="Z185" s="259"/>
      <c r="AA185" s="256"/>
      <c r="AB185" s="257"/>
      <c r="AC185" s="257"/>
      <c r="AD185" s="258"/>
      <c r="AE185" s="259"/>
    </row>
    <row r="186" spans="2:31" ht="12.75" hidden="1" customHeight="1" x14ac:dyDescent="0.2">
      <c r="B186" s="238"/>
      <c r="C186" s="239"/>
      <c r="D186" s="239"/>
      <c r="E186" s="240"/>
      <c r="F186" s="241"/>
      <c r="G186" s="246"/>
      <c r="H186" s="247"/>
      <c r="I186" s="247"/>
      <c r="J186" s="248"/>
      <c r="K186" s="249"/>
      <c r="L186" s="256"/>
      <c r="M186" s="257"/>
      <c r="N186" s="257"/>
      <c r="O186" s="258"/>
      <c r="P186" s="259"/>
      <c r="Q186" s="256"/>
      <c r="R186" s="257"/>
      <c r="S186" s="257"/>
      <c r="T186" s="258"/>
      <c r="U186" s="259"/>
      <c r="V186" s="256"/>
      <c r="W186" s="257"/>
      <c r="X186" s="257"/>
      <c r="Y186" s="258"/>
      <c r="Z186" s="259"/>
      <c r="AA186" s="256"/>
      <c r="AB186" s="257"/>
      <c r="AC186" s="257"/>
      <c r="AD186" s="258"/>
      <c r="AE186" s="259"/>
    </row>
    <row r="187" spans="2:31" ht="12.75" hidden="1" customHeight="1" x14ac:dyDescent="0.2">
      <c r="B187" s="238"/>
      <c r="C187" s="239"/>
      <c r="D187" s="239"/>
      <c r="E187" s="240"/>
      <c r="F187" s="241"/>
      <c r="G187" s="246"/>
      <c r="H187" s="247"/>
      <c r="I187" s="247"/>
      <c r="J187" s="248"/>
      <c r="K187" s="249"/>
      <c r="L187" s="256"/>
      <c r="M187" s="257"/>
      <c r="N187" s="257"/>
      <c r="O187" s="258"/>
      <c r="P187" s="259"/>
      <c r="Q187" s="256"/>
      <c r="R187" s="257"/>
      <c r="S187" s="257"/>
      <c r="T187" s="258"/>
      <c r="U187" s="259"/>
      <c r="V187" s="256"/>
      <c r="W187" s="257"/>
      <c r="X187" s="257"/>
      <c r="Y187" s="258"/>
      <c r="Z187" s="259"/>
      <c r="AA187" s="256"/>
      <c r="AB187" s="257"/>
      <c r="AC187" s="257"/>
      <c r="AD187" s="258"/>
      <c r="AE187" s="259"/>
    </row>
    <row r="188" spans="2:31" ht="12.75" hidden="1" customHeight="1" x14ac:dyDescent="0.2">
      <c r="B188" s="238"/>
      <c r="C188" s="239"/>
      <c r="D188" s="239"/>
      <c r="E188" s="240"/>
      <c r="F188" s="241"/>
      <c r="G188" s="246"/>
      <c r="H188" s="247"/>
      <c r="I188" s="247"/>
      <c r="J188" s="248"/>
      <c r="K188" s="249"/>
      <c r="L188" s="256"/>
      <c r="M188" s="257"/>
      <c r="N188" s="257"/>
      <c r="O188" s="258"/>
      <c r="P188" s="259"/>
      <c r="Q188" s="256"/>
      <c r="R188" s="257"/>
      <c r="S188" s="257"/>
      <c r="T188" s="258"/>
      <c r="U188" s="259"/>
      <c r="V188" s="256"/>
      <c r="W188" s="257"/>
      <c r="X188" s="257"/>
      <c r="Y188" s="258"/>
      <c r="Z188" s="259"/>
      <c r="AA188" s="256"/>
      <c r="AB188" s="257"/>
      <c r="AC188" s="257"/>
      <c r="AD188" s="258"/>
      <c r="AE188" s="259"/>
    </row>
    <row r="189" spans="2:31" ht="12.75" hidden="1" customHeight="1" x14ac:dyDescent="0.2">
      <c r="B189" s="238"/>
      <c r="C189" s="239"/>
      <c r="D189" s="239"/>
      <c r="E189" s="240"/>
      <c r="F189" s="241"/>
      <c r="G189" s="246"/>
      <c r="H189" s="247"/>
      <c r="I189" s="247"/>
      <c r="J189" s="248"/>
      <c r="K189" s="249"/>
      <c r="L189" s="256"/>
      <c r="M189" s="257"/>
      <c r="N189" s="257"/>
      <c r="O189" s="258"/>
      <c r="P189" s="259"/>
      <c r="Q189" s="256"/>
      <c r="R189" s="257"/>
      <c r="S189" s="257"/>
      <c r="T189" s="258"/>
      <c r="U189" s="259"/>
      <c r="V189" s="256"/>
      <c r="W189" s="257"/>
      <c r="X189" s="257"/>
      <c r="Y189" s="258"/>
      <c r="Z189" s="259"/>
      <c r="AA189" s="256"/>
      <c r="AB189" s="257"/>
      <c r="AC189" s="257"/>
      <c r="AD189" s="258"/>
      <c r="AE189" s="259"/>
    </row>
    <row r="190" spans="2:31" ht="12.75" hidden="1" customHeight="1" x14ac:dyDescent="0.2">
      <c r="B190" s="238"/>
      <c r="C190" s="239"/>
      <c r="D190" s="239"/>
      <c r="E190" s="240"/>
      <c r="F190" s="241"/>
      <c r="G190" s="246"/>
      <c r="H190" s="247"/>
      <c r="I190" s="247"/>
      <c r="J190" s="248"/>
      <c r="K190" s="249"/>
      <c r="L190" s="256"/>
      <c r="M190" s="257"/>
      <c r="N190" s="257"/>
      <c r="O190" s="258"/>
      <c r="P190" s="259"/>
      <c r="Q190" s="256"/>
      <c r="R190" s="257"/>
      <c r="S190" s="257"/>
      <c r="T190" s="258"/>
      <c r="U190" s="259"/>
      <c r="V190" s="256"/>
      <c r="W190" s="257"/>
      <c r="X190" s="257"/>
      <c r="Y190" s="258"/>
      <c r="Z190" s="259"/>
      <c r="AA190" s="256"/>
      <c r="AB190" s="257"/>
      <c r="AC190" s="257"/>
      <c r="AD190" s="258"/>
      <c r="AE190" s="259"/>
    </row>
    <row r="191" spans="2:31" ht="12.75" hidden="1" customHeight="1" x14ac:dyDescent="0.2">
      <c r="B191" s="238"/>
      <c r="C191" s="239"/>
      <c r="D191" s="239"/>
      <c r="E191" s="240"/>
      <c r="F191" s="241"/>
      <c r="G191" s="246"/>
      <c r="H191" s="247"/>
      <c r="I191" s="247"/>
      <c r="J191" s="248"/>
      <c r="K191" s="249"/>
      <c r="L191" s="256"/>
      <c r="M191" s="257"/>
      <c r="N191" s="257"/>
      <c r="O191" s="258"/>
      <c r="P191" s="259"/>
      <c r="Q191" s="256"/>
      <c r="R191" s="257"/>
      <c r="S191" s="257"/>
      <c r="T191" s="258"/>
      <c r="U191" s="259"/>
      <c r="V191" s="256"/>
      <c r="W191" s="257"/>
      <c r="X191" s="257"/>
      <c r="Y191" s="258"/>
      <c r="Z191" s="259"/>
      <c r="AA191" s="256"/>
      <c r="AB191" s="257"/>
      <c r="AC191" s="257"/>
      <c r="AD191" s="258"/>
      <c r="AE191" s="259"/>
    </row>
    <row r="192" spans="2:31" ht="12.75" hidden="1" customHeight="1" x14ac:dyDescent="0.2">
      <c r="B192" s="238"/>
      <c r="C192" s="239"/>
      <c r="D192" s="239"/>
      <c r="E192" s="240"/>
      <c r="F192" s="241"/>
      <c r="G192" s="246"/>
      <c r="H192" s="247"/>
      <c r="I192" s="247"/>
      <c r="J192" s="248"/>
      <c r="K192" s="249"/>
      <c r="L192" s="256"/>
      <c r="M192" s="257"/>
      <c r="N192" s="257"/>
      <c r="O192" s="258"/>
      <c r="P192" s="259"/>
      <c r="Q192" s="256"/>
      <c r="R192" s="257"/>
      <c r="S192" s="257"/>
      <c r="T192" s="258"/>
      <c r="U192" s="259"/>
      <c r="V192" s="256"/>
      <c r="W192" s="257"/>
      <c r="X192" s="257"/>
      <c r="Y192" s="258"/>
      <c r="Z192" s="259"/>
      <c r="AA192" s="256"/>
      <c r="AB192" s="257"/>
      <c r="AC192" s="257"/>
      <c r="AD192" s="258"/>
      <c r="AE192" s="259"/>
    </row>
    <row r="193" spans="1:31" ht="12.75" hidden="1" customHeight="1" x14ac:dyDescent="0.2">
      <c r="B193" s="238"/>
      <c r="C193" s="239"/>
      <c r="D193" s="239"/>
      <c r="E193" s="240"/>
      <c r="F193" s="241"/>
      <c r="G193" s="246"/>
      <c r="H193" s="247"/>
      <c r="I193" s="247"/>
      <c r="J193" s="248"/>
      <c r="K193" s="249"/>
      <c r="L193" s="256"/>
      <c r="M193" s="257"/>
      <c r="N193" s="257"/>
      <c r="O193" s="258"/>
      <c r="P193" s="259"/>
      <c r="Q193" s="256"/>
      <c r="R193" s="257"/>
      <c r="S193" s="257"/>
      <c r="T193" s="258"/>
      <c r="U193" s="259"/>
      <c r="V193" s="256"/>
      <c r="W193" s="257"/>
      <c r="X193" s="257"/>
      <c r="Y193" s="258"/>
      <c r="Z193" s="259"/>
      <c r="AA193" s="256"/>
      <c r="AB193" s="257"/>
      <c r="AC193" s="257"/>
      <c r="AD193" s="258"/>
      <c r="AE193" s="259"/>
    </row>
    <row r="194" spans="1:31" ht="12.75" hidden="1" customHeight="1" x14ac:dyDescent="0.2">
      <c r="B194" s="238"/>
      <c r="C194" s="239"/>
      <c r="D194" s="239"/>
      <c r="E194" s="240"/>
      <c r="F194" s="241"/>
      <c r="G194" s="246"/>
      <c r="H194" s="247"/>
      <c r="I194" s="247"/>
      <c r="J194" s="248"/>
      <c r="K194" s="249"/>
      <c r="L194" s="256"/>
      <c r="M194" s="257"/>
      <c r="N194" s="257"/>
      <c r="O194" s="258"/>
      <c r="P194" s="259"/>
      <c r="Q194" s="256"/>
      <c r="R194" s="257"/>
      <c r="S194" s="257"/>
      <c r="T194" s="258"/>
      <c r="U194" s="259"/>
      <c r="V194" s="256"/>
      <c r="W194" s="257"/>
      <c r="X194" s="257"/>
      <c r="Y194" s="258"/>
      <c r="Z194" s="259"/>
      <c r="AA194" s="256"/>
      <c r="AB194" s="257"/>
      <c r="AC194" s="257"/>
      <c r="AD194" s="258"/>
      <c r="AE194" s="259"/>
    </row>
    <row r="195" spans="1:31" ht="12.75" hidden="1" customHeight="1" x14ac:dyDescent="0.2">
      <c r="B195" s="238"/>
      <c r="C195" s="239"/>
      <c r="D195" s="239"/>
      <c r="E195" s="240"/>
      <c r="F195" s="241"/>
      <c r="G195" s="246"/>
      <c r="H195" s="247"/>
      <c r="I195" s="247"/>
      <c r="J195" s="248"/>
      <c r="K195" s="249"/>
      <c r="L195" s="256"/>
      <c r="M195" s="257"/>
      <c r="N195" s="257"/>
      <c r="O195" s="258"/>
      <c r="P195" s="259"/>
      <c r="Q195" s="256"/>
      <c r="R195" s="257"/>
      <c r="S195" s="257"/>
      <c r="T195" s="258"/>
      <c r="U195" s="259"/>
      <c r="V195" s="256"/>
      <c r="W195" s="257"/>
      <c r="X195" s="257"/>
      <c r="Y195" s="258"/>
      <c r="Z195" s="259"/>
      <c r="AA195" s="256"/>
      <c r="AB195" s="257"/>
      <c r="AC195" s="257"/>
      <c r="AD195" s="258"/>
      <c r="AE195" s="259"/>
    </row>
    <row r="196" spans="1:31" x14ac:dyDescent="0.2">
      <c r="A196" s="115" t="str">
        <f>$A$36</f>
        <v>Total</v>
      </c>
      <c r="B196" s="242">
        <f t="shared" ref="B196:AE196" si="6">SUM(B$172:B$195)</f>
        <v>106</v>
      </c>
      <c r="C196" s="243">
        <f t="shared" si="6"/>
        <v>1050185</v>
      </c>
      <c r="D196" s="243">
        <f t="shared" si="6"/>
        <v>678</v>
      </c>
      <c r="E196" s="244">
        <f t="shared" si="6"/>
        <v>96100.048999999999</v>
      </c>
      <c r="F196" s="245">
        <f t="shared" si="6"/>
        <v>1</v>
      </c>
      <c r="G196" s="250">
        <f t="shared" si="6"/>
        <v>121</v>
      </c>
      <c r="H196" s="251">
        <f t="shared" si="6"/>
        <v>1074744</v>
      </c>
      <c r="I196" s="251">
        <f t="shared" si="6"/>
        <v>896</v>
      </c>
      <c r="J196" s="255">
        <f t="shared" si="6"/>
        <v>99681.795999999988</v>
      </c>
      <c r="K196" s="252">
        <f t="shared" si="6"/>
        <v>1</v>
      </c>
      <c r="L196" s="261">
        <f t="shared" si="6"/>
        <v>126</v>
      </c>
      <c r="M196" s="262">
        <f t="shared" si="6"/>
        <v>1053694</v>
      </c>
      <c r="N196" s="262">
        <f t="shared" si="6"/>
        <v>1156</v>
      </c>
      <c r="O196" s="263">
        <f t="shared" si="6"/>
        <v>97827.23</v>
      </c>
      <c r="P196" s="264">
        <f t="shared" si="6"/>
        <v>1</v>
      </c>
      <c r="Q196" s="261">
        <f t="shared" si="6"/>
        <v>136</v>
      </c>
      <c r="R196" s="262">
        <f t="shared" si="6"/>
        <v>1086675</v>
      </c>
      <c r="S196" s="262">
        <f t="shared" si="6"/>
        <v>12270</v>
      </c>
      <c r="T196" s="263">
        <f t="shared" si="6"/>
        <v>98666.889999999985</v>
      </c>
      <c r="U196" s="264">
        <f t="shared" si="6"/>
        <v>1.0000000000000002</v>
      </c>
      <c r="V196" s="261">
        <f t="shared" si="6"/>
        <v>149</v>
      </c>
      <c r="W196" s="262">
        <f t="shared" si="6"/>
        <v>1014705</v>
      </c>
      <c r="X196" s="262">
        <f t="shared" si="6"/>
        <v>5133</v>
      </c>
      <c r="Y196" s="263">
        <f t="shared" si="6"/>
        <v>102274.91500000001</v>
      </c>
      <c r="Z196" s="264">
        <f t="shared" si="6"/>
        <v>0.99999999999999989</v>
      </c>
      <c r="AA196" s="261">
        <f t="shared" si="6"/>
        <v>0</v>
      </c>
      <c r="AB196" s="262">
        <f t="shared" si="6"/>
        <v>0</v>
      </c>
      <c r="AC196" s="262">
        <f t="shared" si="6"/>
        <v>0</v>
      </c>
      <c r="AD196" s="263">
        <f t="shared" si="6"/>
        <v>0</v>
      </c>
      <c r="AE196" s="264" t="e">
        <f t="shared" si="6"/>
        <v>#DIV/0!</v>
      </c>
    </row>
    <row r="199" spans="1:31" ht="12.75" customHeight="1" x14ac:dyDescent="0.2"/>
    <row r="200" spans="1:31" ht="12.75" customHeight="1" x14ac:dyDescent="0.2">
      <c r="A200" s="110" t="str">
        <f>Translation!$A$39</f>
        <v>Vorsorgekapital in Mio. CHF</v>
      </c>
    </row>
    <row r="201" spans="1:31" ht="12.75" customHeight="1" x14ac:dyDescent="0.2"/>
    <row r="202" spans="1:31" ht="12.75" customHeight="1" x14ac:dyDescent="0.2"/>
    <row r="203" spans="1:31" ht="12.75" customHeight="1" x14ac:dyDescent="0.2"/>
    <row r="204" spans="1:31" ht="12.75" customHeight="1" x14ac:dyDescent="0.2"/>
    <row r="205" spans="1:31" ht="12.75" customHeight="1" x14ac:dyDescent="0.2"/>
    <row r="206" spans="1:31" ht="12.75" customHeight="1" x14ac:dyDescent="0.2"/>
    <row r="207" spans="1:31" ht="12.75" customHeight="1" x14ac:dyDescent="0.2"/>
    <row r="208" spans="1:31" ht="12.75" customHeight="1" x14ac:dyDescent="0.2"/>
    <row r="209" ht="12.75" customHeight="1" x14ac:dyDescent="0.2"/>
  </sheetData>
  <mergeCells count="6">
    <mergeCell ref="B3:F3"/>
    <mergeCell ref="Q3:U3"/>
    <mergeCell ref="V3:Z3"/>
    <mergeCell ref="AA3:AE3"/>
    <mergeCell ref="L3:P3"/>
    <mergeCell ref="G3:K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0">
    <pageSetUpPr fitToPage="1"/>
  </sheetPr>
  <dimension ref="A1:AE209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27" width="11" style="25"/>
    <col min="28" max="29" width="11" style="18"/>
    <col min="30" max="30" width="11" style="158"/>
    <col min="31" max="31" width="11" style="27"/>
    <col min="32" max="16384" width="11" style="1"/>
  </cols>
  <sheetData>
    <row r="1" spans="1:31" s="22" customFormat="1" ht="18" x14ac:dyDescent="0.25">
      <c r="A1" s="109" t="str">
        <f>Translation!$A$57</f>
        <v>Risikodimension Anlagestrategie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  <c r="AA1" s="21"/>
      <c r="AD1" s="157"/>
      <c r="AE1" s="24"/>
    </row>
    <row r="2" spans="1:3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  <c r="AA2" s="25"/>
      <c r="AD2" s="158"/>
      <c r="AE2" s="27"/>
    </row>
    <row r="3" spans="1:31" s="18" customFormat="1" ht="15.75" x14ac:dyDescent="0.25">
      <c r="A3" s="110"/>
      <c r="B3" s="288">
        <f>Translation!$A$45</f>
        <v>2018</v>
      </c>
      <c r="C3" s="289"/>
      <c r="D3" s="289"/>
      <c r="E3" s="289"/>
      <c r="F3" s="290"/>
      <c r="G3" s="288">
        <f>Translation!$A$44</f>
        <v>2017</v>
      </c>
      <c r="H3" s="289"/>
      <c r="I3" s="289"/>
      <c r="J3" s="289"/>
      <c r="K3" s="290"/>
      <c r="L3" s="288">
        <f>Translation!$A$43</f>
        <v>2016</v>
      </c>
      <c r="M3" s="289"/>
      <c r="N3" s="289"/>
      <c r="O3" s="289"/>
      <c r="P3" s="290"/>
      <c r="Q3" s="288">
        <f>Translation!$A$42</f>
        <v>2015</v>
      </c>
      <c r="R3" s="289"/>
      <c r="S3" s="289"/>
      <c r="T3" s="289"/>
      <c r="U3" s="290"/>
      <c r="V3" s="288">
        <f>Translation!$A$41</f>
        <v>2014</v>
      </c>
      <c r="W3" s="289"/>
      <c r="X3" s="289"/>
      <c r="Y3" s="289"/>
      <c r="Z3" s="290"/>
      <c r="AA3" s="288">
        <f>Translation!$A$40</f>
        <v>2013</v>
      </c>
      <c r="AB3" s="289"/>
      <c r="AC3" s="289"/>
      <c r="AD3" s="289"/>
      <c r="AE3" s="290"/>
    </row>
    <row r="4" spans="1:31" s="18" customFormat="1" ht="38.25" x14ac:dyDescent="0.2">
      <c r="A4" s="111" t="str">
        <f>Translation!$A$58</f>
        <v>Risikostufe</v>
      </c>
      <c r="B4" s="28" t="str">
        <f>Translation!$A$46</f>
        <v>Anzahl VE</v>
      </c>
      <c r="C4" s="19" t="str">
        <f>Translation!$A$47</f>
        <v>Anzahl aktive Versicherte</v>
      </c>
      <c r="D4" s="19" t="str">
        <f>Translation!$A$48</f>
        <v>Anzahl Rentner</v>
      </c>
      <c r="E4" s="148" t="str">
        <f>Translation!$A$49</f>
        <v>Vorsorge-kapital</v>
      </c>
      <c r="F4" s="29" t="str">
        <f>Translation!$A$52</f>
        <v>Anteil Vorsorge-kapital</v>
      </c>
      <c r="G4" s="28" t="str">
        <f>Translation!$A$46</f>
        <v>Anzahl VE</v>
      </c>
      <c r="H4" s="19" t="str">
        <f>Translation!$A$47</f>
        <v>Anzahl aktive Versicherte</v>
      </c>
      <c r="I4" s="19" t="str">
        <f>Translation!$A$48</f>
        <v>Anzahl Rentner</v>
      </c>
      <c r="J4" s="148" t="str">
        <f>Translation!$A$49</f>
        <v>Vorsorge-kapital</v>
      </c>
      <c r="K4" s="29" t="str">
        <f>Translation!$A$52</f>
        <v>Anteil Vorsorge-kapital</v>
      </c>
      <c r="L4" s="28" t="str">
        <f>Translation!$A$46</f>
        <v>Anzahl VE</v>
      </c>
      <c r="M4" s="73" t="str">
        <f>Translation!$A$47</f>
        <v>Anzahl aktive Versicherte</v>
      </c>
      <c r="N4" s="73" t="str">
        <f>Translation!$A$48</f>
        <v>Anzahl Rentner</v>
      </c>
      <c r="O4" s="148" t="str">
        <f>Translation!$A$49</f>
        <v>Vorsorge-kapital</v>
      </c>
      <c r="P4" s="29" t="str">
        <f>Translation!$A$52</f>
        <v>Anteil Vorsorge-kapital</v>
      </c>
      <c r="Q4" s="28" t="str">
        <f>Translation!$A$46</f>
        <v>Anzahl VE</v>
      </c>
      <c r="R4" s="73" t="str">
        <f>Translation!$A$47</f>
        <v>Anzahl aktive Versicherte</v>
      </c>
      <c r="S4" s="73" t="str">
        <f>Translation!$A$48</f>
        <v>Anzahl Rentner</v>
      </c>
      <c r="T4" s="148" t="str">
        <f>Translation!$A$49</f>
        <v>Vorsorge-kapital</v>
      </c>
      <c r="U4" s="29" t="str">
        <f>Translation!$A$52</f>
        <v>Anteil Vorsorge-kapital</v>
      </c>
      <c r="V4" s="28" t="str">
        <f>Translation!$A$46</f>
        <v>Anzahl VE</v>
      </c>
      <c r="W4" s="73" t="str">
        <f>Translation!$A$47</f>
        <v>Anzahl aktive Versicherte</v>
      </c>
      <c r="X4" s="73" t="str">
        <f>Translation!$A$48</f>
        <v>Anzahl Rentner</v>
      </c>
      <c r="Y4" s="148" t="str">
        <f>Translation!$A$49</f>
        <v>Vorsorge-kapital</v>
      </c>
      <c r="Z4" s="29" t="str">
        <f>Translation!$A$52</f>
        <v>Anteil Vorsorge-kapital</v>
      </c>
      <c r="AA4" s="28" t="str">
        <f>Translation!$A$46</f>
        <v>Anzahl VE</v>
      </c>
      <c r="AB4" s="73" t="str">
        <f>Translation!$A$47</f>
        <v>Anzahl aktive Versicherte</v>
      </c>
      <c r="AC4" s="73" t="str">
        <f>Translation!$A$48</f>
        <v>Anzahl Rentner</v>
      </c>
      <c r="AD4" s="148" t="str">
        <f>Translation!$A$49</f>
        <v>Vorsorge-kapital</v>
      </c>
      <c r="AE4" s="29" t="str">
        <f>Translation!$A$52</f>
        <v>Anteil Vorsorge-kapital</v>
      </c>
    </row>
    <row r="5" spans="1:31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  <c r="AA5" s="59"/>
      <c r="AB5" s="74"/>
      <c r="AC5" s="74"/>
      <c r="AD5" s="159"/>
      <c r="AE5" s="62"/>
    </row>
    <row r="6" spans="1:31" x14ac:dyDescent="0.2">
      <c r="M6" s="75"/>
      <c r="N6" s="75"/>
      <c r="R6" s="75"/>
      <c r="S6" s="75"/>
      <c r="W6" s="75"/>
      <c r="X6" s="75"/>
      <c r="AB6" s="75"/>
      <c r="AC6" s="75"/>
    </row>
    <row r="7" spans="1:31" ht="12.75" hidden="1" customHeight="1" x14ac:dyDescent="0.2">
      <c r="M7" s="75"/>
      <c r="N7" s="75"/>
      <c r="R7" s="75"/>
      <c r="S7" s="75"/>
      <c r="W7" s="75"/>
      <c r="X7" s="75"/>
      <c r="AB7" s="75"/>
      <c r="AC7" s="75"/>
    </row>
    <row r="8" spans="1:31" ht="12.75" hidden="1" customHeight="1" x14ac:dyDescent="0.2">
      <c r="M8" s="75"/>
      <c r="N8" s="75"/>
      <c r="R8" s="75"/>
      <c r="S8" s="75"/>
      <c r="W8" s="75"/>
      <c r="X8" s="75"/>
      <c r="AB8" s="75"/>
      <c r="AC8" s="75"/>
    </row>
    <row r="9" spans="1:31" ht="12.75" hidden="1" customHeight="1" x14ac:dyDescent="0.2">
      <c r="M9" s="75"/>
      <c r="N9" s="75"/>
      <c r="R9" s="75"/>
      <c r="S9" s="75"/>
      <c r="W9" s="75"/>
      <c r="X9" s="75"/>
      <c r="AB9" s="75"/>
      <c r="AC9" s="75"/>
    </row>
    <row r="10" spans="1:31" x14ac:dyDescent="0.2">
      <c r="M10" s="75"/>
      <c r="N10" s="75"/>
      <c r="R10" s="75"/>
      <c r="S10" s="75"/>
      <c r="W10" s="75"/>
      <c r="X10" s="75"/>
      <c r="AB10" s="75"/>
      <c r="AC10" s="75"/>
    </row>
    <row r="11" spans="1:31" x14ac:dyDescent="0.2">
      <c r="A11" s="113" t="str">
        <f>Translation!$A$29</f>
        <v>alle Vorsorgeeinrichtungen</v>
      </c>
      <c r="M11" s="75"/>
      <c r="N11" s="75"/>
      <c r="R11" s="75"/>
      <c r="S11" s="75"/>
      <c r="W11" s="75"/>
      <c r="X11" s="75"/>
      <c r="AB11" s="75"/>
      <c r="AC11" s="75"/>
    </row>
    <row r="12" spans="1:31" x14ac:dyDescent="0.2">
      <c r="A12" s="114" t="str">
        <f>Translation!$A59</f>
        <v>1 – tief</v>
      </c>
      <c r="B12" s="30">
        <v>193</v>
      </c>
      <c r="C12" s="6">
        <v>1072257</v>
      </c>
      <c r="D12" s="6">
        <v>5650</v>
      </c>
      <c r="E12" s="150">
        <v>105029.77099999999</v>
      </c>
      <c r="F12" s="31">
        <f>E12/E$36</f>
        <v>0.11389771508940963</v>
      </c>
      <c r="G12" s="41">
        <v>205</v>
      </c>
      <c r="H12" s="42">
        <v>1101376</v>
      </c>
      <c r="I12" s="42">
        <v>7659</v>
      </c>
      <c r="J12" s="160">
        <v>108036.177</v>
      </c>
      <c r="K12" s="44">
        <f>J12/J$36</f>
        <v>0.11960327487347408</v>
      </c>
      <c r="L12" s="76">
        <v>222</v>
      </c>
      <c r="M12" s="122">
        <v>1081631</v>
      </c>
      <c r="N12" s="122">
        <v>7386</v>
      </c>
      <c r="O12" s="166">
        <v>106132.03</v>
      </c>
      <c r="P12" s="124">
        <f>O12/O$36</f>
        <v>0.12339999052095052</v>
      </c>
      <c r="Q12" s="76">
        <v>246</v>
      </c>
      <c r="R12" s="122">
        <v>1113973</v>
      </c>
      <c r="S12" s="122">
        <v>16978</v>
      </c>
      <c r="T12" s="166">
        <v>105275.054</v>
      </c>
      <c r="U12" s="124">
        <f>T12/T$36</f>
        <v>0.12788049498014256</v>
      </c>
      <c r="V12" s="76">
        <v>298</v>
      </c>
      <c r="W12" s="122">
        <v>1135598</v>
      </c>
      <c r="X12" s="122">
        <v>25250</v>
      </c>
      <c r="Y12" s="166">
        <v>115090.25</v>
      </c>
      <c r="Z12" s="124">
        <f>Y12/Y$36</f>
        <v>0.14314155530430625</v>
      </c>
      <c r="AA12" s="76">
        <v>0</v>
      </c>
      <c r="AB12" s="122">
        <v>0</v>
      </c>
      <c r="AC12" s="122">
        <v>0</v>
      </c>
      <c r="AD12" s="166">
        <v>0</v>
      </c>
      <c r="AE12" s="124">
        <f>AD12/AD$36</f>
        <v>0</v>
      </c>
    </row>
    <row r="13" spans="1:31" x14ac:dyDescent="0.2">
      <c r="A13" s="114" t="str">
        <f>Translation!$A60</f>
        <v>2 – eher tief</v>
      </c>
      <c r="B13" s="30">
        <v>181</v>
      </c>
      <c r="C13" s="6">
        <v>251588</v>
      </c>
      <c r="D13" s="6">
        <v>80224</v>
      </c>
      <c r="E13" s="150">
        <v>60831.021000000001</v>
      </c>
      <c r="F13" s="31">
        <f>E13/E$36</f>
        <v>6.5967146576525373E-2</v>
      </c>
      <c r="G13" s="41">
        <v>189</v>
      </c>
      <c r="H13" s="42">
        <v>228801</v>
      </c>
      <c r="I13" s="42">
        <v>79255</v>
      </c>
      <c r="J13" s="160">
        <v>59624.810000000005</v>
      </c>
      <c r="K13" s="44">
        <f>J13/J$36</f>
        <v>6.6008653191316338E-2</v>
      </c>
      <c r="L13" s="76">
        <v>221</v>
      </c>
      <c r="M13" s="122">
        <v>231053</v>
      </c>
      <c r="N13" s="122">
        <v>87285</v>
      </c>
      <c r="O13" s="166">
        <v>64738.623000000007</v>
      </c>
      <c r="P13" s="124">
        <f>O13/O$36</f>
        <v>7.5271767293430547E-2</v>
      </c>
      <c r="Q13" s="76">
        <v>254</v>
      </c>
      <c r="R13" s="122">
        <v>263814</v>
      </c>
      <c r="S13" s="122">
        <v>90683</v>
      </c>
      <c r="T13" s="166">
        <v>67922.933999999994</v>
      </c>
      <c r="U13" s="124">
        <f>T13/T$36</f>
        <v>8.2507850534311325E-2</v>
      </c>
      <c r="V13" s="76">
        <v>383</v>
      </c>
      <c r="W13" s="122">
        <v>387252</v>
      </c>
      <c r="X13" s="122">
        <v>116343</v>
      </c>
      <c r="Y13" s="166">
        <v>88748.237999999998</v>
      </c>
      <c r="Z13" s="124">
        <f>Y13/Y$36</f>
        <v>0.11037912262625837</v>
      </c>
      <c r="AA13" s="76">
        <v>253</v>
      </c>
      <c r="AB13" s="122">
        <v>1135931</v>
      </c>
      <c r="AC13" s="122">
        <v>105202</v>
      </c>
      <c r="AD13" s="166">
        <v>52115.001000000004</v>
      </c>
      <c r="AE13" s="124">
        <f>AD13/AD$36</f>
        <v>6.9910340040922808E-2</v>
      </c>
    </row>
    <row r="14" spans="1:31" x14ac:dyDescent="0.2">
      <c r="A14" s="114" t="str">
        <f>Translation!$A61</f>
        <v>3 – mittel</v>
      </c>
      <c r="B14" s="30">
        <v>590</v>
      </c>
      <c r="C14" s="6">
        <v>1153695</v>
      </c>
      <c r="D14" s="6">
        <v>353210</v>
      </c>
      <c r="E14" s="150">
        <v>305684.16700000002</v>
      </c>
      <c r="F14" s="31">
        <f>E14/E$36</f>
        <v>0.33149389767125664</v>
      </c>
      <c r="G14" s="41">
        <v>627</v>
      </c>
      <c r="H14" s="42">
        <v>1201217</v>
      </c>
      <c r="I14" s="42">
        <v>378795</v>
      </c>
      <c r="J14" s="160">
        <v>322752.408</v>
      </c>
      <c r="K14" s="44">
        <f>J14/J$36</f>
        <v>0.35730850574340162</v>
      </c>
      <c r="L14" s="76">
        <v>620</v>
      </c>
      <c r="M14" s="122">
        <v>1191865</v>
      </c>
      <c r="N14" s="122">
        <v>369647</v>
      </c>
      <c r="O14" s="166">
        <v>310926.44900000002</v>
      </c>
      <c r="P14" s="124">
        <f>O14/O$36</f>
        <v>0.36151500031906303</v>
      </c>
      <c r="Q14" s="76">
        <v>694</v>
      </c>
      <c r="R14" s="122">
        <v>1380206</v>
      </c>
      <c r="S14" s="122">
        <v>450857</v>
      </c>
      <c r="T14" s="166">
        <v>364267.58500000002</v>
      </c>
      <c r="U14" s="124">
        <f>T14/T$36</f>
        <v>0.44248582456220975</v>
      </c>
      <c r="V14" s="76">
        <v>761</v>
      </c>
      <c r="W14" s="122">
        <v>1453797</v>
      </c>
      <c r="X14" s="122">
        <v>490630</v>
      </c>
      <c r="Y14" s="166">
        <v>394417.06100000005</v>
      </c>
      <c r="Z14" s="124">
        <f>Y14/Y$36</f>
        <v>0.4905495604544558</v>
      </c>
      <c r="AA14" s="76">
        <v>902</v>
      </c>
      <c r="AB14" s="122">
        <v>1324599</v>
      </c>
      <c r="AC14" s="122">
        <v>458948</v>
      </c>
      <c r="AD14" s="166">
        <v>355460.17100000003</v>
      </c>
      <c r="AE14" s="124">
        <f>AD14/AD$36</f>
        <v>0.47683662954577261</v>
      </c>
    </row>
    <row r="15" spans="1:31" x14ac:dyDescent="0.2">
      <c r="A15" s="114" t="str">
        <f>Translation!$A62</f>
        <v>4 – eher hoch</v>
      </c>
      <c r="B15" s="30">
        <v>483</v>
      </c>
      <c r="C15" s="6">
        <v>1452487</v>
      </c>
      <c r="D15" s="6">
        <v>412369</v>
      </c>
      <c r="E15" s="150">
        <v>363426.14400000003</v>
      </c>
      <c r="F15" s="31">
        <f>E15/E$36</f>
        <v>0.39411118401233841</v>
      </c>
      <c r="G15" s="41">
        <v>475</v>
      </c>
      <c r="H15" s="42">
        <v>1342064</v>
      </c>
      <c r="I15" s="42">
        <v>361641</v>
      </c>
      <c r="J15" s="160">
        <v>318258.342</v>
      </c>
      <c r="K15" s="44">
        <f>J15/J$36</f>
        <v>0.35233327405691262</v>
      </c>
      <c r="L15" s="76">
        <v>475</v>
      </c>
      <c r="M15" s="122">
        <v>1273532</v>
      </c>
      <c r="N15" s="122">
        <v>338136</v>
      </c>
      <c r="O15" s="166">
        <v>293212.549</v>
      </c>
      <c r="P15" s="124">
        <f>O15/O$36</f>
        <v>0.34091900218269394</v>
      </c>
      <c r="Q15" s="76">
        <v>442</v>
      </c>
      <c r="R15" s="122">
        <v>1039728</v>
      </c>
      <c r="S15" s="122">
        <v>238286</v>
      </c>
      <c r="T15" s="166">
        <v>205574.913</v>
      </c>
      <c r="U15" s="124">
        <f>T15/T$36</f>
        <v>0.24971748416238992</v>
      </c>
      <c r="V15" s="76">
        <v>340</v>
      </c>
      <c r="W15" s="122">
        <v>939067</v>
      </c>
      <c r="X15" s="122">
        <v>209910</v>
      </c>
      <c r="Y15" s="166">
        <v>179693.97099999999</v>
      </c>
      <c r="Z15" s="124">
        <f>Y15/Y$36</f>
        <v>0.22349134255722705</v>
      </c>
      <c r="AA15" s="76">
        <v>645</v>
      </c>
      <c r="AB15" s="122">
        <v>1150596</v>
      </c>
      <c r="AC15" s="122">
        <v>282800</v>
      </c>
      <c r="AD15" s="166">
        <v>250182.68600000002</v>
      </c>
      <c r="AE15" s="124">
        <f>AD15/AD$36</f>
        <v>0.33561078988776033</v>
      </c>
    </row>
    <row r="16" spans="1:31" x14ac:dyDescent="0.2">
      <c r="A16" s="114" t="str">
        <f>Translation!$A63</f>
        <v>5 – hoch</v>
      </c>
      <c r="B16" s="30">
        <v>140</v>
      </c>
      <c r="C16" s="6">
        <v>311870</v>
      </c>
      <c r="D16" s="6">
        <v>85842</v>
      </c>
      <c r="E16" s="150">
        <v>87170.055999999997</v>
      </c>
      <c r="F16" s="31">
        <f>E16/E$36</f>
        <v>9.4530056650469915E-2</v>
      </c>
      <c r="G16" s="41">
        <v>158</v>
      </c>
      <c r="H16" s="42">
        <v>302454</v>
      </c>
      <c r="I16" s="42">
        <v>90141</v>
      </c>
      <c r="J16" s="160">
        <v>94616.046000000002</v>
      </c>
      <c r="K16" s="44">
        <f>J16/J$36</f>
        <v>0.10474629213489541</v>
      </c>
      <c r="L16" s="76">
        <v>144</v>
      </c>
      <c r="M16" s="122">
        <v>272013</v>
      </c>
      <c r="N16" s="122">
        <v>86371</v>
      </c>
      <c r="O16" s="166">
        <v>85055.487999999998</v>
      </c>
      <c r="P16" s="124">
        <f>O16/O$36</f>
        <v>9.8894239683861893E-2</v>
      </c>
      <c r="Q16" s="76">
        <v>107</v>
      </c>
      <c r="R16" s="122">
        <v>240434</v>
      </c>
      <c r="S16" s="122">
        <v>81797</v>
      </c>
      <c r="T16" s="166">
        <v>80189.468000000008</v>
      </c>
      <c r="U16" s="124">
        <f>T16/T$36</f>
        <v>9.740834576094641E-2</v>
      </c>
      <c r="V16" s="76">
        <v>63</v>
      </c>
      <c r="W16" s="122">
        <v>88323</v>
      </c>
      <c r="X16" s="122">
        <v>26685</v>
      </c>
      <c r="Y16" s="166">
        <v>26081.494999999999</v>
      </c>
      <c r="Z16" s="124">
        <f>Y16/Y$36</f>
        <v>3.2438419057752389E-2</v>
      </c>
      <c r="AA16" s="76">
        <v>105</v>
      </c>
      <c r="AB16" s="122">
        <v>321622</v>
      </c>
      <c r="AC16" s="122">
        <v>96382</v>
      </c>
      <c r="AD16" s="166">
        <v>87696.976999999999</v>
      </c>
      <c r="AE16" s="124">
        <f>AD16/AD$36</f>
        <v>0.11764224052554438</v>
      </c>
    </row>
    <row r="17" spans="2:31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6"/>
      <c r="P17" s="124"/>
      <c r="Q17" s="76"/>
      <c r="R17" s="122"/>
      <c r="S17" s="122"/>
      <c r="T17" s="166"/>
      <c r="U17" s="124"/>
      <c r="V17" s="76"/>
      <c r="W17" s="122"/>
      <c r="X17" s="122"/>
      <c r="Y17" s="166"/>
      <c r="Z17" s="124"/>
      <c r="AA17" s="76"/>
      <c r="AB17" s="122"/>
      <c r="AC17" s="122"/>
      <c r="AD17" s="166"/>
      <c r="AE17" s="124"/>
    </row>
    <row r="18" spans="2:31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6"/>
      <c r="P18" s="124"/>
      <c r="Q18" s="76"/>
      <c r="R18" s="122"/>
      <c r="S18" s="122"/>
      <c r="T18" s="166"/>
      <c r="U18" s="124"/>
      <c r="V18" s="76"/>
      <c r="W18" s="122"/>
      <c r="X18" s="122"/>
      <c r="Y18" s="166"/>
      <c r="Z18" s="124"/>
      <c r="AA18" s="76"/>
      <c r="AB18" s="122"/>
      <c r="AC18" s="122"/>
      <c r="AD18" s="166"/>
      <c r="AE18" s="124"/>
    </row>
    <row r="19" spans="2:31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6"/>
      <c r="P19" s="124"/>
      <c r="Q19" s="76"/>
      <c r="R19" s="122"/>
      <c r="S19" s="122"/>
      <c r="T19" s="166"/>
      <c r="U19" s="124"/>
      <c r="V19" s="76"/>
      <c r="W19" s="122"/>
      <c r="X19" s="122"/>
      <c r="Y19" s="166"/>
      <c r="Z19" s="124"/>
      <c r="AA19" s="76"/>
      <c r="AB19" s="122"/>
      <c r="AC19" s="122"/>
      <c r="AD19" s="166"/>
      <c r="AE19" s="124"/>
    </row>
    <row r="20" spans="2:31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6"/>
      <c r="P20" s="124"/>
      <c r="Q20" s="76"/>
      <c r="R20" s="122"/>
      <c r="S20" s="122"/>
      <c r="T20" s="166"/>
      <c r="U20" s="124"/>
      <c r="V20" s="76"/>
      <c r="W20" s="122"/>
      <c r="X20" s="122"/>
      <c r="Y20" s="166"/>
      <c r="Z20" s="124"/>
      <c r="AA20" s="76"/>
      <c r="AB20" s="122"/>
      <c r="AC20" s="122"/>
      <c r="AD20" s="166"/>
      <c r="AE20" s="124"/>
    </row>
    <row r="21" spans="2:31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6"/>
      <c r="P21" s="124"/>
      <c r="Q21" s="76"/>
      <c r="R21" s="122"/>
      <c r="S21" s="122"/>
      <c r="T21" s="166"/>
      <c r="U21" s="124"/>
      <c r="V21" s="76"/>
      <c r="W21" s="122"/>
      <c r="X21" s="122"/>
      <c r="Y21" s="166"/>
      <c r="Z21" s="124"/>
      <c r="AA21" s="76"/>
      <c r="AB21" s="122"/>
      <c r="AC21" s="122"/>
      <c r="AD21" s="166"/>
      <c r="AE21" s="124"/>
    </row>
    <row r="22" spans="2:31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6"/>
      <c r="P22" s="124"/>
      <c r="Q22" s="76"/>
      <c r="R22" s="122"/>
      <c r="S22" s="122"/>
      <c r="T22" s="166"/>
      <c r="U22" s="124"/>
      <c r="V22" s="76"/>
      <c r="W22" s="122"/>
      <c r="X22" s="122"/>
      <c r="Y22" s="166"/>
      <c r="Z22" s="124"/>
      <c r="AA22" s="76"/>
      <c r="AB22" s="122"/>
      <c r="AC22" s="122"/>
      <c r="AD22" s="166"/>
      <c r="AE22" s="124"/>
    </row>
    <row r="23" spans="2:31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6"/>
      <c r="P23" s="124"/>
      <c r="Q23" s="76"/>
      <c r="R23" s="122"/>
      <c r="S23" s="122"/>
      <c r="T23" s="166"/>
      <c r="U23" s="124"/>
      <c r="V23" s="76"/>
      <c r="W23" s="122"/>
      <c r="X23" s="122"/>
      <c r="Y23" s="166"/>
      <c r="Z23" s="124"/>
      <c r="AA23" s="76"/>
      <c r="AB23" s="122"/>
      <c r="AC23" s="122"/>
      <c r="AD23" s="166"/>
      <c r="AE23" s="124"/>
    </row>
    <row r="24" spans="2:31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6"/>
      <c r="P24" s="124"/>
      <c r="Q24" s="76"/>
      <c r="R24" s="122"/>
      <c r="S24" s="122"/>
      <c r="T24" s="166"/>
      <c r="U24" s="124"/>
      <c r="V24" s="76"/>
      <c r="W24" s="122"/>
      <c r="X24" s="122"/>
      <c r="Y24" s="166"/>
      <c r="Z24" s="124"/>
      <c r="AA24" s="76"/>
      <c r="AB24" s="122"/>
      <c r="AC24" s="122"/>
      <c r="AD24" s="166"/>
      <c r="AE24" s="124"/>
    </row>
    <row r="25" spans="2:31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6"/>
      <c r="P25" s="124"/>
      <c r="Q25" s="76"/>
      <c r="R25" s="122"/>
      <c r="S25" s="122"/>
      <c r="T25" s="166"/>
      <c r="U25" s="124"/>
      <c r="V25" s="76"/>
      <c r="W25" s="122"/>
      <c r="X25" s="122"/>
      <c r="Y25" s="166"/>
      <c r="Z25" s="124"/>
      <c r="AA25" s="76"/>
      <c r="AB25" s="122"/>
      <c r="AC25" s="122"/>
      <c r="AD25" s="166"/>
      <c r="AE25" s="124"/>
    </row>
    <row r="26" spans="2:31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6"/>
      <c r="P26" s="124"/>
      <c r="Q26" s="76"/>
      <c r="R26" s="122"/>
      <c r="S26" s="122"/>
      <c r="T26" s="166"/>
      <c r="U26" s="124"/>
      <c r="V26" s="76"/>
      <c r="W26" s="122"/>
      <c r="X26" s="122"/>
      <c r="Y26" s="166"/>
      <c r="Z26" s="124"/>
      <c r="AA26" s="76"/>
      <c r="AB26" s="122"/>
      <c r="AC26" s="122"/>
      <c r="AD26" s="166"/>
      <c r="AE26" s="124"/>
    </row>
    <row r="27" spans="2:31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6"/>
      <c r="P27" s="124"/>
      <c r="Q27" s="76"/>
      <c r="R27" s="122"/>
      <c r="S27" s="122"/>
      <c r="T27" s="166"/>
      <c r="U27" s="124"/>
      <c r="V27" s="76"/>
      <c r="W27" s="122"/>
      <c r="X27" s="122"/>
      <c r="Y27" s="166"/>
      <c r="Z27" s="124"/>
      <c r="AA27" s="76"/>
      <c r="AB27" s="122"/>
      <c r="AC27" s="122"/>
      <c r="AD27" s="166"/>
      <c r="AE27" s="124"/>
    </row>
    <row r="28" spans="2:31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6"/>
      <c r="P28" s="124"/>
      <c r="Q28" s="76"/>
      <c r="R28" s="122"/>
      <c r="S28" s="122"/>
      <c r="T28" s="166"/>
      <c r="U28" s="124"/>
      <c r="V28" s="76"/>
      <c r="W28" s="122"/>
      <c r="X28" s="122"/>
      <c r="Y28" s="166"/>
      <c r="Z28" s="124"/>
      <c r="AA28" s="76"/>
      <c r="AB28" s="122"/>
      <c r="AC28" s="122"/>
      <c r="AD28" s="166"/>
      <c r="AE28" s="124"/>
    </row>
    <row r="29" spans="2:31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6"/>
      <c r="P29" s="124"/>
      <c r="Q29" s="76"/>
      <c r="R29" s="122"/>
      <c r="S29" s="122"/>
      <c r="T29" s="166"/>
      <c r="U29" s="124"/>
      <c r="V29" s="76"/>
      <c r="W29" s="122"/>
      <c r="X29" s="122"/>
      <c r="Y29" s="166"/>
      <c r="Z29" s="124"/>
      <c r="AA29" s="76"/>
      <c r="AB29" s="122"/>
      <c r="AC29" s="122"/>
      <c r="AD29" s="166"/>
      <c r="AE29" s="124"/>
    </row>
    <row r="30" spans="2:31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6"/>
      <c r="P30" s="124"/>
      <c r="Q30" s="76"/>
      <c r="R30" s="122"/>
      <c r="S30" s="122"/>
      <c r="T30" s="166"/>
      <c r="U30" s="124"/>
      <c r="V30" s="76"/>
      <c r="W30" s="122"/>
      <c r="X30" s="122"/>
      <c r="Y30" s="166"/>
      <c r="Z30" s="124"/>
      <c r="AA30" s="76"/>
      <c r="AB30" s="122"/>
      <c r="AC30" s="122"/>
      <c r="AD30" s="166"/>
      <c r="AE30" s="124"/>
    </row>
    <row r="31" spans="2:31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6"/>
      <c r="P31" s="124"/>
      <c r="Q31" s="76"/>
      <c r="R31" s="122"/>
      <c r="S31" s="122"/>
      <c r="T31" s="166"/>
      <c r="U31" s="124"/>
      <c r="V31" s="76"/>
      <c r="W31" s="122"/>
      <c r="X31" s="122"/>
      <c r="Y31" s="166"/>
      <c r="Z31" s="124"/>
      <c r="AA31" s="76"/>
      <c r="AB31" s="122"/>
      <c r="AC31" s="122"/>
      <c r="AD31" s="166"/>
      <c r="AE31" s="124"/>
    </row>
    <row r="32" spans="2:31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6"/>
      <c r="P32" s="124"/>
      <c r="Q32" s="76"/>
      <c r="R32" s="122"/>
      <c r="S32" s="122"/>
      <c r="T32" s="166"/>
      <c r="U32" s="124"/>
      <c r="V32" s="76"/>
      <c r="W32" s="122"/>
      <c r="X32" s="122"/>
      <c r="Y32" s="166"/>
      <c r="Z32" s="124"/>
      <c r="AA32" s="76"/>
      <c r="AB32" s="122"/>
      <c r="AC32" s="122"/>
      <c r="AD32" s="166"/>
      <c r="AE32" s="124"/>
    </row>
    <row r="33" spans="1:31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6"/>
      <c r="P33" s="124"/>
      <c r="Q33" s="76"/>
      <c r="R33" s="122"/>
      <c r="S33" s="122"/>
      <c r="T33" s="166"/>
      <c r="U33" s="124"/>
      <c r="V33" s="76"/>
      <c r="W33" s="122"/>
      <c r="X33" s="122"/>
      <c r="Y33" s="166"/>
      <c r="Z33" s="124"/>
      <c r="AA33" s="76"/>
      <c r="AB33" s="122"/>
      <c r="AC33" s="122"/>
      <c r="AD33" s="166"/>
      <c r="AE33" s="124"/>
    </row>
    <row r="34" spans="1:31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6"/>
      <c r="P34" s="124"/>
      <c r="Q34" s="76"/>
      <c r="R34" s="122"/>
      <c r="S34" s="122"/>
      <c r="T34" s="166"/>
      <c r="U34" s="124"/>
      <c r="V34" s="76"/>
      <c r="W34" s="122"/>
      <c r="X34" s="122"/>
      <c r="Y34" s="166"/>
      <c r="Z34" s="124"/>
      <c r="AA34" s="76"/>
      <c r="AB34" s="122"/>
      <c r="AC34" s="122"/>
      <c r="AD34" s="166"/>
      <c r="AE34" s="124"/>
    </row>
    <row r="35" spans="1:31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6"/>
      <c r="P35" s="124"/>
      <c r="Q35" s="76"/>
      <c r="R35" s="122"/>
      <c r="S35" s="122"/>
      <c r="T35" s="166"/>
      <c r="U35" s="124"/>
      <c r="V35" s="76"/>
      <c r="W35" s="122"/>
      <c r="X35" s="122"/>
      <c r="Y35" s="166"/>
      <c r="Z35" s="124"/>
      <c r="AA35" s="76"/>
      <c r="AB35" s="122"/>
      <c r="AC35" s="122"/>
      <c r="AD35" s="166"/>
      <c r="AE35" s="124"/>
    </row>
    <row r="36" spans="1:31" x14ac:dyDescent="0.2">
      <c r="A36" s="115" t="s">
        <v>2</v>
      </c>
      <c r="B36" s="32">
        <f t="shared" ref="B36:AE36" si="0">SUM(B$12:B$35)</f>
        <v>1587</v>
      </c>
      <c r="C36" s="7">
        <f t="shared" si="0"/>
        <v>4241897</v>
      </c>
      <c r="D36" s="7">
        <f t="shared" si="0"/>
        <v>937295</v>
      </c>
      <c r="E36" s="151">
        <f t="shared" si="0"/>
        <v>922141.1590000001</v>
      </c>
      <c r="F36" s="64">
        <f t="shared" si="0"/>
        <v>1</v>
      </c>
      <c r="G36" s="45">
        <f t="shared" si="0"/>
        <v>1654</v>
      </c>
      <c r="H36" s="65">
        <f t="shared" si="0"/>
        <v>4175912</v>
      </c>
      <c r="I36" s="65">
        <f t="shared" si="0"/>
        <v>917491</v>
      </c>
      <c r="J36" s="161">
        <f t="shared" si="0"/>
        <v>903287.78299999994</v>
      </c>
      <c r="K36" s="66">
        <f t="shared" si="0"/>
        <v>1.0000000000000002</v>
      </c>
      <c r="L36" s="77">
        <f t="shared" si="0"/>
        <v>1682</v>
      </c>
      <c r="M36" s="125">
        <f t="shared" si="0"/>
        <v>4050094</v>
      </c>
      <c r="N36" s="125">
        <f t="shared" si="0"/>
        <v>888825</v>
      </c>
      <c r="O36" s="167">
        <f t="shared" si="0"/>
        <v>860065.13900000008</v>
      </c>
      <c r="P36" s="127">
        <f t="shared" si="0"/>
        <v>1</v>
      </c>
      <c r="Q36" s="77">
        <f t="shared" si="0"/>
        <v>1743</v>
      </c>
      <c r="R36" s="125">
        <f t="shared" si="0"/>
        <v>4038155</v>
      </c>
      <c r="S36" s="125">
        <f t="shared" si="0"/>
        <v>878601</v>
      </c>
      <c r="T36" s="167">
        <f t="shared" si="0"/>
        <v>823229.95400000003</v>
      </c>
      <c r="U36" s="127">
        <f t="shared" si="0"/>
        <v>0.99999999999999989</v>
      </c>
      <c r="V36" s="77">
        <f t="shared" si="0"/>
        <v>1845</v>
      </c>
      <c r="W36" s="125">
        <f t="shared" si="0"/>
        <v>4004037</v>
      </c>
      <c r="X36" s="125">
        <f t="shared" si="0"/>
        <v>868818</v>
      </c>
      <c r="Y36" s="167">
        <f t="shared" si="0"/>
        <v>804031.01500000013</v>
      </c>
      <c r="Z36" s="127">
        <f t="shared" si="0"/>
        <v>0.99999999999999978</v>
      </c>
      <c r="AA36" s="77">
        <f t="shared" si="0"/>
        <v>1905</v>
      </c>
      <c r="AB36" s="125">
        <f t="shared" si="0"/>
        <v>3932748</v>
      </c>
      <c r="AC36" s="125">
        <f t="shared" si="0"/>
        <v>943332</v>
      </c>
      <c r="AD36" s="167">
        <f t="shared" si="0"/>
        <v>745454.83499999996</v>
      </c>
      <c r="AE36" s="127">
        <f t="shared" si="0"/>
        <v>1.0000000000000002</v>
      </c>
    </row>
    <row r="39" spans="1:31" ht="12.75" hidden="1" customHeight="1" x14ac:dyDescent="0.2"/>
    <row r="40" spans="1:31" ht="12.75" hidden="1" customHeight="1" x14ac:dyDescent="0.2"/>
    <row r="41" spans="1:31" ht="12.75" hidden="1" customHeight="1" x14ac:dyDescent="0.2"/>
    <row r="42" spans="1:31" ht="12.75" hidden="1" customHeight="1" x14ac:dyDescent="0.2"/>
    <row r="43" spans="1:31" ht="12.75" hidden="1" customHeight="1" x14ac:dyDescent="0.2"/>
    <row r="44" spans="1:31" ht="12.75" hidden="1" customHeight="1" x14ac:dyDescent="0.2"/>
    <row r="45" spans="1:31" ht="12.75" hidden="1" customHeight="1" x14ac:dyDescent="0.2"/>
    <row r="46" spans="1:31" ht="12.75" hidden="1" customHeight="1" x14ac:dyDescent="0.2"/>
    <row r="47" spans="1:31" ht="12.75" hidden="1" customHeight="1" x14ac:dyDescent="0.2"/>
    <row r="48" spans="1:31" ht="12.75" hidden="1" customHeight="1" x14ac:dyDescent="0.2"/>
    <row r="49" spans="1:31" ht="12.75" hidden="1" customHeight="1" x14ac:dyDescent="0.2"/>
    <row r="51" spans="1:31" x14ac:dyDescent="0.2">
      <c r="A51" s="116" t="str">
        <f>Translation!$A$30</f>
        <v>Vorsorgeeinrichtungen ohne Staatsgarantie</v>
      </c>
      <c r="M51" s="75"/>
      <c r="N51" s="75"/>
      <c r="R51" s="75"/>
      <c r="S51" s="75"/>
      <c r="W51" s="75"/>
      <c r="X51" s="75"/>
      <c r="AB51" s="75"/>
      <c r="AC51" s="75"/>
    </row>
    <row r="52" spans="1:31" x14ac:dyDescent="0.2">
      <c r="A52" s="114" t="str">
        <f>$A$12</f>
        <v>1 – tief</v>
      </c>
      <c r="B52" s="33">
        <v>191</v>
      </c>
      <c r="C52" s="8">
        <v>1072246</v>
      </c>
      <c r="D52" s="8">
        <v>5595</v>
      </c>
      <c r="E52" s="152">
        <v>104965.63099999999</v>
      </c>
      <c r="F52" s="34">
        <f>E52/E$76</f>
        <v>0.13214937496415613</v>
      </c>
      <c r="G52" s="47">
        <v>204</v>
      </c>
      <c r="H52" s="48">
        <v>1101365</v>
      </c>
      <c r="I52" s="48">
        <v>7634</v>
      </c>
      <c r="J52" s="162">
        <v>107976.4</v>
      </c>
      <c r="K52" s="50">
        <f>J52/J$76</f>
        <v>0.14036076279380766</v>
      </c>
      <c r="L52" s="128">
        <v>221</v>
      </c>
      <c r="M52" s="129">
        <v>1081620</v>
      </c>
      <c r="N52" s="129">
        <v>7361</v>
      </c>
      <c r="O52" s="168">
        <v>106073.16800000001</v>
      </c>
      <c r="P52" s="131">
        <f>O52/O$76</f>
        <v>0.14475291999964626</v>
      </c>
      <c r="Q52" s="128">
        <v>245</v>
      </c>
      <c r="R52" s="129">
        <v>1113962</v>
      </c>
      <c r="S52" s="129">
        <v>16952</v>
      </c>
      <c r="T52" s="168">
        <v>105217.33</v>
      </c>
      <c r="U52" s="131">
        <f>T52/T$76</f>
        <v>0.14946026776297508</v>
      </c>
      <c r="V52" s="128">
        <v>295</v>
      </c>
      <c r="W52" s="129">
        <v>1135580</v>
      </c>
      <c r="X52" s="129">
        <v>25149</v>
      </c>
      <c r="Y52" s="168">
        <v>114962.09</v>
      </c>
      <c r="Z52" s="131">
        <f>Y52/Y$76</f>
        <v>0.16937826102751369</v>
      </c>
      <c r="AA52" s="128">
        <v>0</v>
      </c>
      <c r="AB52" s="129">
        <v>0</v>
      </c>
      <c r="AC52" s="129">
        <v>0</v>
      </c>
      <c r="AD52" s="168">
        <v>0</v>
      </c>
      <c r="AE52" s="131">
        <f>AD52/AD$76</f>
        <v>0</v>
      </c>
    </row>
    <row r="53" spans="1:31" x14ac:dyDescent="0.2">
      <c r="A53" s="114" t="str">
        <f>$A$13</f>
        <v>2 – eher tief</v>
      </c>
      <c r="B53" s="33">
        <v>175</v>
      </c>
      <c r="C53" s="8">
        <v>233615</v>
      </c>
      <c r="D53" s="8">
        <v>70108</v>
      </c>
      <c r="E53" s="152">
        <v>52662.692999999999</v>
      </c>
      <c r="F53" s="34">
        <f>E53/E$76</f>
        <v>6.630114921977881E-2</v>
      </c>
      <c r="G53" s="47">
        <v>184</v>
      </c>
      <c r="H53" s="48">
        <v>211085</v>
      </c>
      <c r="I53" s="48">
        <v>69717</v>
      </c>
      <c r="J53" s="162">
        <v>51634.262000000002</v>
      </c>
      <c r="K53" s="50">
        <f>J53/J$76</f>
        <v>6.7120448548157907E-2</v>
      </c>
      <c r="L53" s="128">
        <v>216</v>
      </c>
      <c r="M53" s="129">
        <v>213333</v>
      </c>
      <c r="N53" s="129">
        <v>78100</v>
      </c>
      <c r="O53" s="168">
        <v>57057.122000000003</v>
      </c>
      <c r="P53" s="131">
        <f>O53/O$76</f>
        <v>7.7863093673944547E-2</v>
      </c>
      <c r="Q53" s="128">
        <v>248</v>
      </c>
      <c r="R53" s="129">
        <v>246477</v>
      </c>
      <c r="S53" s="129">
        <v>81845</v>
      </c>
      <c r="T53" s="168">
        <v>60638.413999999997</v>
      </c>
      <c r="U53" s="131">
        <f>T53/T$76</f>
        <v>8.6136319873942213E-2</v>
      </c>
      <c r="V53" s="128">
        <v>373</v>
      </c>
      <c r="W53" s="129">
        <v>350439</v>
      </c>
      <c r="X53" s="129">
        <v>101946</v>
      </c>
      <c r="Y53" s="168">
        <v>76806.157999999996</v>
      </c>
      <c r="Z53" s="131">
        <f>Y53/Y$76</f>
        <v>0.11316159508099112</v>
      </c>
      <c r="AA53" s="128">
        <v>246</v>
      </c>
      <c r="AB53" s="129">
        <v>1135211</v>
      </c>
      <c r="AC53" s="129">
        <v>104759</v>
      </c>
      <c r="AD53" s="168">
        <v>51711.68</v>
      </c>
      <c r="AE53" s="131">
        <f>AD53/AD$76</f>
        <v>8.3857869346594283E-2</v>
      </c>
    </row>
    <row r="54" spans="1:31" x14ac:dyDescent="0.2">
      <c r="A54" s="114" t="str">
        <f>$A$14</f>
        <v>3 – mittel</v>
      </c>
      <c r="B54" s="33">
        <v>574</v>
      </c>
      <c r="C54" s="8">
        <v>1056659</v>
      </c>
      <c r="D54" s="8">
        <v>309131</v>
      </c>
      <c r="E54" s="152">
        <v>269099.56800000003</v>
      </c>
      <c r="F54" s="34">
        <f>E54/E$76</f>
        <v>0.33879031998887743</v>
      </c>
      <c r="G54" s="47">
        <v>608</v>
      </c>
      <c r="H54" s="48">
        <v>1034947</v>
      </c>
      <c r="I54" s="48">
        <v>296733</v>
      </c>
      <c r="J54" s="162">
        <v>252085.98</v>
      </c>
      <c r="K54" s="50">
        <f>J54/J$76</f>
        <v>0.32769179600750298</v>
      </c>
      <c r="L54" s="128">
        <v>602</v>
      </c>
      <c r="M54" s="129">
        <v>1070854</v>
      </c>
      <c r="N54" s="129">
        <v>318928</v>
      </c>
      <c r="O54" s="168">
        <v>265741.61300000001</v>
      </c>
      <c r="P54" s="131">
        <f>O54/O$76</f>
        <v>0.36264472130375097</v>
      </c>
      <c r="Q54" s="128">
        <v>673</v>
      </c>
      <c r="R54" s="129">
        <v>1218792</v>
      </c>
      <c r="S54" s="129">
        <v>378959</v>
      </c>
      <c r="T54" s="168">
        <v>304123.31</v>
      </c>
      <c r="U54" s="131">
        <f>T54/T$76</f>
        <v>0.43200441738601686</v>
      </c>
      <c r="V54" s="128">
        <v>739</v>
      </c>
      <c r="W54" s="129">
        <v>1267357</v>
      </c>
      <c r="X54" s="129">
        <v>405094</v>
      </c>
      <c r="Y54" s="168">
        <v>323162.51400000002</v>
      </c>
      <c r="Z54" s="131">
        <f>Y54/Y$76</f>
        <v>0.47612830151747898</v>
      </c>
      <c r="AA54" s="128">
        <v>875</v>
      </c>
      <c r="AB54" s="129">
        <v>1167912</v>
      </c>
      <c r="AC54" s="129">
        <v>397134</v>
      </c>
      <c r="AD54" s="168">
        <v>303861.55800000002</v>
      </c>
      <c r="AE54" s="131">
        <f>AD54/AD$76</f>
        <v>0.49275488304028375</v>
      </c>
    </row>
    <row r="55" spans="1:31" x14ac:dyDescent="0.2">
      <c r="A55" s="114" t="str">
        <f>$A$15</f>
        <v>4 – eher hoch</v>
      </c>
      <c r="B55" s="33">
        <v>469</v>
      </c>
      <c r="C55" s="8">
        <v>1262137</v>
      </c>
      <c r="D55" s="8">
        <v>315159</v>
      </c>
      <c r="E55" s="152">
        <v>280397.37900000002</v>
      </c>
      <c r="F55" s="34">
        <f>E55/E$76</f>
        <v>0.35301401061874815</v>
      </c>
      <c r="G55" s="47">
        <v>462</v>
      </c>
      <c r="H55" s="48">
        <v>1200338</v>
      </c>
      <c r="I55" s="48">
        <v>297082</v>
      </c>
      <c r="J55" s="162">
        <v>262964.978</v>
      </c>
      <c r="K55" s="50">
        <f>J55/J$76</f>
        <v>0.34183363123920463</v>
      </c>
      <c r="L55" s="128">
        <v>460</v>
      </c>
      <c r="M55" s="129">
        <v>1090234</v>
      </c>
      <c r="N55" s="129">
        <v>247967</v>
      </c>
      <c r="O55" s="168">
        <v>218860.36900000001</v>
      </c>
      <c r="P55" s="131">
        <f>O55/O$76</f>
        <v>0.29866815597465762</v>
      </c>
      <c r="Q55" s="128">
        <v>433</v>
      </c>
      <c r="R55" s="129">
        <v>956418</v>
      </c>
      <c r="S55" s="129">
        <v>198243</v>
      </c>
      <c r="T55" s="168">
        <v>172625.34099999999</v>
      </c>
      <c r="U55" s="131">
        <f>T55/T$76</f>
        <v>0.24521273908523317</v>
      </c>
      <c r="V55" s="128">
        <v>332</v>
      </c>
      <c r="W55" s="129">
        <v>822958</v>
      </c>
      <c r="X55" s="129">
        <v>156032</v>
      </c>
      <c r="Y55" s="168">
        <v>137717.64199999999</v>
      </c>
      <c r="Z55" s="131">
        <f>Y55/Y$76</f>
        <v>0.20290492904895588</v>
      </c>
      <c r="AA55" s="128">
        <v>626</v>
      </c>
      <c r="AB55" s="129">
        <v>1023917</v>
      </c>
      <c r="AC55" s="129">
        <v>219220</v>
      </c>
      <c r="AD55" s="168">
        <v>200295.04800000001</v>
      </c>
      <c r="AE55" s="131">
        <f>AD55/AD$76</f>
        <v>0.32480700619190539</v>
      </c>
    </row>
    <row r="56" spans="1:31" x14ac:dyDescent="0.2">
      <c r="A56" s="114" t="str">
        <f>$A$16</f>
        <v>5 – hoch</v>
      </c>
      <c r="B56" s="33">
        <v>140</v>
      </c>
      <c r="C56" s="8">
        <v>311870</v>
      </c>
      <c r="D56" s="8">
        <v>85842</v>
      </c>
      <c r="E56" s="152">
        <v>87170.055999999997</v>
      </c>
      <c r="F56" s="34">
        <f>E56/E$76</f>
        <v>0.10974514520843959</v>
      </c>
      <c r="G56" s="47">
        <v>158</v>
      </c>
      <c r="H56" s="48">
        <v>302454</v>
      </c>
      <c r="I56" s="48">
        <v>90141</v>
      </c>
      <c r="J56" s="162">
        <v>94616.046000000002</v>
      </c>
      <c r="K56" s="50">
        <f>J56/J$76</f>
        <v>0.12299336141132687</v>
      </c>
      <c r="L56" s="128">
        <v>144</v>
      </c>
      <c r="M56" s="129">
        <v>272013</v>
      </c>
      <c r="N56" s="129">
        <v>86371</v>
      </c>
      <c r="O56" s="168">
        <v>85055.487999999998</v>
      </c>
      <c r="P56" s="131">
        <f>O56/O$76</f>
        <v>0.11607110904800046</v>
      </c>
      <c r="Q56" s="128">
        <v>106</v>
      </c>
      <c r="R56" s="129">
        <v>194163</v>
      </c>
      <c r="S56" s="129">
        <v>58768</v>
      </c>
      <c r="T56" s="168">
        <v>61377.55</v>
      </c>
      <c r="U56" s="131">
        <f>T56/T$76</f>
        <v>8.7186255891832556E-2</v>
      </c>
      <c r="V56" s="128">
        <v>63</v>
      </c>
      <c r="W56" s="129">
        <v>88323</v>
      </c>
      <c r="X56" s="129">
        <v>26685</v>
      </c>
      <c r="Y56" s="168">
        <v>26081.494999999999</v>
      </c>
      <c r="Z56" s="131">
        <f>Y56/Y$76</f>
        <v>3.8426913325060402E-2</v>
      </c>
      <c r="AA56" s="128">
        <v>100</v>
      </c>
      <c r="AB56" s="129">
        <v>247592</v>
      </c>
      <c r="AC56" s="129">
        <v>62514</v>
      </c>
      <c r="AD56" s="168">
        <v>60790.358</v>
      </c>
      <c r="AE56" s="131">
        <f>AD56/AD$76</f>
        <v>9.8580241421216491E-2</v>
      </c>
    </row>
    <row r="57" spans="1:31" ht="12.75" hidden="1" customHeight="1" x14ac:dyDescent="0.2"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8"/>
      <c r="P57" s="131"/>
      <c r="Q57" s="128"/>
      <c r="R57" s="129"/>
      <c r="S57" s="129"/>
      <c r="T57" s="168"/>
      <c r="U57" s="131"/>
      <c r="V57" s="128"/>
      <c r="W57" s="129"/>
      <c r="X57" s="129"/>
      <c r="Y57" s="168"/>
      <c r="Z57" s="131"/>
      <c r="AA57" s="128"/>
      <c r="AB57" s="129"/>
      <c r="AC57" s="129"/>
      <c r="AD57" s="168"/>
      <c r="AE57" s="131"/>
    </row>
    <row r="58" spans="1:31" ht="12.75" hidden="1" customHeight="1" x14ac:dyDescent="0.2"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8"/>
      <c r="P58" s="131"/>
      <c r="Q58" s="128"/>
      <c r="R58" s="129"/>
      <c r="S58" s="129"/>
      <c r="T58" s="168"/>
      <c r="U58" s="131"/>
      <c r="V58" s="128"/>
      <c r="W58" s="129"/>
      <c r="X58" s="129"/>
      <c r="Y58" s="168"/>
      <c r="Z58" s="131"/>
      <c r="AA58" s="128"/>
      <c r="AB58" s="129"/>
      <c r="AC58" s="129"/>
      <c r="AD58" s="168"/>
      <c r="AE58" s="131"/>
    </row>
    <row r="59" spans="1:31" ht="12.75" hidden="1" customHeight="1" x14ac:dyDescent="0.2"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8"/>
      <c r="P59" s="131"/>
      <c r="Q59" s="128"/>
      <c r="R59" s="129"/>
      <c r="S59" s="129"/>
      <c r="T59" s="168"/>
      <c r="U59" s="131"/>
      <c r="V59" s="128"/>
      <c r="W59" s="129"/>
      <c r="X59" s="129"/>
      <c r="Y59" s="168"/>
      <c r="Z59" s="131"/>
      <c r="AA59" s="128"/>
      <c r="AB59" s="129"/>
      <c r="AC59" s="129"/>
      <c r="AD59" s="168"/>
      <c r="AE59" s="131"/>
    </row>
    <row r="60" spans="1:31" ht="12.75" hidden="1" customHeight="1" x14ac:dyDescent="0.2"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8"/>
      <c r="P60" s="131"/>
      <c r="Q60" s="128"/>
      <c r="R60" s="129"/>
      <c r="S60" s="129"/>
      <c r="T60" s="168"/>
      <c r="U60" s="131"/>
      <c r="V60" s="128"/>
      <c r="W60" s="129"/>
      <c r="X60" s="129"/>
      <c r="Y60" s="168"/>
      <c r="Z60" s="131"/>
      <c r="AA60" s="128"/>
      <c r="AB60" s="129"/>
      <c r="AC60" s="129"/>
      <c r="AD60" s="168"/>
      <c r="AE60" s="131"/>
    </row>
    <row r="61" spans="1:31" ht="12.75" hidden="1" customHeight="1" x14ac:dyDescent="0.2"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8"/>
      <c r="P61" s="131"/>
      <c r="Q61" s="128"/>
      <c r="R61" s="129"/>
      <c r="S61" s="129"/>
      <c r="T61" s="168"/>
      <c r="U61" s="131"/>
      <c r="V61" s="128"/>
      <c r="W61" s="129"/>
      <c r="X61" s="129"/>
      <c r="Y61" s="168"/>
      <c r="Z61" s="131"/>
      <c r="AA61" s="128"/>
      <c r="AB61" s="129"/>
      <c r="AC61" s="129"/>
      <c r="AD61" s="168"/>
      <c r="AE61" s="131"/>
    </row>
    <row r="62" spans="1:31" ht="12.75" hidden="1" customHeight="1" x14ac:dyDescent="0.2"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8"/>
      <c r="P62" s="131"/>
      <c r="Q62" s="128"/>
      <c r="R62" s="129"/>
      <c r="S62" s="129"/>
      <c r="T62" s="168"/>
      <c r="U62" s="131"/>
      <c r="V62" s="128"/>
      <c r="W62" s="129"/>
      <c r="X62" s="129"/>
      <c r="Y62" s="168"/>
      <c r="Z62" s="131"/>
      <c r="AA62" s="128"/>
      <c r="AB62" s="129"/>
      <c r="AC62" s="129"/>
      <c r="AD62" s="168"/>
      <c r="AE62" s="131"/>
    </row>
    <row r="63" spans="1:31" ht="12.75" hidden="1" customHeight="1" x14ac:dyDescent="0.2"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8"/>
      <c r="P63" s="131"/>
      <c r="Q63" s="128"/>
      <c r="R63" s="129"/>
      <c r="S63" s="129"/>
      <c r="T63" s="168"/>
      <c r="U63" s="131"/>
      <c r="V63" s="128"/>
      <c r="W63" s="129"/>
      <c r="X63" s="129"/>
      <c r="Y63" s="168"/>
      <c r="Z63" s="131"/>
      <c r="AA63" s="128"/>
      <c r="AB63" s="129"/>
      <c r="AC63" s="129"/>
      <c r="AD63" s="168"/>
      <c r="AE63" s="131"/>
    </row>
    <row r="64" spans="1:31" ht="12.75" hidden="1" customHeight="1" x14ac:dyDescent="0.2"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8"/>
      <c r="P64" s="131"/>
      <c r="Q64" s="128"/>
      <c r="R64" s="129"/>
      <c r="S64" s="129"/>
      <c r="T64" s="168"/>
      <c r="U64" s="131"/>
      <c r="V64" s="128"/>
      <c r="W64" s="129"/>
      <c r="X64" s="129"/>
      <c r="Y64" s="168"/>
      <c r="Z64" s="131"/>
      <c r="AA64" s="128"/>
      <c r="AB64" s="129"/>
      <c r="AC64" s="129"/>
      <c r="AD64" s="168"/>
      <c r="AE64" s="131"/>
    </row>
    <row r="65" spans="1:31" ht="12.75" hidden="1" customHeight="1" x14ac:dyDescent="0.2"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8"/>
      <c r="P65" s="131"/>
      <c r="Q65" s="128"/>
      <c r="R65" s="129"/>
      <c r="S65" s="129"/>
      <c r="T65" s="168"/>
      <c r="U65" s="131"/>
      <c r="V65" s="128"/>
      <c r="W65" s="129"/>
      <c r="X65" s="129"/>
      <c r="Y65" s="168"/>
      <c r="Z65" s="131"/>
      <c r="AA65" s="128"/>
      <c r="AB65" s="129"/>
      <c r="AC65" s="129"/>
      <c r="AD65" s="168"/>
      <c r="AE65" s="131"/>
    </row>
    <row r="66" spans="1:31" ht="12.75" hidden="1" customHeight="1" x14ac:dyDescent="0.2"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8"/>
      <c r="P66" s="131"/>
      <c r="Q66" s="128"/>
      <c r="R66" s="129"/>
      <c r="S66" s="129"/>
      <c r="T66" s="168"/>
      <c r="U66" s="131"/>
      <c r="V66" s="128"/>
      <c r="W66" s="129"/>
      <c r="X66" s="129"/>
      <c r="Y66" s="168"/>
      <c r="Z66" s="131"/>
      <c r="AA66" s="128"/>
      <c r="AB66" s="129"/>
      <c r="AC66" s="129"/>
      <c r="AD66" s="168"/>
      <c r="AE66" s="131"/>
    </row>
    <row r="67" spans="1:31" ht="12.75" hidden="1" customHeight="1" x14ac:dyDescent="0.2"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8"/>
      <c r="P67" s="131"/>
      <c r="Q67" s="128"/>
      <c r="R67" s="129"/>
      <c r="S67" s="129"/>
      <c r="T67" s="168"/>
      <c r="U67" s="131"/>
      <c r="V67" s="128"/>
      <c r="W67" s="129"/>
      <c r="X67" s="129"/>
      <c r="Y67" s="168"/>
      <c r="Z67" s="131"/>
      <c r="AA67" s="128"/>
      <c r="AB67" s="129"/>
      <c r="AC67" s="129"/>
      <c r="AD67" s="168"/>
      <c r="AE67" s="131"/>
    </row>
    <row r="68" spans="1:31" ht="12.75" hidden="1" customHeight="1" x14ac:dyDescent="0.2"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8"/>
      <c r="P68" s="131"/>
      <c r="Q68" s="128"/>
      <c r="R68" s="129"/>
      <c r="S68" s="129"/>
      <c r="T68" s="168"/>
      <c r="U68" s="131"/>
      <c r="V68" s="128"/>
      <c r="W68" s="129"/>
      <c r="X68" s="129"/>
      <c r="Y68" s="168"/>
      <c r="Z68" s="131"/>
      <c r="AA68" s="128"/>
      <c r="AB68" s="129"/>
      <c r="AC68" s="129"/>
      <c r="AD68" s="168"/>
      <c r="AE68" s="131"/>
    </row>
    <row r="69" spans="1:31" ht="12.75" hidden="1" customHeight="1" x14ac:dyDescent="0.2"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8"/>
      <c r="P69" s="131"/>
      <c r="Q69" s="128"/>
      <c r="R69" s="129"/>
      <c r="S69" s="129"/>
      <c r="T69" s="168"/>
      <c r="U69" s="131"/>
      <c r="V69" s="128"/>
      <c r="W69" s="129"/>
      <c r="X69" s="129"/>
      <c r="Y69" s="168"/>
      <c r="Z69" s="131"/>
      <c r="AA69" s="128"/>
      <c r="AB69" s="129"/>
      <c r="AC69" s="129"/>
      <c r="AD69" s="168"/>
      <c r="AE69" s="131"/>
    </row>
    <row r="70" spans="1:31" ht="12.75" hidden="1" customHeight="1" x14ac:dyDescent="0.2"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8"/>
      <c r="P70" s="131"/>
      <c r="Q70" s="128"/>
      <c r="R70" s="129"/>
      <c r="S70" s="129"/>
      <c r="T70" s="168"/>
      <c r="U70" s="131"/>
      <c r="V70" s="128"/>
      <c r="W70" s="129"/>
      <c r="X70" s="129"/>
      <c r="Y70" s="168"/>
      <c r="Z70" s="131"/>
      <c r="AA70" s="128"/>
      <c r="AB70" s="129"/>
      <c r="AC70" s="129"/>
      <c r="AD70" s="168"/>
      <c r="AE70" s="131"/>
    </row>
    <row r="71" spans="1:31" ht="12.75" hidden="1" customHeight="1" x14ac:dyDescent="0.2"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8"/>
      <c r="P71" s="131"/>
      <c r="Q71" s="128"/>
      <c r="R71" s="129"/>
      <c r="S71" s="129"/>
      <c r="T71" s="168"/>
      <c r="U71" s="131"/>
      <c r="V71" s="128"/>
      <c r="W71" s="129"/>
      <c r="X71" s="129"/>
      <c r="Y71" s="168"/>
      <c r="Z71" s="131"/>
      <c r="AA71" s="128"/>
      <c r="AB71" s="129"/>
      <c r="AC71" s="129"/>
      <c r="AD71" s="168"/>
      <c r="AE71" s="131"/>
    </row>
    <row r="72" spans="1:31" ht="12.75" hidden="1" customHeight="1" x14ac:dyDescent="0.2"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8"/>
      <c r="P72" s="131"/>
      <c r="Q72" s="128"/>
      <c r="R72" s="129"/>
      <c r="S72" s="129"/>
      <c r="T72" s="168"/>
      <c r="U72" s="131"/>
      <c r="V72" s="128"/>
      <c r="W72" s="129"/>
      <c r="X72" s="129"/>
      <c r="Y72" s="168"/>
      <c r="Z72" s="131"/>
      <c r="AA72" s="128"/>
      <c r="AB72" s="129"/>
      <c r="AC72" s="129"/>
      <c r="AD72" s="168"/>
      <c r="AE72" s="131"/>
    </row>
    <row r="73" spans="1:31" ht="12.75" hidden="1" customHeight="1" x14ac:dyDescent="0.2"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8"/>
      <c r="P73" s="131"/>
      <c r="Q73" s="128"/>
      <c r="R73" s="129"/>
      <c r="S73" s="129"/>
      <c r="T73" s="168"/>
      <c r="U73" s="131"/>
      <c r="V73" s="128"/>
      <c r="W73" s="129"/>
      <c r="X73" s="129"/>
      <c r="Y73" s="168"/>
      <c r="Z73" s="131"/>
      <c r="AA73" s="128"/>
      <c r="AB73" s="129"/>
      <c r="AC73" s="129"/>
      <c r="AD73" s="168"/>
      <c r="AE73" s="131"/>
    </row>
    <row r="74" spans="1:31" ht="12.75" hidden="1" customHeight="1" x14ac:dyDescent="0.2"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8"/>
      <c r="P74" s="131"/>
      <c r="Q74" s="128"/>
      <c r="R74" s="129"/>
      <c r="S74" s="129"/>
      <c r="T74" s="168"/>
      <c r="U74" s="131"/>
      <c r="V74" s="128"/>
      <c r="W74" s="129"/>
      <c r="X74" s="129"/>
      <c r="Y74" s="168"/>
      <c r="Z74" s="131"/>
      <c r="AA74" s="128"/>
      <c r="AB74" s="129"/>
      <c r="AC74" s="129"/>
      <c r="AD74" s="168"/>
      <c r="AE74" s="131"/>
    </row>
    <row r="75" spans="1:31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8"/>
      <c r="P75" s="131"/>
      <c r="Q75" s="128"/>
      <c r="R75" s="129"/>
      <c r="S75" s="129"/>
      <c r="T75" s="168"/>
      <c r="U75" s="131"/>
      <c r="V75" s="128"/>
      <c r="W75" s="129"/>
      <c r="X75" s="129"/>
      <c r="Y75" s="168"/>
      <c r="Z75" s="131"/>
      <c r="AA75" s="128"/>
      <c r="AB75" s="129"/>
      <c r="AC75" s="129"/>
      <c r="AD75" s="168"/>
      <c r="AE75" s="131"/>
    </row>
    <row r="76" spans="1:31" x14ac:dyDescent="0.2">
      <c r="A76" s="115" t="str">
        <f>$A$36</f>
        <v>Total</v>
      </c>
      <c r="B76" s="35">
        <f t="shared" ref="B76:Y76" si="1">SUM(B$52:B$75)</f>
        <v>1549</v>
      </c>
      <c r="C76" s="9">
        <f t="shared" si="1"/>
        <v>3936527</v>
      </c>
      <c r="D76" s="9">
        <f t="shared" si="1"/>
        <v>785835</v>
      </c>
      <c r="E76" s="153">
        <f t="shared" si="1"/>
        <v>794295.32699999993</v>
      </c>
      <c r="F76" s="67">
        <f t="shared" si="1"/>
        <v>1</v>
      </c>
      <c r="G76" s="51">
        <f t="shared" si="1"/>
        <v>1616</v>
      </c>
      <c r="H76" s="68">
        <f t="shared" si="1"/>
        <v>3850189</v>
      </c>
      <c r="I76" s="68">
        <f t="shared" si="1"/>
        <v>761307</v>
      </c>
      <c r="J76" s="163">
        <f t="shared" si="1"/>
        <v>769277.66599999997</v>
      </c>
      <c r="K76" s="69">
        <f t="shared" si="1"/>
        <v>1</v>
      </c>
      <c r="L76" s="132">
        <f t="shared" si="1"/>
        <v>1643</v>
      </c>
      <c r="M76" s="133">
        <f t="shared" si="1"/>
        <v>3728054</v>
      </c>
      <c r="N76" s="133">
        <f t="shared" si="1"/>
        <v>738727</v>
      </c>
      <c r="O76" s="169">
        <f t="shared" si="1"/>
        <v>732787.76000000013</v>
      </c>
      <c r="P76" s="135">
        <f t="shared" si="1"/>
        <v>0.99999999999999978</v>
      </c>
      <c r="Q76" s="132">
        <f t="shared" si="1"/>
        <v>1705</v>
      </c>
      <c r="R76" s="133">
        <f t="shared" si="1"/>
        <v>3729812</v>
      </c>
      <c r="S76" s="133">
        <f t="shared" si="1"/>
        <v>734767</v>
      </c>
      <c r="T76" s="169">
        <f t="shared" si="1"/>
        <v>703981.94500000007</v>
      </c>
      <c r="U76" s="135">
        <f t="shared" si="1"/>
        <v>1</v>
      </c>
      <c r="V76" s="132">
        <f t="shared" si="1"/>
        <v>1802</v>
      </c>
      <c r="W76" s="133">
        <f t="shared" si="1"/>
        <v>3664657</v>
      </c>
      <c r="X76" s="133">
        <f t="shared" si="1"/>
        <v>714906</v>
      </c>
      <c r="Y76" s="169">
        <f t="shared" si="1"/>
        <v>678729.89899999998</v>
      </c>
      <c r="Z76" s="135">
        <f t="shared" ref="Z76:AE76" si="2">SUM(Z$52:Z$75)</f>
        <v>1</v>
      </c>
      <c r="AA76" s="132">
        <f t="shared" si="2"/>
        <v>1847</v>
      </c>
      <c r="AB76" s="133">
        <f t="shared" si="2"/>
        <v>3574632</v>
      </c>
      <c r="AC76" s="133">
        <f t="shared" si="2"/>
        <v>783627</v>
      </c>
      <c r="AD76" s="169">
        <f t="shared" si="2"/>
        <v>616658.64400000009</v>
      </c>
      <c r="AE76" s="135">
        <f t="shared" si="2"/>
        <v>0.99999999999999989</v>
      </c>
    </row>
    <row r="79" spans="1:31" ht="12.75" hidden="1" customHeight="1" x14ac:dyDescent="0.2"/>
    <row r="80" spans="1:31" ht="12.75" hidden="1" customHeight="1" x14ac:dyDescent="0.2"/>
    <row r="81" spans="1:31" ht="12.75" hidden="1" customHeight="1" x14ac:dyDescent="0.2"/>
    <row r="82" spans="1:31" ht="12.75" hidden="1" customHeight="1" x14ac:dyDescent="0.2"/>
    <row r="83" spans="1:31" ht="12.75" hidden="1" customHeight="1" x14ac:dyDescent="0.2"/>
    <row r="84" spans="1:31" ht="12.75" hidden="1" customHeight="1" x14ac:dyDescent="0.2"/>
    <row r="85" spans="1:31" ht="12.75" hidden="1" customHeight="1" x14ac:dyDescent="0.2"/>
    <row r="86" spans="1:31" ht="12.75" hidden="1" customHeight="1" x14ac:dyDescent="0.2"/>
    <row r="87" spans="1:31" ht="12.75" hidden="1" customHeight="1" x14ac:dyDescent="0.2"/>
    <row r="88" spans="1:31" ht="12.75" hidden="1" customHeight="1" x14ac:dyDescent="0.2"/>
    <row r="89" spans="1:31" ht="12.75" hidden="1" customHeight="1" x14ac:dyDescent="0.2"/>
    <row r="91" spans="1:31" x14ac:dyDescent="0.2">
      <c r="A91" s="117" t="str">
        <f>Translation!$A$31</f>
        <v>Vorsorgeeinrichtungen mit Staatsgarantie</v>
      </c>
      <c r="M91" s="75"/>
      <c r="N91" s="75"/>
      <c r="R91" s="75"/>
      <c r="S91" s="75"/>
      <c r="W91" s="75"/>
      <c r="X91" s="75"/>
      <c r="AB91" s="75"/>
      <c r="AC91" s="75"/>
    </row>
    <row r="92" spans="1:31" x14ac:dyDescent="0.2">
      <c r="A92" s="114" t="str">
        <f>$A$12</f>
        <v>1 – tief</v>
      </c>
      <c r="B92" s="36">
        <v>2</v>
      </c>
      <c r="C92" s="10">
        <v>11</v>
      </c>
      <c r="D92" s="10">
        <v>55</v>
      </c>
      <c r="E92" s="154">
        <v>64.14</v>
      </c>
      <c r="F92" s="37">
        <f>E92/E$116</f>
        <v>5.0169801390161865E-4</v>
      </c>
      <c r="G92" s="53">
        <v>1</v>
      </c>
      <c r="H92" s="54">
        <v>11</v>
      </c>
      <c r="I92" s="54">
        <v>25</v>
      </c>
      <c r="J92" s="164">
        <v>59.777000000000001</v>
      </c>
      <c r="K92" s="56">
        <f>J92/J$116</f>
        <v>4.4606333714341883E-4</v>
      </c>
      <c r="L92" s="136">
        <v>1</v>
      </c>
      <c r="M92" s="137">
        <v>11</v>
      </c>
      <c r="N92" s="137">
        <v>25</v>
      </c>
      <c r="O92" s="170">
        <v>58.862000000000002</v>
      </c>
      <c r="P92" s="139">
        <f>O92/O$116</f>
        <v>4.6247023990021046E-4</v>
      </c>
      <c r="Q92" s="136">
        <v>1</v>
      </c>
      <c r="R92" s="137">
        <v>11</v>
      </c>
      <c r="S92" s="137">
        <v>26</v>
      </c>
      <c r="T92" s="170">
        <v>57.723999999999997</v>
      </c>
      <c r="U92" s="139">
        <f>T92/T$116</f>
        <v>4.8406678219675762E-4</v>
      </c>
      <c r="V92" s="136">
        <v>3</v>
      </c>
      <c r="W92" s="137">
        <v>18</v>
      </c>
      <c r="X92" s="137">
        <v>101</v>
      </c>
      <c r="Y92" s="170">
        <v>128.16</v>
      </c>
      <c r="Z92" s="139">
        <f>Y92/Y$116</f>
        <v>1.0228161096346498E-3</v>
      </c>
      <c r="AA92" s="136">
        <v>0</v>
      </c>
      <c r="AB92" s="137">
        <v>0</v>
      </c>
      <c r="AC92" s="137">
        <v>0</v>
      </c>
      <c r="AD92" s="170">
        <v>0</v>
      </c>
      <c r="AE92" s="139">
        <f>AD92/AD$116</f>
        <v>0</v>
      </c>
    </row>
    <row r="93" spans="1:31" x14ac:dyDescent="0.2">
      <c r="A93" s="114" t="str">
        <f>$A$13</f>
        <v>2 – eher tief</v>
      </c>
      <c r="B93" s="36">
        <v>6</v>
      </c>
      <c r="C93" s="10">
        <v>17973</v>
      </c>
      <c r="D93" s="10">
        <v>10116</v>
      </c>
      <c r="E93" s="154">
        <v>8168.3280000000004</v>
      </c>
      <c r="F93" s="37">
        <f>E93/E$116</f>
        <v>6.3892016440551619E-2</v>
      </c>
      <c r="G93" s="53">
        <v>5</v>
      </c>
      <c r="H93" s="54">
        <v>17716</v>
      </c>
      <c r="I93" s="54">
        <v>9538</v>
      </c>
      <c r="J93" s="164">
        <v>7990.5479999999998</v>
      </c>
      <c r="K93" s="56">
        <f>J93/J$116</f>
        <v>5.9626453426646887E-2</v>
      </c>
      <c r="L93" s="136">
        <v>5</v>
      </c>
      <c r="M93" s="137">
        <v>17720</v>
      </c>
      <c r="N93" s="137">
        <v>9185</v>
      </c>
      <c r="O93" s="170">
        <v>7681.5010000000002</v>
      </c>
      <c r="P93" s="139">
        <f>O93/O$116</f>
        <v>6.0352444875534414E-2</v>
      </c>
      <c r="Q93" s="136">
        <v>6</v>
      </c>
      <c r="R93" s="137">
        <v>17337</v>
      </c>
      <c r="S93" s="137">
        <v>8838</v>
      </c>
      <c r="T93" s="170">
        <v>7284.52</v>
      </c>
      <c r="U93" s="139">
        <f>T93/T$116</f>
        <v>6.1087141505230501E-2</v>
      </c>
      <c r="V93" s="136">
        <v>10</v>
      </c>
      <c r="W93" s="137">
        <v>36813</v>
      </c>
      <c r="X93" s="137">
        <v>14397</v>
      </c>
      <c r="Y93" s="170">
        <v>11942.08</v>
      </c>
      <c r="Z93" s="139">
        <f>Y93/Y$116</f>
        <v>9.5307052173421974E-2</v>
      </c>
      <c r="AA93" s="136">
        <v>7</v>
      </c>
      <c r="AB93" s="137">
        <v>720</v>
      </c>
      <c r="AC93" s="137">
        <v>443</v>
      </c>
      <c r="AD93" s="170">
        <v>403.32100000000003</v>
      </c>
      <c r="AE93" s="139">
        <f>AD93/AD$116</f>
        <v>3.1314668304127102E-3</v>
      </c>
    </row>
    <row r="94" spans="1:31" x14ac:dyDescent="0.2">
      <c r="A94" s="114" t="str">
        <f>$A$14</f>
        <v>3 – mittel</v>
      </c>
      <c r="B94" s="36">
        <v>16</v>
      </c>
      <c r="C94" s="10">
        <v>97036</v>
      </c>
      <c r="D94" s="10">
        <v>44079</v>
      </c>
      <c r="E94" s="154">
        <v>36584.599000000002</v>
      </c>
      <c r="F94" s="37">
        <f>E94/E$116</f>
        <v>0.28616184374317344</v>
      </c>
      <c r="G94" s="53">
        <v>19</v>
      </c>
      <c r="H94" s="54">
        <v>166270</v>
      </c>
      <c r="I94" s="54">
        <v>82062</v>
      </c>
      <c r="J94" s="164">
        <v>70666.428</v>
      </c>
      <c r="K94" s="56">
        <f>J94/J$116</f>
        <v>0.52732159020501412</v>
      </c>
      <c r="L94" s="136">
        <v>18</v>
      </c>
      <c r="M94" s="137">
        <v>121011</v>
      </c>
      <c r="N94" s="137">
        <v>50719</v>
      </c>
      <c r="O94" s="170">
        <v>45184.836000000003</v>
      </c>
      <c r="P94" s="139">
        <f>O94/O$116</f>
        <v>0.35501073603974831</v>
      </c>
      <c r="Q94" s="136">
        <v>21</v>
      </c>
      <c r="R94" s="137">
        <v>161414</v>
      </c>
      <c r="S94" s="137">
        <v>71898</v>
      </c>
      <c r="T94" s="170">
        <v>60144.275000000001</v>
      </c>
      <c r="U94" s="139">
        <f>T94/T$116</f>
        <v>0.50436292818943418</v>
      </c>
      <c r="V94" s="136">
        <v>22</v>
      </c>
      <c r="W94" s="137">
        <v>186440</v>
      </c>
      <c r="X94" s="137">
        <v>85536</v>
      </c>
      <c r="Y94" s="170">
        <v>71254.547000000006</v>
      </c>
      <c r="Z94" s="139">
        <f>Y94/Y$116</f>
        <v>0.56866649934706093</v>
      </c>
      <c r="AA94" s="136">
        <v>27</v>
      </c>
      <c r="AB94" s="137">
        <v>156687</v>
      </c>
      <c r="AC94" s="137">
        <v>61814</v>
      </c>
      <c r="AD94" s="170">
        <v>51598.612999999998</v>
      </c>
      <c r="AE94" s="139">
        <f>AD94/AD$116</f>
        <v>0.40062219697164803</v>
      </c>
    </row>
    <row r="95" spans="1:31" x14ac:dyDescent="0.2">
      <c r="A95" s="114" t="str">
        <f>$A$15</f>
        <v>4 – eher hoch</v>
      </c>
      <c r="B95" s="36">
        <v>14</v>
      </c>
      <c r="C95" s="10">
        <v>190350</v>
      </c>
      <c r="D95" s="10">
        <v>97210</v>
      </c>
      <c r="E95" s="154">
        <v>83028.764999999999</v>
      </c>
      <c r="F95" s="37">
        <f>E95/E$116</f>
        <v>0.64944444180237337</v>
      </c>
      <c r="G95" s="53">
        <v>13</v>
      </c>
      <c r="H95" s="54">
        <v>141726</v>
      </c>
      <c r="I95" s="54">
        <v>64559</v>
      </c>
      <c r="J95" s="164">
        <v>55293.364000000001</v>
      </c>
      <c r="K95" s="56">
        <f>J95/J$116</f>
        <v>0.41260589303119555</v>
      </c>
      <c r="L95" s="136">
        <v>15</v>
      </c>
      <c r="M95" s="137">
        <v>183298</v>
      </c>
      <c r="N95" s="137">
        <v>90169</v>
      </c>
      <c r="O95" s="170">
        <v>74352.179999999993</v>
      </c>
      <c r="P95" s="139">
        <f>O95/O$116</f>
        <v>0.58417434884481712</v>
      </c>
      <c r="Q95" s="136">
        <v>9</v>
      </c>
      <c r="R95" s="137">
        <v>83310</v>
      </c>
      <c r="S95" s="137">
        <v>40043</v>
      </c>
      <c r="T95" s="170">
        <v>32949.572</v>
      </c>
      <c r="U95" s="139">
        <f>T95/T$116</f>
        <v>0.27631129673619959</v>
      </c>
      <c r="V95" s="136">
        <v>8</v>
      </c>
      <c r="W95" s="137">
        <v>116109</v>
      </c>
      <c r="X95" s="137">
        <v>53878</v>
      </c>
      <c r="Y95" s="170">
        <v>41976.328999999998</v>
      </c>
      <c r="Z95" s="139">
        <f>Y95/Y$116</f>
        <v>0.33500363236988245</v>
      </c>
      <c r="AA95" s="136">
        <v>19</v>
      </c>
      <c r="AB95" s="137">
        <v>126679</v>
      </c>
      <c r="AC95" s="137">
        <v>63580</v>
      </c>
      <c r="AD95" s="170">
        <v>49887.637999999999</v>
      </c>
      <c r="AE95" s="139">
        <f>AD95/AD$116</f>
        <v>0.38733783672220556</v>
      </c>
    </row>
    <row r="96" spans="1:31" x14ac:dyDescent="0.2">
      <c r="A96" s="114" t="str">
        <f>$A$16</f>
        <v>5 – hoch</v>
      </c>
      <c r="B96" s="36">
        <v>0</v>
      </c>
      <c r="C96" s="10">
        <v>0</v>
      </c>
      <c r="D96" s="10">
        <v>0</v>
      </c>
      <c r="E96" s="154">
        <v>0</v>
      </c>
      <c r="F96" s="37">
        <f>E96/E$116</f>
        <v>0</v>
      </c>
      <c r="G96" s="53">
        <v>0</v>
      </c>
      <c r="H96" s="54">
        <v>0</v>
      </c>
      <c r="I96" s="54">
        <v>0</v>
      </c>
      <c r="J96" s="164">
        <v>0</v>
      </c>
      <c r="K96" s="56">
        <f>J96/J$116</f>
        <v>0</v>
      </c>
      <c r="L96" s="136">
        <v>0</v>
      </c>
      <c r="M96" s="137">
        <v>0</v>
      </c>
      <c r="N96" s="137">
        <v>0</v>
      </c>
      <c r="O96" s="170">
        <v>0</v>
      </c>
      <c r="P96" s="139">
        <f>O96/O$116</f>
        <v>0</v>
      </c>
      <c r="Q96" s="136">
        <v>1</v>
      </c>
      <c r="R96" s="137">
        <v>46271</v>
      </c>
      <c r="S96" s="137">
        <v>23029</v>
      </c>
      <c r="T96" s="170">
        <v>18811.918000000001</v>
      </c>
      <c r="U96" s="139">
        <f>T96/T$116</f>
        <v>0.15775456678693897</v>
      </c>
      <c r="V96" s="136">
        <v>0</v>
      </c>
      <c r="W96" s="137">
        <v>0</v>
      </c>
      <c r="X96" s="137">
        <v>0</v>
      </c>
      <c r="Y96" s="170">
        <v>0</v>
      </c>
      <c r="Z96" s="139">
        <f>Y96/Y$116</f>
        <v>0</v>
      </c>
      <c r="AA96" s="136">
        <v>5</v>
      </c>
      <c r="AB96" s="137">
        <v>74030</v>
      </c>
      <c r="AC96" s="137">
        <v>33868</v>
      </c>
      <c r="AD96" s="170">
        <v>26906.618999999999</v>
      </c>
      <c r="AE96" s="139">
        <f>AD96/AD$116</f>
        <v>0.20890849947573373</v>
      </c>
    </row>
    <row r="97" spans="2:31" ht="12.75" hidden="1" customHeight="1" x14ac:dyDescent="0.2"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0"/>
      <c r="P97" s="139"/>
      <c r="Q97" s="136"/>
      <c r="R97" s="137"/>
      <c r="S97" s="137"/>
      <c r="T97" s="170"/>
      <c r="U97" s="139"/>
      <c r="V97" s="136"/>
      <c r="W97" s="137"/>
      <c r="X97" s="137"/>
      <c r="Y97" s="170"/>
      <c r="Z97" s="139"/>
      <c r="AA97" s="136"/>
      <c r="AB97" s="137"/>
      <c r="AC97" s="137"/>
      <c r="AD97" s="170"/>
      <c r="AE97" s="139"/>
    </row>
    <row r="98" spans="2:31" ht="12.75" hidden="1" customHeight="1" x14ac:dyDescent="0.2"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0"/>
      <c r="P98" s="139"/>
      <c r="Q98" s="136"/>
      <c r="R98" s="137"/>
      <c r="S98" s="137"/>
      <c r="T98" s="170"/>
      <c r="U98" s="139"/>
      <c r="V98" s="136"/>
      <c r="W98" s="137"/>
      <c r="X98" s="137"/>
      <c r="Y98" s="170"/>
      <c r="Z98" s="139"/>
      <c r="AA98" s="136"/>
      <c r="AB98" s="137"/>
      <c r="AC98" s="137"/>
      <c r="AD98" s="170"/>
      <c r="AE98" s="139"/>
    </row>
    <row r="99" spans="2:31" ht="12.75" hidden="1" customHeight="1" x14ac:dyDescent="0.2"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0"/>
      <c r="P99" s="139"/>
      <c r="Q99" s="136"/>
      <c r="R99" s="137"/>
      <c r="S99" s="137"/>
      <c r="T99" s="170"/>
      <c r="U99" s="139"/>
      <c r="V99" s="136"/>
      <c r="W99" s="137"/>
      <c r="X99" s="137"/>
      <c r="Y99" s="170"/>
      <c r="Z99" s="139"/>
      <c r="AA99" s="136"/>
      <c r="AB99" s="137"/>
      <c r="AC99" s="137"/>
      <c r="AD99" s="170"/>
      <c r="AE99" s="139"/>
    </row>
    <row r="100" spans="2:31" ht="12.75" hidden="1" customHeight="1" x14ac:dyDescent="0.2"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0"/>
      <c r="P100" s="139"/>
      <c r="Q100" s="136"/>
      <c r="R100" s="137"/>
      <c r="S100" s="137"/>
      <c r="T100" s="170"/>
      <c r="U100" s="139"/>
      <c r="V100" s="136"/>
      <c r="W100" s="137"/>
      <c r="X100" s="137"/>
      <c r="Y100" s="170"/>
      <c r="Z100" s="139"/>
      <c r="AA100" s="136"/>
      <c r="AB100" s="137"/>
      <c r="AC100" s="137"/>
      <c r="AD100" s="170"/>
      <c r="AE100" s="139"/>
    </row>
    <row r="101" spans="2:31" ht="12.75" hidden="1" customHeight="1" x14ac:dyDescent="0.2"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0"/>
      <c r="P101" s="139"/>
      <c r="Q101" s="136"/>
      <c r="R101" s="137"/>
      <c r="S101" s="137"/>
      <c r="T101" s="170"/>
      <c r="U101" s="139"/>
      <c r="V101" s="136"/>
      <c r="W101" s="137"/>
      <c r="X101" s="137"/>
      <c r="Y101" s="170"/>
      <c r="Z101" s="139"/>
      <c r="AA101" s="136"/>
      <c r="AB101" s="137"/>
      <c r="AC101" s="137"/>
      <c r="AD101" s="170"/>
      <c r="AE101" s="139"/>
    </row>
    <row r="102" spans="2:31" ht="12.75" hidden="1" customHeight="1" x14ac:dyDescent="0.2"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0"/>
      <c r="P102" s="139"/>
      <c r="Q102" s="136"/>
      <c r="R102" s="137"/>
      <c r="S102" s="137"/>
      <c r="T102" s="170"/>
      <c r="U102" s="139"/>
      <c r="V102" s="136"/>
      <c r="W102" s="137"/>
      <c r="X102" s="137"/>
      <c r="Y102" s="170"/>
      <c r="Z102" s="139"/>
      <c r="AA102" s="136"/>
      <c r="AB102" s="137"/>
      <c r="AC102" s="137"/>
      <c r="AD102" s="170"/>
      <c r="AE102" s="139"/>
    </row>
    <row r="103" spans="2:31" ht="12.75" hidden="1" customHeight="1" x14ac:dyDescent="0.2"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0"/>
      <c r="P103" s="139"/>
      <c r="Q103" s="136"/>
      <c r="R103" s="137"/>
      <c r="S103" s="137"/>
      <c r="T103" s="170"/>
      <c r="U103" s="139"/>
      <c r="V103" s="136"/>
      <c r="W103" s="137"/>
      <c r="X103" s="137"/>
      <c r="Y103" s="170"/>
      <c r="Z103" s="139"/>
      <c r="AA103" s="136"/>
      <c r="AB103" s="137"/>
      <c r="AC103" s="137"/>
      <c r="AD103" s="170"/>
      <c r="AE103" s="139"/>
    </row>
    <row r="104" spans="2:31" ht="12.75" hidden="1" customHeight="1" x14ac:dyDescent="0.2"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0"/>
      <c r="P104" s="139"/>
      <c r="Q104" s="136"/>
      <c r="R104" s="137"/>
      <c r="S104" s="137"/>
      <c r="T104" s="170"/>
      <c r="U104" s="139"/>
      <c r="V104" s="136"/>
      <c r="W104" s="137"/>
      <c r="X104" s="137"/>
      <c r="Y104" s="170"/>
      <c r="Z104" s="139"/>
      <c r="AA104" s="136"/>
      <c r="AB104" s="137"/>
      <c r="AC104" s="137"/>
      <c r="AD104" s="170"/>
      <c r="AE104" s="139"/>
    </row>
    <row r="105" spans="2:31" ht="12.75" hidden="1" customHeight="1" x14ac:dyDescent="0.2"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0"/>
      <c r="P105" s="139"/>
      <c r="Q105" s="136"/>
      <c r="R105" s="137"/>
      <c r="S105" s="137"/>
      <c r="T105" s="170"/>
      <c r="U105" s="139"/>
      <c r="V105" s="136"/>
      <c r="W105" s="137"/>
      <c r="X105" s="137"/>
      <c r="Y105" s="170"/>
      <c r="Z105" s="139"/>
      <c r="AA105" s="136"/>
      <c r="AB105" s="137"/>
      <c r="AC105" s="137"/>
      <c r="AD105" s="170"/>
      <c r="AE105" s="139"/>
    </row>
    <row r="106" spans="2:31" ht="12.75" hidden="1" customHeight="1" x14ac:dyDescent="0.2"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0"/>
      <c r="P106" s="139"/>
      <c r="Q106" s="136"/>
      <c r="R106" s="137"/>
      <c r="S106" s="137"/>
      <c r="T106" s="170"/>
      <c r="U106" s="139"/>
      <c r="V106" s="136"/>
      <c r="W106" s="137"/>
      <c r="X106" s="137"/>
      <c r="Y106" s="170"/>
      <c r="Z106" s="139"/>
      <c r="AA106" s="136"/>
      <c r="AB106" s="137"/>
      <c r="AC106" s="137"/>
      <c r="AD106" s="170"/>
      <c r="AE106" s="139"/>
    </row>
    <row r="107" spans="2:31" ht="12.75" hidden="1" customHeight="1" x14ac:dyDescent="0.2"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0"/>
      <c r="P107" s="139"/>
      <c r="Q107" s="136"/>
      <c r="R107" s="137"/>
      <c r="S107" s="137"/>
      <c r="T107" s="170"/>
      <c r="U107" s="139"/>
      <c r="V107" s="136"/>
      <c r="W107" s="137"/>
      <c r="X107" s="137"/>
      <c r="Y107" s="170"/>
      <c r="Z107" s="139"/>
      <c r="AA107" s="136"/>
      <c r="AB107" s="137"/>
      <c r="AC107" s="137"/>
      <c r="AD107" s="170"/>
      <c r="AE107" s="139"/>
    </row>
    <row r="108" spans="2:31" ht="12.75" hidden="1" customHeight="1" x14ac:dyDescent="0.2"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0"/>
      <c r="P108" s="139"/>
      <c r="Q108" s="136"/>
      <c r="R108" s="137"/>
      <c r="S108" s="137"/>
      <c r="T108" s="170"/>
      <c r="U108" s="139"/>
      <c r="V108" s="136"/>
      <c r="W108" s="137"/>
      <c r="X108" s="137"/>
      <c r="Y108" s="170"/>
      <c r="Z108" s="139"/>
      <c r="AA108" s="136"/>
      <c r="AB108" s="137"/>
      <c r="AC108" s="137"/>
      <c r="AD108" s="170"/>
      <c r="AE108" s="139"/>
    </row>
    <row r="109" spans="2:31" ht="12.75" hidden="1" customHeight="1" x14ac:dyDescent="0.2"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0"/>
      <c r="P109" s="139"/>
      <c r="Q109" s="136"/>
      <c r="R109" s="137"/>
      <c r="S109" s="137"/>
      <c r="T109" s="170"/>
      <c r="U109" s="139"/>
      <c r="V109" s="136"/>
      <c r="W109" s="137"/>
      <c r="X109" s="137"/>
      <c r="Y109" s="170"/>
      <c r="Z109" s="139"/>
      <c r="AA109" s="136"/>
      <c r="AB109" s="137"/>
      <c r="AC109" s="137"/>
      <c r="AD109" s="170"/>
      <c r="AE109" s="139"/>
    </row>
    <row r="110" spans="2:31" ht="12.75" hidden="1" customHeight="1" x14ac:dyDescent="0.2"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0"/>
      <c r="P110" s="139"/>
      <c r="Q110" s="136"/>
      <c r="R110" s="137"/>
      <c r="S110" s="137"/>
      <c r="T110" s="170"/>
      <c r="U110" s="139"/>
      <c r="V110" s="136"/>
      <c r="W110" s="137"/>
      <c r="X110" s="137"/>
      <c r="Y110" s="170"/>
      <c r="Z110" s="139"/>
      <c r="AA110" s="136"/>
      <c r="AB110" s="137"/>
      <c r="AC110" s="137"/>
      <c r="AD110" s="170"/>
      <c r="AE110" s="139"/>
    </row>
    <row r="111" spans="2:31" ht="12.75" hidden="1" customHeight="1" x14ac:dyDescent="0.2"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0"/>
      <c r="P111" s="139"/>
      <c r="Q111" s="136"/>
      <c r="R111" s="137"/>
      <c r="S111" s="137"/>
      <c r="T111" s="170"/>
      <c r="U111" s="139"/>
      <c r="V111" s="136"/>
      <c r="W111" s="137"/>
      <c r="X111" s="137"/>
      <c r="Y111" s="170"/>
      <c r="Z111" s="139"/>
      <c r="AA111" s="136"/>
      <c r="AB111" s="137"/>
      <c r="AC111" s="137"/>
      <c r="AD111" s="170"/>
      <c r="AE111" s="139"/>
    </row>
    <row r="112" spans="2:31" ht="12.75" hidden="1" customHeight="1" x14ac:dyDescent="0.2"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0"/>
      <c r="P112" s="139"/>
      <c r="Q112" s="136"/>
      <c r="R112" s="137"/>
      <c r="S112" s="137"/>
      <c r="T112" s="170"/>
      <c r="U112" s="139"/>
      <c r="V112" s="136"/>
      <c r="W112" s="137"/>
      <c r="X112" s="137"/>
      <c r="Y112" s="170"/>
      <c r="Z112" s="139"/>
      <c r="AA112" s="136"/>
      <c r="AB112" s="137"/>
      <c r="AC112" s="137"/>
      <c r="AD112" s="170"/>
      <c r="AE112" s="139"/>
    </row>
    <row r="113" spans="1:31" ht="12.75" hidden="1" customHeight="1" x14ac:dyDescent="0.2"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0"/>
      <c r="P113" s="139"/>
      <c r="Q113" s="136"/>
      <c r="R113" s="137"/>
      <c r="S113" s="137"/>
      <c r="T113" s="170"/>
      <c r="U113" s="139"/>
      <c r="V113" s="136"/>
      <c r="W113" s="137"/>
      <c r="X113" s="137"/>
      <c r="Y113" s="170"/>
      <c r="Z113" s="139"/>
      <c r="AA113" s="136"/>
      <c r="AB113" s="137"/>
      <c r="AC113" s="137"/>
      <c r="AD113" s="170"/>
      <c r="AE113" s="139"/>
    </row>
    <row r="114" spans="1:31" ht="12.75" hidden="1" customHeight="1" x14ac:dyDescent="0.2"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0"/>
      <c r="P114" s="139"/>
      <c r="Q114" s="136"/>
      <c r="R114" s="137"/>
      <c r="S114" s="137"/>
      <c r="T114" s="170"/>
      <c r="U114" s="139"/>
      <c r="V114" s="136"/>
      <c r="W114" s="137"/>
      <c r="X114" s="137"/>
      <c r="Y114" s="170"/>
      <c r="Z114" s="139"/>
      <c r="AA114" s="136"/>
      <c r="AB114" s="137"/>
      <c r="AC114" s="137"/>
      <c r="AD114" s="170"/>
      <c r="AE114" s="139"/>
    </row>
    <row r="115" spans="1:31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0"/>
      <c r="P115" s="139"/>
      <c r="Q115" s="136"/>
      <c r="R115" s="137"/>
      <c r="S115" s="137"/>
      <c r="T115" s="170"/>
      <c r="U115" s="139"/>
      <c r="V115" s="136"/>
      <c r="W115" s="137"/>
      <c r="X115" s="137"/>
      <c r="Y115" s="170"/>
      <c r="Z115" s="139"/>
      <c r="AA115" s="136"/>
      <c r="AB115" s="137"/>
      <c r="AC115" s="137"/>
      <c r="AD115" s="170"/>
      <c r="AE115" s="139"/>
    </row>
    <row r="116" spans="1:31" x14ac:dyDescent="0.2">
      <c r="A116" s="115" t="str">
        <f>$A$36</f>
        <v>Total</v>
      </c>
      <c r="B116" s="38">
        <f t="shared" ref="B116:Y116" si="3">SUM(B$92:B$115)</f>
        <v>38</v>
      </c>
      <c r="C116" s="11">
        <f t="shared" si="3"/>
        <v>305370</v>
      </c>
      <c r="D116" s="11">
        <f t="shared" si="3"/>
        <v>151460</v>
      </c>
      <c r="E116" s="155">
        <f t="shared" si="3"/>
        <v>127845.83199999999</v>
      </c>
      <c r="F116" s="70">
        <f t="shared" si="3"/>
        <v>1</v>
      </c>
      <c r="G116" s="57">
        <f t="shared" si="3"/>
        <v>38</v>
      </c>
      <c r="H116" s="71">
        <f t="shared" si="3"/>
        <v>325723</v>
      </c>
      <c r="I116" s="71">
        <f t="shared" si="3"/>
        <v>156184</v>
      </c>
      <c r="J116" s="165">
        <f t="shared" si="3"/>
        <v>134010.117</v>
      </c>
      <c r="K116" s="72">
        <f t="shared" si="3"/>
        <v>1</v>
      </c>
      <c r="L116" s="140">
        <f t="shared" si="3"/>
        <v>39</v>
      </c>
      <c r="M116" s="141">
        <f t="shared" si="3"/>
        <v>322040</v>
      </c>
      <c r="N116" s="141">
        <f t="shared" si="3"/>
        <v>150098</v>
      </c>
      <c r="O116" s="171">
        <f t="shared" si="3"/>
        <v>127277.37899999999</v>
      </c>
      <c r="P116" s="143">
        <f t="shared" si="3"/>
        <v>1</v>
      </c>
      <c r="Q116" s="140">
        <f t="shared" si="3"/>
        <v>38</v>
      </c>
      <c r="R116" s="141">
        <f t="shared" si="3"/>
        <v>308343</v>
      </c>
      <c r="S116" s="141">
        <f t="shared" si="3"/>
        <v>143834</v>
      </c>
      <c r="T116" s="171">
        <f t="shared" si="3"/>
        <v>119248.00900000001</v>
      </c>
      <c r="U116" s="143">
        <f t="shared" si="3"/>
        <v>1</v>
      </c>
      <c r="V116" s="140">
        <f t="shared" si="3"/>
        <v>43</v>
      </c>
      <c r="W116" s="141">
        <f t="shared" si="3"/>
        <v>339380</v>
      </c>
      <c r="X116" s="141">
        <f t="shared" si="3"/>
        <v>153912</v>
      </c>
      <c r="Y116" s="171">
        <f t="shared" si="3"/>
        <v>125301.11600000001</v>
      </c>
      <c r="Z116" s="143">
        <f t="shared" ref="Z116:AE116" si="4">SUM(Z$92:Z$115)</f>
        <v>1</v>
      </c>
      <c r="AA116" s="140">
        <f t="shared" si="4"/>
        <v>58</v>
      </c>
      <c r="AB116" s="141">
        <f t="shared" si="4"/>
        <v>358116</v>
      </c>
      <c r="AC116" s="141">
        <f t="shared" si="4"/>
        <v>159705</v>
      </c>
      <c r="AD116" s="171">
        <f t="shared" si="4"/>
        <v>128796.19099999999</v>
      </c>
      <c r="AE116" s="143">
        <f t="shared" si="4"/>
        <v>1</v>
      </c>
    </row>
    <row r="119" spans="1:31" ht="12.75" hidden="1" customHeight="1" x14ac:dyDescent="0.2"/>
    <row r="120" spans="1:31" ht="12.75" hidden="1" customHeight="1" x14ac:dyDescent="0.2"/>
    <row r="121" spans="1:31" ht="12.75" hidden="1" customHeight="1" x14ac:dyDescent="0.2"/>
    <row r="122" spans="1:31" ht="12.75" hidden="1" customHeight="1" x14ac:dyDescent="0.2"/>
    <row r="123" spans="1:31" ht="12.75" hidden="1" customHeight="1" x14ac:dyDescent="0.2"/>
    <row r="124" spans="1:31" ht="12.75" hidden="1" customHeight="1" x14ac:dyDescent="0.2"/>
    <row r="125" spans="1:31" ht="12.75" hidden="1" customHeight="1" x14ac:dyDescent="0.2"/>
    <row r="126" spans="1:31" ht="12.75" hidden="1" customHeight="1" x14ac:dyDescent="0.2"/>
    <row r="127" spans="1:31" ht="12.75" hidden="1" customHeight="1" x14ac:dyDescent="0.2"/>
    <row r="128" spans="1:31" ht="12.75" hidden="1" customHeight="1" x14ac:dyDescent="0.2"/>
    <row r="129" spans="1:31" ht="12.75" hidden="1" customHeight="1" x14ac:dyDescent="0.2"/>
    <row r="131" spans="1:31" x14ac:dyDescent="0.2">
      <c r="A131" s="237" t="str">
        <f>Translation!$A$32</f>
        <v>Vorsorgeeinrichtungen ohne Staatsgarantie und ohne Vollversicherungslösung</v>
      </c>
      <c r="M131" s="75"/>
      <c r="N131" s="75"/>
      <c r="R131" s="75"/>
      <c r="S131" s="75"/>
      <c r="W131" s="75"/>
      <c r="X131" s="75"/>
      <c r="AB131" s="75"/>
      <c r="AC131" s="75"/>
    </row>
    <row r="132" spans="1:31" x14ac:dyDescent="0.2">
      <c r="A132" s="114" t="str">
        <f>$A$12</f>
        <v>1 – tief</v>
      </c>
      <c r="B132" s="210">
        <v>85</v>
      </c>
      <c r="C132" s="211">
        <v>22061</v>
      </c>
      <c r="D132" s="211">
        <v>4917</v>
      </c>
      <c r="E132" s="212">
        <v>8865.5820000000003</v>
      </c>
      <c r="F132" s="213">
        <f>E132/E$156</f>
        <v>1.2697854424618437E-2</v>
      </c>
      <c r="G132" s="218">
        <v>83</v>
      </c>
      <c r="H132" s="219">
        <v>26621</v>
      </c>
      <c r="I132" s="219">
        <v>6738</v>
      </c>
      <c r="J132" s="220">
        <v>8294.6039999999994</v>
      </c>
      <c r="K132" s="221">
        <f>J132/J$156</f>
        <v>1.2387477837938277E-2</v>
      </c>
      <c r="L132" s="228">
        <v>95</v>
      </c>
      <c r="M132" s="229">
        <v>27926</v>
      </c>
      <c r="N132" s="229">
        <v>6205</v>
      </c>
      <c r="O132" s="230">
        <v>8245.9380000000001</v>
      </c>
      <c r="P132" s="231">
        <f>O132/O$156</f>
        <v>1.2986536344235444E-2</v>
      </c>
      <c r="Q132" s="228">
        <v>109</v>
      </c>
      <c r="R132" s="229">
        <v>27287</v>
      </c>
      <c r="S132" s="229">
        <v>4682</v>
      </c>
      <c r="T132" s="230">
        <v>6550.44</v>
      </c>
      <c r="U132" s="231">
        <f>T132/T$156</f>
        <v>1.0821538215334821E-2</v>
      </c>
      <c r="V132" s="228">
        <v>146</v>
      </c>
      <c r="W132" s="229">
        <v>120875</v>
      </c>
      <c r="X132" s="229">
        <v>20016</v>
      </c>
      <c r="Y132" s="230">
        <v>12687.174999999999</v>
      </c>
      <c r="Z132" s="231">
        <f>Y132/Y$156</f>
        <v>2.2008960547038998E-2</v>
      </c>
      <c r="AA132" s="228"/>
      <c r="AB132" s="229"/>
      <c r="AC132" s="229"/>
      <c r="AD132" s="230"/>
      <c r="AE132" s="231" t="e">
        <f>AD132/AD$156</f>
        <v>#DIV/0!</v>
      </c>
    </row>
    <row r="133" spans="1:31" x14ac:dyDescent="0.2">
      <c r="A133" s="114" t="str">
        <f>$A$13</f>
        <v>2 – eher tief</v>
      </c>
      <c r="B133" s="210">
        <v>175</v>
      </c>
      <c r="C133" s="211">
        <v>233615</v>
      </c>
      <c r="D133" s="211">
        <v>70108</v>
      </c>
      <c r="E133" s="212">
        <v>52662.692999999999</v>
      </c>
      <c r="F133" s="213">
        <f>E133/E$156</f>
        <v>7.5426882219618782E-2</v>
      </c>
      <c r="G133" s="218">
        <v>184</v>
      </c>
      <c r="H133" s="219">
        <v>211085</v>
      </c>
      <c r="I133" s="219">
        <v>69717</v>
      </c>
      <c r="J133" s="220">
        <v>51634.262000000002</v>
      </c>
      <c r="K133" s="221">
        <f>J133/J$156</f>
        <v>7.7112575380729284E-2</v>
      </c>
      <c r="L133" s="228">
        <v>216</v>
      </c>
      <c r="M133" s="229">
        <v>213333</v>
      </c>
      <c r="N133" s="229">
        <v>78100</v>
      </c>
      <c r="O133" s="230">
        <v>57057.122000000003</v>
      </c>
      <c r="P133" s="231">
        <f>O133/O$156</f>
        <v>8.9859320862038461E-2</v>
      </c>
      <c r="Q133" s="228">
        <v>248</v>
      </c>
      <c r="R133" s="229">
        <v>246477</v>
      </c>
      <c r="S133" s="229">
        <v>81845</v>
      </c>
      <c r="T133" s="230">
        <v>60638.413999999997</v>
      </c>
      <c r="U133" s="231">
        <f>T133/T$156</f>
        <v>0.10017661629116427</v>
      </c>
      <c r="V133" s="228">
        <v>373</v>
      </c>
      <c r="W133" s="229">
        <v>350439</v>
      </c>
      <c r="X133" s="229">
        <v>101946</v>
      </c>
      <c r="Y133" s="230">
        <v>76806.157999999996</v>
      </c>
      <c r="Z133" s="231">
        <f>Y133/Y$156</f>
        <v>0.13323877862421254</v>
      </c>
      <c r="AA133" s="228"/>
      <c r="AB133" s="229"/>
      <c r="AC133" s="229"/>
      <c r="AD133" s="230"/>
      <c r="AE133" s="231" t="e">
        <f>AD133/AD$156</f>
        <v>#DIV/0!</v>
      </c>
    </row>
    <row r="134" spans="1:31" x14ac:dyDescent="0.2">
      <c r="A134" s="114" t="str">
        <f>$A$14</f>
        <v>3 – mittel</v>
      </c>
      <c r="B134" s="210">
        <v>574</v>
      </c>
      <c r="C134" s="211">
        <v>1056659</v>
      </c>
      <c r="D134" s="211">
        <v>309131</v>
      </c>
      <c r="E134" s="212">
        <v>269099.56800000003</v>
      </c>
      <c r="F134" s="213">
        <f>E134/E$156</f>
        <v>0.38542163844310617</v>
      </c>
      <c r="G134" s="218">
        <v>608</v>
      </c>
      <c r="H134" s="219">
        <v>1034947</v>
      </c>
      <c r="I134" s="219">
        <v>296733</v>
      </c>
      <c r="J134" s="220">
        <v>252085.98</v>
      </c>
      <c r="K134" s="221">
        <f>J134/J$156</f>
        <v>0.37647481308389791</v>
      </c>
      <c r="L134" s="228">
        <v>602</v>
      </c>
      <c r="M134" s="229">
        <v>1070854</v>
      </c>
      <c r="N134" s="229">
        <v>318928</v>
      </c>
      <c r="O134" s="230">
        <v>265741.61300000001</v>
      </c>
      <c r="P134" s="231">
        <f>O134/O$156</f>
        <v>0.41851674308007775</v>
      </c>
      <c r="Q134" s="228">
        <v>673</v>
      </c>
      <c r="R134" s="229">
        <v>1218792</v>
      </c>
      <c r="S134" s="229">
        <v>378959</v>
      </c>
      <c r="T134" s="230">
        <v>304123.31</v>
      </c>
      <c r="U134" s="231">
        <f>T134/T$156</f>
        <v>0.50242151998020268</v>
      </c>
      <c r="V134" s="228">
        <v>739</v>
      </c>
      <c r="W134" s="229">
        <v>1267357</v>
      </c>
      <c r="X134" s="229">
        <v>405094</v>
      </c>
      <c r="Y134" s="230">
        <v>323162.51400000002</v>
      </c>
      <c r="Z134" s="231">
        <f>Y134/Y$156</f>
        <v>0.56060320921780771</v>
      </c>
      <c r="AA134" s="228"/>
      <c r="AB134" s="229"/>
      <c r="AC134" s="229"/>
      <c r="AD134" s="230"/>
      <c r="AE134" s="231" t="e">
        <f>AD134/AD$156</f>
        <v>#DIV/0!</v>
      </c>
    </row>
    <row r="135" spans="1:31" x14ac:dyDescent="0.2">
      <c r="A135" s="114" t="str">
        <f>$A$15</f>
        <v>4 – eher hoch</v>
      </c>
      <c r="B135" s="210">
        <v>469</v>
      </c>
      <c r="C135" s="211">
        <v>1262137</v>
      </c>
      <c r="D135" s="211">
        <v>315159</v>
      </c>
      <c r="E135" s="212">
        <v>280397.37900000002</v>
      </c>
      <c r="F135" s="213">
        <f>E135/E$156</f>
        <v>0.40160308703777858</v>
      </c>
      <c r="G135" s="218">
        <v>462</v>
      </c>
      <c r="H135" s="219">
        <v>1200338</v>
      </c>
      <c r="I135" s="219">
        <v>297082</v>
      </c>
      <c r="J135" s="220">
        <v>262964.978</v>
      </c>
      <c r="K135" s="221">
        <f>J135/J$156</f>
        <v>0.39272192344913959</v>
      </c>
      <c r="L135" s="228">
        <v>460</v>
      </c>
      <c r="M135" s="229">
        <v>1090234</v>
      </c>
      <c r="N135" s="229">
        <v>247967</v>
      </c>
      <c r="O135" s="230">
        <v>218860.36900000001</v>
      </c>
      <c r="P135" s="231">
        <f>O135/O$156</f>
        <v>0.3446834230782817</v>
      </c>
      <c r="Q135" s="228">
        <v>433</v>
      </c>
      <c r="R135" s="229">
        <v>956418</v>
      </c>
      <c r="S135" s="229">
        <v>198243</v>
      </c>
      <c r="T135" s="230">
        <v>172625.34099999999</v>
      </c>
      <c r="U135" s="231">
        <f>T135/T$156</f>
        <v>0.28518263270355959</v>
      </c>
      <c r="V135" s="228">
        <v>332</v>
      </c>
      <c r="W135" s="229">
        <v>822958</v>
      </c>
      <c r="X135" s="229">
        <v>156032</v>
      </c>
      <c r="Y135" s="230">
        <v>137717.64199999999</v>
      </c>
      <c r="Z135" s="231">
        <f>Y135/Y$156</f>
        <v>0.23890441720944505</v>
      </c>
      <c r="AA135" s="228"/>
      <c r="AB135" s="229"/>
      <c r="AC135" s="229"/>
      <c r="AD135" s="230"/>
      <c r="AE135" s="231" t="e">
        <f>AD135/AD$156</f>
        <v>#DIV/0!</v>
      </c>
    </row>
    <row r="136" spans="1:31" x14ac:dyDescent="0.2">
      <c r="A136" s="114" t="str">
        <f>$A$16</f>
        <v>5 – hoch</v>
      </c>
      <c r="B136" s="210">
        <v>140</v>
      </c>
      <c r="C136" s="211">
        <v>311870</v>
      </c>
      <c r="D136" s="211">
        <v>85842</v>
      </c>
      <c r="E136" s="212">
        <v>87170.055999999997</v>
      </c>
      <c r="F136" s="213">
        <f>E136/E$156</f>
        <v>0.12485053787487803</v>
      </c>
      <c r="G136" s="218">
        <v>158</v>
      </c>
      <c r="H136" s="219">
        <v>302454</v>
      </c>
      <c r="I136" s="219">
        <v>90141</v>
      </c>
      <c r="J136" s="220">
        <v>94616.046000000002</v>
      </c>
      <c r="K136" s="221">
        <f>J136/J$156</f>
        <v>0.14130321024829501</v>
      </c>
      <c r="L136" s="228">
        <v>144</v>
      </c>
      <c r="M136" s="229">
        <v>272013</v>
      </c>
      <c r="N136" s="229">
        <v>86371</v>
      </c>
      <c r="O136" s="230">
        <v>85055.487999999998</v>
      </c>
      <c r="P136" s="231">
        <f>O136/O$156</f>
        <v>0.1339539766353666</v>
      </c>
      <c r="Q136" s="228">
        <v>106</v>
      </c>
      <c r="R136" s="229">
        <v>194163</v>
      </c>
      <c r="S136" s="229">
        <v>58768</v>
      </c>
      <c r="T136" s="230">
        <v>61377.55</v>
      </c>
      <c r="U136" s="231">
        <f>T136/T$156</f>
        <v>0.10139769280973855</v>
      </c>
      <c r="V136" s="228">
        <v>63</v>
      </c>
      <c r="W136" s="229">
        <v>88323</v>
      </c>
      <c r="X136" s="229">
        <v>26685</v>
      </c>
      <c r="Y136" s="230">
        <v>26081.494999999999</v>
      </c>
      <c r="Z136" s="231">
        <f>Y136/Y$156</f>
        <v>4.52446344014956E-2</v>
      </c>
      <c r="AA136" s="228"/>
      <c r="AB136" s="229"/>
      <c r="AC136" s="229"/>
      <c r="AD136" s="230"/>
      <c r="AE136" s="231" t="e">
        <f>AD136/AD$156</f>
        <v>#DIV/0!</v>
      </c>
    </row>
    <row r="137" spans="1:31" ht="12.75" hidden="1" customHeight="1" x14ac:dyDescent="0.2">
      <c r="B137" s="210"/>
      <c r="C137" s="211"/>
      <c r="D137" s="211"/>
      <c r="E137" s="212"/>
      <c r="F137" s="213"/>
      <c r="G137" s="218"/>
      <c r="H137" s="219"/>
      <c r="I137" s="219"/>
      <c r="J137" s="220"/>
      <c r="K137" s="221"/>
      <c r="L137" s="228"/>
      <c r="M137" s="229"/>
      <c r="N137" s="229"/>
      <c r="O137" s="230"/>
      <c r="P137" s="231"/>
      <c r="Q137" s="228"/>
      <c r="R137" s="229"/>
      <c r="S137" s="229"/>
      <c r="T137" s="230"/>
      <c r="U137" s="231"/>
      <c r="V137" s="228"/>
      <c r="W137" s="229"/>
      <c r="X137" s="229"/>
      <c r="Y137" s="230"/>
      <c r="Z137" s="231"/>
      <c r="AA137" s="228"/>
      <c r="AB137" s="229"/>
      <c r="AC137" s="229"/>
      <c r="AD137" s="230"/>
      <c r="AE137" s="231"/>
    </row>
    <row r="138" spans="1:31" ht="12.75" hidden="1" customHeight="1" x14ac:dyDescent="0.2">
      <c r="B138" s="210"/>
      <c r="C138" s="211"/>
      <c r="D138" s="211"/>
      <c r="E138" s="212"/>
      <c r="F138" s="213"/>
      <c r="G138" s="218"/>
      <c r="H138" s="219"/>
      <c r="I138" s="219"/>
      <c r="J138" s="220"/>
      <c r="K138" s="221"/>
      <c r="L138" s="228"/>
      <c r="M138" s="229"/>
      <c r="N138" s="229"/>
      <c r="O138" s="230"/>
      <c r="P138" s="231"/>
      <c r="Q138" s="228"/>
      <c r="R138" s="229"/>
      <c r="S138" s="229"/>
      <c r="T138" s="230"/>
      <c r="U138" s="231"/>
      <c r="V138" s="228"/>
      <c r="W138" s="229"/>
      <c r="X138" s="229"/>
      <c r="Y138" s="230"/>
      <c r="Z138" s="231"/>
      <c r="AA138" s="228"/>
      <c r="AB138" s="229"/>
      <c r="AC138" s="229"/>
      <c r="AD138" s="230"/>
      <c r="AE138" s="231"/>
    </row>
    <row r="139" spans="1:31" ht="12.75" hidden="1" customHeight="1" x14ac:dyDescent="0.2">
      <c r="B139" s="210"/>
      <c r="C139" s="211"/>
      <c r="D139" s="211"/>
      <c r="E139" s="212"/>
      <c r="F139" s="213"/>
      <c r="G139" s="218"/>
      <c r="H139" s="219"/>
      <c r="I139" s="219"/>
      <c r="J139" s="220"/>
      <c r="K139" s="221"/>
      <c r="L139" s="228"/>
      <c r="M139" s="229"/>
      <c r="N139" s="229"/>
      <c r="O139" s="230"/>
      <c r="P139" s="231"/>
      <c r="Q139" s="228"/>
      <c r="R139" s="229"/>
      <c r="S139" s="229"/>
      <c r="T139" s="230"/>
      <c r="U139" s="231"/>
      <c r="V139" s="228"/>
      <c r="W139" s="229"/>
      <c r="X139" s="229"/>
      <c r="Y139" s="230"/>
      <c r="Z139" s="231"/>
      <c r="AA139" s="228"/>
      <c r="AB139" s="229"/>
      <c r="AC139" s="229"/>
      <c r="AD139" s="230"/>
      <c r="AE139" s="231"/>
    </row>
    <row r="140" spans="1:31" ht="12.75" hidden="1" customHeight="1" x14ac:dyDescent="0.2">
      <c r="B140" s="210"/>
      <c r="C140" s="211"/>
      <c r="D140" s="211"/>
      <c r="E140" s="212"/>
      <c r="F140" s="213"/>
      <c r="G140" s="218"/>
      <c r="H140" s="219"/>
      <c r="I140" s="219"/>
      <c r="J140" s="220"/>
      <c r="K140" s="221"/>
      <c r="L140" s="228"/>
      <c r="M140" s="229"/>
      <c r="N140" s="229"/>
      <c r="O140" s="230"/>
      <c r="P140" s="231"/>
      <c r="Q140" s="228"/>
      <c r="R140" s="229"/>
      <c r="S140" s="229"/>
      <c r="T140" s="230"/>
      <c r="U140" s="231"/>
      <c r="V140" s="228"/>
      <c r="W140" s="229"/>
      <c r="X140" s="229"/>
      <c r="Y140" s="230"/>
      <c r="Z140" s="231"/>
      <c r="AA140" s="228"/>
      <c r="AB140" s="229"/>
      <c r="AC140" s="229"/>
      <c r="AD140" s="230"/>
      <c r="AE140" s="231"/>
    </row>
    <row r="141" spans="1:31" ht="12.75" hidden="1" customHeight="1" x14ac:dyDescent="0.2">
      <c r="B141" s="210"/>
      <c r="C141" s="211"/>
      <c r="D141" s="211"/>
      <c r="E141" s="212"/>
      <c r="F141" s="213"/>
      <c r="G141" s="218"/>
      <c r="H141" s="219"/>
      <c r="I141" s="219"/>
      <c r="J141" s="220"/>
      <c r="K141" s="221"/>
      <c r="L141" s="228"/>
      <c r="M141" s="229"/>
      <c r="N141" s="229"/>
      <c r="O141" s="230"/>
      <c r="P141" s="231"/>
      <c r="Q141" s="228"/>
      <c r="R141" s="229"/>
      <c r="S141" s="229"/>
      <c r="T141" s="230"/>
      <c r="U141" s="231"/>
      <c r="V141" s="228"/>
      <c r="W141" s="229"/>
      <c r="X141" s="229"/>
      <c r="Y141" s="230"/>
      <c r="Z141" s="231"/>
      <c r="AA141" s="228"/>
      <c r="AB141" s="229"/>
      <c r="AC141" s="229"/>
      <c r="AD141" s="230"/>
      <c r="AE141" s="231"/>
    </row>
    <row r="142" spans="1:31" ht="12.75" hidden="1" customHeight="1" x14ac:dyDescent="0.2">
      <c r="B142" s="210"/>
      <c r="C142" s="211"/>
      <c r="D142" s="211"/>
      <c r="E142" s="212"/>
      <c r="F142" s="213"/>
      <c r="G142" s="218"/>
      <c r="H142" s="219"/>
      <c r="I142" s="219"/>
      <c r="J142" s="220"/>
      <c r="K142" s="221"/>
      <c r="L142" s="228"/>
      <c r="M142" s="229"/>
      <c r="N142" s="229"/>
      <c r="O142" s="230"/>
      <c r="P142" s="231"/>
      <c r="Q142" s="228"/>
      <c r="R142" s="229"/>
      <c r="S142" s="229"/>
      <c r="T142" s="230"/>
      <c r="U142" s="231"/>
      <c r="V142" s="228"/>
      <c r="W142" s="229"/>
      <c r="X142" s="229"/>
      <c r="Y142" s="230"/>
      <c r="Z142" s="231"/>
      <c r="AA142" s="228"/>
      <c r="AB142" s="229"/>
      <c r="AC142" s="229"/>
      <c r="AD142" s="230"/>
      <c r="AE142" s="231"/>
    </row>
    <row r="143" spans="1:31" ht="12.75" hidden="1" customHeight="1" x14ac:dyDescent="0.2">
      <c r="B143" s="210"/>
      <c r="C143" s="211"/>
      <c r="D143" s="211"/>
      <c r="E143" s="212"/>
      <c r="F143" s="213"/>
      <c r="G143" s="218"/>
      <c r="H143" s="219"/>
      <c r="I143" s="219"/>
      <c r="J143" s="220"/>
      <c r="K143" s="221"/>
      <c r="L143" s="228"/>
      <c r="M143" s="229"/>
      <c r="N143" s="229"/>
      <c r="O143" s="230"/>
      <c r="P143" s="231"/>
      <c r="Q143" s="228"/>
      <c r="R143" s="229"/>
      <c r="S143" s="229"/>
      <c r="T143" s="230"/>
      <c r="U143" s="231"/>
      <c r="V143" s="228"/>
      <c r="W143" s="229"/>
      <c r="X143" s="229"/>
      <c r="Y143" s="230"/>
      <c r="Z143" s="231"/>
      <c r="AA143" s="228"/>
      <c r="AB143" s="229"/>
      <c r="AC143" s="229"/>
      <c r="AD143" s="230"/>
      <c r="AE143" s="231"/>
    </row>
    <row r="144" spans="1:31" ht="12.75" hidden="1" customHeight="1" x14ac:dyDescent="0.2">
      <c r="B144" s="210"/>
      <c r="C144" s="211"/>
      <c r="D144" s="211"/>
      <c r="E144" s="212"/>
      <c r="F144" s="213"/>
      <c r="G144" s="218"/>
      <c r="H144" s="219"/>
      <c r="I144" s="219"/>
      <c r="J144" s="220"/>
      <c r="K144" s="221"/>
      <c r="L144" s="228"/>
      <c r="M144" s="229"/>
      <c r="N144" s="229"/>
      <c r="O144" s="230"/>
      <c r="P144" s="231"/>
      <c r="Q144" s="228"/>
      <c r="R144" s="229"/>
      <c r="S144" s="229"/>
      <c r="T144" s="230"/>
      <c r="U144" s="231"/>
      <c r="V144" s="228"/>
      <c r="W144" s="229"/>
      <c r="X144" s="229"/>
      <c r="Y144" s="230"/>
      <c r="Z144" s="231"/>
      <c r="AA144" s="228"/>
      <c r="AB144" s="229"/>
      <c r="AC144" s="229"/>
      <c r="AD144" s="230"/>
      <c r="AE144" s="231"/>
    </row>
    <row r="145" spans="1:31" ht="12.75" hidden="1" customHeight="1" x14ac:dyDescent="0.2">
      <c r="B145" s="210"/>
      <c r="C145" s="211"/>
      <c r="D145" s="211"/>
      <c r="E145" s="212"/>
      <c r="F145" s="213"/>
      <c r="G145" s="218"/>
      <c r="H145" s="219"/>
      <c r="I145" s="219"/>
      <c r="J145" s="220"/>
      <c r="K145" s="221"/>
      <c r="L145" s="228"/>
      <c r="M145" s="229"/>
      <c r="N145" s="229"/>
      <c r="O145" s="230"/>
      <c r="P145" s="231"/>
      <c r="Q145" s="228"/>
      <c r="R145" s="229"/>
      <c r="S145" s="229"/>
      <c r="T145" s="230"/>
      <c r="U145" s="231"/>
      <c r="V145" s="228"/>
      <c r="W145" s="229"/>
      <c r="X145" s="229"/>
      <c r="Y145" s="230"/>
      <c r="Z145" s="231"/>
      <c r="AA145" s="228"/>
      <c r="AB145" s="229"/>
      <c r="AC145" s="229"/>
      <c r="AD145" s="230"/>
      <c r="AE145" s="231"/>
    </row>
    <row r="146" spans="1:31" ht="12.75" hidden="1" customHeight="1" x14ac:dyDescent="0.2">
      <c r="B146" s="210"/>
      <c r="C146" s="211"/>
      <c r="D146" s="211"/>
      <c r="E146" s="212"/>
      <c r="F146" s="213"/>
      <c r="G146" s="218"/>
      <c r="H146" s="219"/>
      <c r="I146" s="219"/>
      <c r="J146" s="220"/>
      <c r="K146" s="221"/>
      <c r="L146" s="228"/>
      <c r="M146" s="229"/>
      <c r="N146" s="229"/>
      <c r="O146" s="230"/>
      <c r="P146" s="231"/>
      <c r="Q146" s="228"/>
      <c r="R146" s="229"/>
      <c r="S146" s="229"/>
      <c r="T146" s="230"/>
      <c r="U146" s="231"/>
      <c r="V146" s="228"/>
      <c r="W146" s="229"/>
      <c r="X146" s="229"/>
      <c r="Y146" s="230"/>
      <c r="Z146" s="231"/>
      <c r="AA146" s="228"/>
      <c r="AB146" s="229"/>
      <c r="AC146" s="229"/>
      <c r="AD146" s="230"/>
      <c r="AE146" s="231"/>
    </row>
    <row r="147" spans="1:31" ht="12.75" hidden="1" customHeight="1" x14ac:dyDescent="0.2">
      <c r="B147" s="210"/>
      <c r="C147" s="211"/>
      <c r="D147" s="211"/>
      <c r="E147" s="212"/>
      <c r="F147" s="213"/>
      <c r="G147" s="218"/>
      <c r="H147" s="219"/>
      <c r="I147" s="219"/>
      <c r="J147" s="220"/>
      <c r="K147" s="221"/>
      <c r="L147" s="228"/>
      <c r="M147" s="229"/>
      <c r="N147" s="229"/>
      <c r="O147" s="230"/>
      <c r="P147" s="231"/>
      <c r="Q147" s="228"/>
      <c r="R147" s="229"/>
      <c r="S147" s="229"/>
      <c r="T147" s="230"/>
      <c r="U147" s="231"/>
      <c r="V147" s="228"/>
      <c r="W147" s="229"/>
      <c r="X147" s="229"/>
      <c r="Y147" s="230"/>
      <c r="Z147" s="231"/>
      <c r="AA147" s="228"/>
      <c r="AB147" s="229"/>
      <c r="AC147" s="229"/>
      <c r="AD147" s="230"/>
      <c r="AE147" s="231"/>
    </row>
    <row r="148" spans="1:31" ht="12.75" hidden="1" customHeight="1" x14ac:dyDescent="0.2">
      <c r="B148" s="210"/>
      <c r="C148" s="211"/>
      <c r="D148" s="211"/>
      <c r="E148" s="212"/>
      <c r="F148" s="213"/>
      <c r="G148" s="218"/>
      <c r="H148" s="219"/>
      <c r="I148" s="219"/>
      <c r="J148" s="220"/>
      <c r="K148" s="221"/>
      <c r="L148" s="228"/>
      <c r="M148" s="229"/>
      <c r="N148" s="229"/>
      <c r="O148" s="230"/>
      <c r="P148" s="231"/>
      <c r="Q148" s="228"/>
      <c r="R148" s="229"/>
      <c r="S148" s="229"/>
      <c r="T148" s="230"/>
      <c r="U148" s="231"/>
      <c r="V148" s="228"/>
      <c r="W148" s="229"/>
      <c r="X148" s="229"/>
      <c r="Y148" s="230"/>
      <c r="Z148" s="231"/>
      <c r="AA148" s="228"/>
      <c r="AB148" s="229"/>
      <c r="AC148" s="229"/>
      <c r="AD148" s="230"/>
      <c r="AE148" s="231"/>
    </row>
    <row r="149" spans="1:31" ht="12.75" hidden="1" customHeight="1" x14ac:dyDescent="0.2">
      <c r="B149" s="210"/>
      <c r="C149" s="211"/>
      <c r="D149" s="211"/>
      <c r="E149" s="212"/>
      <c r="F149" s="213"/>
      <c r="G149" s="218"/>
      <c r="H149" s="219"/>
      <c r="I149" s="219"/>
      <c r="J149" s="220"/>
      <c r="K149" s="221"/>
      <c r="L149" s="228"/>
      <c r="M149" s="229"/>
      <c r="N149" s="229"/>
      <c r="O149" s="230"/>
      <c r="P149" s="231"/>
      <c r="Q149" s="228"/>
      <c r="R149" s="229"/>
      <c r="S149" s="229"/>
      <c r="T149" s="230"/>
      <c r="U149" s="231"/>
      <c r="V149" s="228"/>
      <c r="W149" s="229"/>
      <c r="X149" s="229"/>
      <c r="Y149" s="230"/>
      <c r="Z149" s="231"/>
      <c r="AA149" s="228"/>
      <c r="AB149" s="229"/>
      <c r="AC149" s="229"/>
      <c r="AD149" s="230"/>
      <c r="AE149" s="231"/>
    </row>
    <row r="150" spans="1:31" ht="12.75" hidden="1" customHeight="1" x14ac:dyDescent="0.2">
      <c r="B150" s="210"/>
      <c r="C150" s="211"/>
      <c r="D150" s="211"/>
      <c r="E150" s="212"/>
      <c r="F150" s="213"/>
      <c r="G150" s="218"/>
      <c r="H150" s="219"/>
      <c r="I150" s="219"/>
      <c r="J150" s="220"/>
      <c r="K150" s="221"/>
      <c r="L150" s="228"/>
      <c r="M150" s="229"/>
      <c r="N150" s="229"/>
      <c r="O150" s="230"/>
      <c r="P150" s="231"/>
      <c r="Q150" s="228"/>
      <c r="R150" s="229"/>
      <c r="S150" s="229"/>
      <c r="T150" s="230"/>
      <c r="U150" s="231"/>
      <c r="V150" s="228"/>
      <c r="W150" s="229"/>
      <c r="X150" s="229"/>
      <c r="Y150" s="230"/>
      <c r="Z150" s="231"/>
      <c r="AA150" s="228"/>
      <c r="AB150" s="229"/>
      <c r="AC150" s="229"/>
      <c r="AD150" s="230"/>
      <c r="AE150" s="231"/>
    </row>
    <row r="151" spans="1:31" ht="12.75" hidden="1" customHeight="1" x14ac:dyDescent="0.2">
      <c r="B151" s="210"/>
      <c r="C151" s="211"/>
      <c r="D151" s="211"/>
      <c r="E151" s="212"/>
      <c r="F151" s="213"/>
      <c r="G151" s="218"/>
      <c r="H151" s="219"/>
      <c r="I151" s="219"/>
      <c r="J151" s="220"/>
      <c r="K151" s="221"/>
      <c r="L151" s="228"/>
      <c r="M151" s="229"/>
      <c r="N151" s="229"/>
      <c r="O151" s="230"/>
      <c r="P151" s="231"/>
      <c r="Q151" s="228"/>
      <c r="R151" s="229"/>
      <c r="S151" s="229"/>
      <c r="T151" s="230"/>
      <c r="U151" s="231"/>
      <c r="V151" s="228"/>
      <c r="W151" s="229"/>
      <c r="X151" s="229"/>
      <c r="Y151" s="230"/>
      <c r="Z151" s="231"/>
      <c r="AA151" s="228"/>
      <c r="AB151" s="229"/>
      <c r="AC151" s="229"/>
      <c r="AD151" s="230"/>
      <c r="AE151" s="231"/>
    </row>
    <row r="152" spans="1:31" ht="12.75" hidden="1" customHeight="1" x14ac:dyDescent="0.2">
      <c r="B152" s="210"/>
      <c r="C152" s="211"/>
      <c r="D152" s="211"/>
      <c r="E152" s="212"/>
      <c r="F152" s="213"/>
      <c r="G152" s="218"/>
      <c r="H152" s="219"/>
      <c r="I152" s="219"/>
      <c r="J152" s="220"/>
      <c r="K152" s="221"/>
      <c r="L152" s="228"/>
      <c r="M152" s="229"/>
      <c r="N152" s="229"/>
      <c r="O152" s="230"/>
      <c r="P152" s="231"/>
      <c r="Q152" s="228"/>
      <c r="R152" s="229"/>
      <c r="S152" s="229"/>
      <c r="T152" s="230"/>
      <c r="U152" s="231"/>
      <c r="V152" s="228"/>
      <c r="W152" s="229"/>
      <c r="X152" s="229"/>
      <c r="Y152" s="230"/>
      <c r="Z152" s="231"/>
      <c r="AA152" s="228"/>
      <c r="AB152" s="229"/>
      <c r="AC152" s="229"/>
      <c r="AD152" s="230"/>
      <c r="AE152" s="231"/>
    </row>
    <row r="153" spans="1:31" ht="12.75" hidden="1" customHeight="1" x14ac:dyDescent="0.2">
      <c r="B153" s="210"/>
      <c r="C153" s="211"/>
      <c r="D153" s="211"/>
      <c r="E153" s="212"/>
      <c r="F153" s="213"/>
      <c r="G153" s="218"/>
      <c r="H153" s="219"/>
      <c r="I153" s="219"/>
      <c r="J153" s="220"/>
      <c r="K153" s="221"/>
      <c r="L153" s="228"/>
      <c r="M153" s="229"/>
      <c r="N153" s="229"/>
      <c r="O153" s="230"/>
      <c r="P153" s="231"/>
      <c r="Q153" s="228"/>
      <c r="R153" s="229"/>
      <c r="S153" s="229"/>
      <c r="T153" s="230"/>
      <c r="U153" s="231"/>
      <c r="V153" s="228"/>
      <c r="W153" s="229"/>
      <c r="X153" s="229"/>
      <c r="Y153" s="230"/>
      <c r="Z153" s="231"/>
      <c r="AA153" s="228"/>
      <c r="AB153" s="229"/>
      <c r="AC153" s="229"/>
      <c r="AD153" s="230"/>
      <c r="AE153" s="231"/>
    </row>
    <row r="154" spans="1:31" ht="12.75" hidden="1" customHeight="1" x14ac:dyDescent="0.2">
      <c r="B154" s="210"/>
      <c r="C154" s="211"/>
      <c r="D154" s="211"/>
      <c r="E154" s="212"/>
      <c r="F154" s="213"/>
      <c r="G154" s="218"/>
      <c r="H154" s="219"/>
      <c r="I154" s="219"/>
      <c r="J154" s="220"/>
      <c r="K154" s="221"/>
      <c r="L154" s="228"/>
      <c r="M154" s="229"/>
      <c r="N154" s="229"/>
      <c r="O154" s="230"/>
      <c r="P154" s="231"/>
      <c r="Q154" s="228"/>
      <c r="R154" s="229"/>
      <c r="S154" s="229"/>
      <c r="T154" s="230"/>
      <c r="U154" s="231"/>
      <c r="V154" s="228"/>
      <c r="W154" s="229"/>
      <c r="X154" s="229"/>
      <c r="Y154" s="230"/>
      <c r="Z154" s="231"/>
      <c r="AA154" s="228"/>
      <c r="AB154" s="229"/>
      <c r="AC154" s="229"/>
      <c r="AD154" s="230"/>
      <c r="AE154" s="231"/>
    </row>
    <row r="155" spans="1:31" ht="12.75" hidden="1" customHeight="1" x14ac:dyDescent="0.2">
      <c r="B155" s="210"/>
      <c r="C155" s="211"/>
      <c r="D155" s="211"/>
      <c r="E155" s="212"/>
      <c r="F155" s="213"/>
      <c r="G155" s="218"/>
      <c r="H155" s="219"/>
      <c r="I155" s="219"/>
      <c r="J155" s="220"/>
      <c r="K155" s="221"/>
      <c r="L155" s="228"/>
      <c r="M155" s="229"/>
      <c r="N155" s="229"/>
      <c r="O155" s="230"/>
      <c r="P155" s="231"/>
      <c r="Q155" s="228"/>
      <c r="R155" s="229"/>
      <c r="S155" s="229"/>
      <c r="T155" s="230"/>
      <c r="U155" s="231"/>
      <c r="V155" s="228"/>
      <c r="W155" s="229"/>
      <c r="X155" s="229"/>
      <c r="Y155" s="230"/>
      <c r="Z155" s="231"/>
      <c r="AA155" s="228"/>
      <c r="AB155" s="229"/>
      <c r="AC155" s="229"/>
      <c r="AD155" s="230"/>
      <c r="AE155" s="231"/>
    </row>
    <row r="156" spans="1:31" x14ac:dyDescent="0.2">
      <c r="A156" s="115" t="str">
        <f>$A$36</f>
        <v>Total</v>
      </c>
      <c r="B156" s="214">
        <f t="shared" ref="B156:AE156" si="5">SUM(B$132:B$155)</f>
        <v>1443</v>
      </c>
      <c r="C156" s="215">
        <f t="shared" si="5"/>
        <v>2886342</v>
      </c>
      <c r="D156" s="215">
        <f t="shared" si="5"/>
        <v>785157</v>
      </c>
      <c r="E156" s="216">
        <f t="shared" si="5"/>
        <v>698195.27800000005</v>
      </c>
      <c r="F156" s="217">
        <f t="shared" si="5"/>
        <v>0.99999999999999989</v>
      </c>
      <c r="G156" s="224">
        <f t="shared" si="5"/>
        <v>1495</v>
      </c>
      <c r="H156" s="225">
        <f t="shared" si="5"/>
        <v>2775445</v>
      </c>
      <c r="I156" s="225">
        <f t="shared" si="5"/>
        <v>760411</v>
      </c>
      <c r="J156" s="226">
        <f t="shared" si="5"/>
        <v>669595.87</v>
      </c>
      <c r="K156" s="227">
        <f t="shared" si="5"/>
        <v>1</v>
      </c>
      <c r="L156" s="233">
        <f t="shared" si="5"/>
        <v>1517</v>
      </c>
      <c r="M156" s="234">
        <f t="shared" si="5"/>
        <v>2674360</v>
      </c>
      <c r="N156" s="234">
        <f t="shared" si="5"/>
        <v>737571</v>
      </c>
      <c r="O156" s="235">
        <f t="shared" si="5"/>
        <v>634960.53</v>
      </c>
      <c r="P156" s="236">
        <f t="shared" si="5"/>
        <v>0.99999999999999989</v>
      </c>
      <c r="Q156" s="233">
        <f t="shared" si="5"/>
        <v>1569</v>
      </c>
      <c r="R156" s="234">
        <f t="shared" si="5"/>
        <v>2643137</v>
      </c>
      <c r="S156" s="234">
        <f t="shared" si="5"/>
        <v>722497</v>
      </c>
      <c r="T156" s="235">
        <f t="shared" si="5"/>
        <v>605315.05500000005</v>
      </c>
      <c r="U156" s="236">
        <f t="shared" si="5"/>
        <v>0.99999999999999989</v>
      </c>
      <c r="V156" s="233">
        <f t="shared" si="5"/>
        <v>1653</v>
      </c>
      <c r="W156" s="234">
        <f t="shared" si="5"/>
        <v>2649952</v>
      </c>
      <c r="X156" s="234">
        <f t="shared" si="5"/>
        <v>709773</v>
      </c>
      <c r="Y156" s="235">
        <f t="shared" si="5"/>
        <v>576454.98400000005</v>
      </c>
      <c r="Z156" s="236">
        <f t="shared" si="5"/>
        <v>1</v>
      </c>
      <c r="AA156" s="233">
        <f t="shared" si="5"/>
        <v>0</v>
      </c>
      <c r="AB156" s="234">
        <f t="shared" si="5"/>
        <v>0</v>
      </c>
      <c r="AC156" s="234">
        <f t="shared" si="5"/>
        <v>0</v>
      </c>
      <c r="AD156" s="235">
        <f t="shared" si="5"/>
        <v>0</v>
      </c>
      <c r="AE156" s="236" t="e">
        <f t="shared" si="5"/>
        <v>#DIV/0!</v>
      </c>
    </row>
    <row r="159" spans="1:31" ht="12.75" hidden="1" customHeight="1" x14ac:dyDescent="0.2"/>
    <row r="160" spans="1:31" ht="12.75" hidden="1" customHeight="1" x14ac:dyDescent="0.2"/>
    <row r="161" spans="1:31" ht="12.75" hidden="1" customHeight="1" x14ac:dyDescent="0.2"/>
    <row r="162" spans="1:31" ht="12.75" hidden="1" customHeight="1" x14ac:dyDescent="0.2"/>
    <row r="163" spans="1:31" ht="12.75" hidden="1" customHeight="1" x14ac:dyDescent="0.2"/>
    <row r="164" spans="1:31" ht="12.75" hidden="1" customHeight="1" x14ac:dyDescent="0.2"/>
    <row r="165" spans="1:31" ht="12.75" hidden="1" customHeight="1" x14ac:dyDescent="0.2"/>
    <row r="166" spans="1:31" ht="12.75" hidden="1" customHeight="1" x14ac:dyDescent="0.2"/>
    <row r="167" spans="1:31" ht="12.75" hidden="1" customHeight="1" x14ac:dyDescent="0.2"/>
    <row r="168" spans="1:31" ht="12.75" hidden="1" customHeight="1" x14ac:dyDescent="0.2"/>
    <row r="169" spans="1:31" ht="12.75" hidden="1" customHeight="1" x14ac:dyDescent="0.2"/>
    <row r="171" spans="1:31" x14ac:dyDescent="0.2">
      <c r="A171" s="273" t="str">
        <f>Translation!$A$33</f>
        <v>Vorsorgeeinrichtungen ohne Staatsgarantie und mit Vollversicherungslösung</v>
      </c>
      <c r="M171" s="75"/>
      <c r="N171" s="75"/>
      <c r="R171" s="75"/>
      <c r="S171" s="75"/>
      <c r="W171" s="75"/>
      <c r="X171" s="75"/>
      <c r="AB171" s="75"/>
      <c r="AC171" s="75"/>
    </row>
    <row r="172" spans="1:31" x14ac:dyDescent="0.2">
      <c r="A172" s="114" t="str">
        <f>$A$12</f>
        <v>1 – tief</v>
      </c>
      <c r="B172" s="238">
        <v>106</v>
      </c>
      <c r="C172" s="239">
        <v>1050185</v>
      </c>
      <c r="D172" s="239">
        <v>678</v>
      </c>
      <c r="E172" s="240">
        <v>96100.048999999999</v>
      </c>
      <c r="F172" s="241">
        <f>E172/E$196</f>
        <v>1</v>
      </c>
      <c r="G172" s="246">
        <v>121</v>
      </c>
      <c r="H172" s="247">
        <v>1074744</v>
      </c>
      <c r="I172" s="247">
        <v>896</v>
      </c>
      <c r="J172" s="248">
        <v>99681.796000000002</v>
      </c>
      <c r="K172" s="249">
        <f>J172/J$196</f>
        <v>1</v>
      </c>
      <c r="L172" s="256">
        <v>126</v>
      </c>
      <c r="M172" s="257">
        <v>1053694</v>
      </c>
      <c r="N172" s="257">
        <v>1156</v>
      </c>
      <c r="O172" s="258">
        <v>97827.23</v>
      </c>
      <c r="P172" s="259">
        <f>O172/O$196</f>
        <v>1</v>
      </c>
      <c r="Q172" s="256">
        <v>136</v>
      </c>
      <c r="R172" s="257">
        <v>1086675</v>
      </c>
      <c r="S172" s="257">
        <v>12270</v>
      </c>
      <c r="T172" s="258">
        <v>98666.89</v>
      </c>
      <c r="U172" s="259">
        <f>T172/T$196</f>
        <v>1</v>
      </c>
      <c r="V172" s="256">
        <v>149</v>
      </c>
      <c r="W172" s="257">
        <v>1014705</v>
      </c>
      <c r="X172" s="257">
        <v>5133</v>
      </c>
      <c r="Y172" s="258">
        <v>102274.91499999999</v>
      </c>
      <c r="Z172" s="259">
        <f>Y172/Y$196</f>
        <v>1</v>
      </c>
      <c r="AA172" s="256"/>
      <c r="AB172" s="257"/>
      <c r="AC172" s="257"/>
      <c r="AD172" s="258"/>
      <c r="AE172" s="259" t="e">
        <f>AD172/AD$196</f>
        <v>#DIV/0!</v>
      </c>
    </row>
    <row r="173" spans="1:31" x14ac:dyDescent="0.2">
      <c r="A173" s="114" t="str">
        <f>$A$13</f>
        <v>2 – eher tief</v>
      </c>
      <c r="B173" s="238">
        <v>0</v>
      </c>
      <c r="C173" s="239">
        <v>0</v>
      </c>
      <c r="D173" s="239">
        <v>0</v>
      </c>
      <c r="E173" s="240">
        <v>0</v>
      </c>
      <c r="F173" s="241">
        <f>E173/E$196</f>
        <v>0</v>
      </c>
      <c r="G173" s="246">
        <v>0</v>
      </c>
      <c r="H173" s="247">
        <v>0</v>
      </c>
      <c r="I173" s="247">
        <v>0</v>
      </c>
      <c r="J173" s="248">
        <v>0</v>
      </c>
      <c r="K173" s="249">
        <f>J173/J$196</f>
        <v>0</v>
      </c>
      <c r="L173" s="256">
        <v>0</v>
      </c>
      <c r="M173" s="257">
        <v>0</v>
      </c>
      <c r="N173" s="257">
        <v>0</v>
      </c>
      <c r="O173" s="258">
        <v>0</v>
      </c>
      <c r="P173" s="259">
        <f>O173/O$196</f>
        <v>0</v>
      </c>
      <c r="Q173" s="256">
        <v>0</v>
      </c>
      <c r="R173" s="257">
        <v>0</v>
      </c>
      <c r="S173" s="257">
        <v>0</v>
      </c>
      <c r="T173" s="258">
        <v>0</v>
      </c>
      <c r="U173" s="259">
        <f>T173/T$196</f>
        <v>0</v>
      </c>
      <c r="V173" s="256">
        <v>0</v>
      </c>
      <c r="W173" s="257">
        <v>0</v>
      </c>
      <c r="X173" s="257">
        <v>0</v>
      </c>
      <c r="Y173" s="258">
        <v>0</v>
      </c>
      <c r="Z173" s="259">
        <f>Y173/Y$196</f>
        <v>0</v>
      </c>
      <c r="AA173" s="256"/>
      <c r="AB173" s="257"/>
      <c r="AC173" s="257"/>
      <c r="AD173" s="258"/>
      <c r="AE173" s="259" t="e">
        <f>AD173/AD$196</f>
        <v>#DIV/0!</v>
      </c>
    </row>
    <row r="174" spans="1:31" x14ac:dyDescent="0.2">
      <c r="A174" s="114" t="str">
        <f>$A$14</f>
        <v>3 – mittel</v>
      </c>
      <c r="B174" s="238">
        <v>0</v>
      </c>
      <c r="C174" s="239">
        <v>0</v>
      </c>
      <c r="D174" s="239">
        <v>0</v>
      </c>
      <c r="E174" s="240">
        <v>0</v>
      </c>
      <c r="F174" s="241">
        <f>E174/E$196</f>
        <v>0</v>
      </c>
      <c r="G174" s="246">
        <v>0</v>
      </c>
      <c r="H174" s="247">
        <v>0</v>
      </c>
      <c r="I174" s="247">
        <v>0</v>
      </c>
      <c r="J174" s="248">
        <v>0</v>
      </c>
      <c r="K174" s="249">
        <f>J174/J$196</f>
        <v>0</v>
      </c>
      <c r="L174" s="256">
        <v>0</v>
      </c>
      <c r="M174" s="257">
        <v>0</v>
      </c>
      <c r="N174" s="257">
        <v>0</v>
      </c>
      <c r="O174" s="258">
        <v>0</v>
      </c>
      <c r="P174" s="259">
        <f>O174/O$196</f>
        <v>0</v>
      </c>
      <c r="Q174" s="256">
        <v>0</v>
      </c>
      <c r="R174" s="257">
        <v>0</v>
      </c>
      <c r="S174" s="257">
        <v>0</v>
      </c>
      <c r="T174" s="258">
        <v>0</v>
      </c>
      <c r="U174" s="259">
        <f>T174/T$196</f>
        <v>0</v>
      </c>
      <c r="V174" s="256">
        <v>0</v>
      </c>
      <c r="W174" s="257">
        <v>0</v>
      </c>
      <c r="X174" s="257">
        <v>0</v>
      </c>
      <c r="Y174" s="258">
        <v>0</v>
      </c>
      <c r="Z174" s="259">
        <f>Y174/Y$196</f>
        <v>0</v>
      </c>
      <c r="AA174" s="256"/>
      <c r="AB174" s="257"/>
      <c r="AC174" s="257"/>
      <c r="AD174" s="258"/>
      <c r="AE174" s="259" t="e">
        <f>AD174/AD$196</f>
        <v>#DIV/0!</v>
      </c>
    </row>
    <row r="175" spans="1:31" x14ac:dyDescent="0.2">
      <c r="A175" s="114" t="str">
        <f>$A$15</f>
        <v>4 – eher hoch</v>
      </c>
      <c r="B175" s="238">
        <v>0</v>
      </c>
      <c r="C175" s="239">
        <v>0</v>
      </c>
      <c r="D175" s="239">
        <v>0</v>
      </c>
      <c r="E175" s="240">
        <v>0</v>
      </c>
      <c r="F175" s="241">
        <f>E175/E$196</f>
        <v>0</v>
      </c>
      <c r="G175" s="246">
        <v>0</v>
      </c>
      <c r="H175" s="247">
        <v>0</v>
      </c>
      <c r="I175" s="247">
        <v>0</v>
      </c>
      <c r="J175" s="248">
        <v>0</v>
      </c>
      <c r="K175" s="249">
        <f>J175/J$196</f>
        <v>0</v>
      </c>
      <c r="L175" s="256">
        <v>0</v>
      </c>
      <c r="M175" s="257">
        <v>0</v>
      </c>
      <c r="N175" s="257">
        <v>0</v>
      </c>
      <c r="O175" s="258">
        <v>0</v>
      </c>
      <c r="P175" s="259">
        <f>O175/O$196</f>
        <v>0</v>
      </c>
      <c r="Q175" s="256">
        <v>0</v>
      </c>
      <c r="R175" s="257">
        <v>0</v>
      </c>
      <c r="S175" s="257">
        <v>0</v>
      </c>
      <c r="T175" s="258">
        <v>0</v>
      </c>
      <c r="U175" s="259">
        <f>T175/T$196</f>
        <v>0</v>
      </c>
      <c r="V175" s="256">
        <v>0</v>
      </c>
      <c r="W175" s="257">
        <v>0</v>
      </c>
      <c r="X175" s="257">
        <v>0</v>
      </c>
      <c r="Y175" s="258">
        <v>0</v>
      </c>
      <c r="Z175" s="259">
        <f>Y175/Y$196</f>
        <v>0</v>
      </c>
      <c r="AA175" s="256"/>
      <c r="AB175" s="257"/>
      <c r="AC175" s="257"/>
      <c r="AD175" s="258"/>
      <c r="AE175" s="259" t="e">
        <f>AD175/AD$196</f>
        <v>#DIV/0!</v>
      </c>
    </row>
    <row r="176" spans="1:31" x14ac:dyDescent="0.2">
      <c r="A176" s="114" t="str">
        <f>$A$16</f>
        <v>5 – hoch</v>
      </c>
      <c r="B176" s="238">
        <v>0</v>
      </c>
      <c r="C176" s="239">
        <v>0</v>
      </c>
      <c r="D176" s="239">
        <v>0</v>
      </c>
      <c r="E176" s="240">
        <v>0</v>
      </c>
      <c r="F176" s="241">
        <f>E176/E$196</f>
        <v>0</v>
      </c>
      <c r="G176" s="246">
        <v>0</v>
      </c>
      <c r="H176" s="247">
        <v>0</v>
      </c>
      <c r="I176" s="247">
        <v>0</v>
      </c>
      <c r="J176" s="248">
        <v>0</v>
      </c>
      <c r="K176" s="249">
        <f>J176/J$196</f>
        <v>0</v>
      </c>
      <c r="L176" s="256">
        <v>0</v>
      </c>
      <c r="M176" s="257">
        <v>0</v>
      </c>
      <c r="N176" s="257">
        <v>0</v>
      </c>
      <c r="O176" s="258">
        <v>0</v>
      </c>
      <c r="P176" s="259">
        <f>O176/O$196</f>
        <v>0</v>
      </c>
      <c r="Q176" s="256">
        <v>0</v>
      </c>
      <c r="R176" s="257">
        <v>0</v>
      </c>
      <c r="S176" s="257">
        <v>0</v>
      </c>
      <c r="T176" s="258">
        <v>0</v>
      </c>
      <c r="U176" s="259">
        <f>T176/T$196</f>
        <v>0</v>
      </c>
      <c r="V176" s="256">
        <v>0</v>
      </c>
      <c r="W176" s="257">
        <v>0</v>
      </c>
      <c r="X176" s="257">
        <v>0</v>
      </c>
      <c r="Y176" s="258">
        <v>0</v>
      </c>
      <c r="Z176" s="259">
        <f>Y176/Y$196</f>
        <v>0</v>
      </c>
      <c r="AA176" s="256"/>
      <c r="AB176" s="257"/>
      <c r="AC176" s="257"/>
      <c r="AD176" s="258"/>
      <c r="AE176" s="259" t="e">
        <f>AD176/AD$196</f>
        <v>#DIV/0!</v>
      </c>
    </row>
    <row r="177" spans="2:31" ht="12.75" hidden="1" customHeight="1" x14ac:dyDescent="0.2">
      <c r="B177" s="238"/>
      <c r="C177" s="239"/>
      <c r="D177" s="239"/>
      <c r="E177" s="240"/>
      <c r="F177" s="241"/>
      <c r="G177" s="246"/>
      <c r="H177" s="247"/>
      <c r="I177" s="247"/>
      <c r="J177" s="248"/>
      <c r="K177" s="249"/>
      <c r="L177" s="256"/>
      <c r="M177" s="257"/>
      <c r="N177" s="257"/>
      <c r="O177" s="258"/>
      <c r="P177" s="259"/>
      <c r="Q177" s="256"/>
      <c r="R177" s="257"/>
      <c r="S177" s="257"/>
      <c r="T177" s="258"/>
      <c r="U177" s="259"/>
      <c r="V177" s="256"/>
      <c r="W177" s="257"/>
      <c r="X177" s="257"/>
      <c r="Y177" s="258"/>
      <c r="Z177" s="259"/>
      <c r="AA177" s="256"/>
      <c r="AB177" s="257"/>
      <c r="AC177" s="257"/>
      <c r="AD177" s="258"/>
      <c r="AE177" s="259"/>
    </row>
    <row r="178" spans="2:31" ht="12.75" hidden="1" customHeight="1" x14ac:dyDescent="0.2">
      <c r="B178" s="238"/>
      <c r="C178" s="239"/>
      <c r="D178" s="239"/>
      <c r="E178" s="240"/>
      <c r="F178" s="241"/>
      <c r="G178" s="246"/>
      <c r="H178" s="247"/>
      <c r="I178" s="247"/>
      <c r="J178" s="248"/>
      <c r="K178" s="249"/>
      <c r="L178" s="256"/>
      <c r="M178" s="257"/>
      <c r="N178" s="257"/>
      <c r="O178" s="258"/>
      <c r="P178" s="259"/>
      <c r="Q178" s="256"/>
      <c r="R178" s="257"/>
      <c r="S178" s="257"/>
      <c r="T178" s="258"/>
      <c r="U178" s="259"/>
      <c r="V178" s="256"/>
      <c r="W178" s="257"/>
      <c r="X178" s="257"/>
      <c r="Y178" s="258"/>
      <c r="Z178" s="259"/>
      <c r="AA178" s="256"/>
      <c r="AB178" s="257"/>
      <c r="AC178" s="257"/>
      <c r="AD178" s="258"/>
      <c r="AE178" s="259"/>
    </row>
    <row r="179" spans="2:31" ht="12.75" hidden="1" customHeight="1" x14ac:dyDescent="0.2">
      <c r="B179" s="238"/>
      <c r="C179" s="239"/>
      <c r="D179" s="239"/>
      <c r="E179" s="240"/>
      <c r="F179" s="241"/>
      <c r="G179" s="246"/>
      <c r="H179" s="247"/>
      <c r="I179" s="247"/>
      <c r="J179" s="248"/>
      <c r="K179" s="249"/>
      <c r="L179" s="256"/>
      <c r="M179" s="257"/>
      <c r="N179" s="257"/>
      <c r="O179" s="258"/>
      <c r="P179" s="259"/>
      <c r="Q179" s="256"/>
      <c r="R179" s="257"/>
      <c r="S179" s="257"/>
      <c r="T179" s="258"/>
      <c r="U179" s="259"/>
      <c r="V179" s="256"/>
      <c r="W179" s="257"/>
      <c r="X179" s="257"/>
      <c r="Y179" s="258"/>
      <c r="Z179" s="259"/>
      <c r="AA179" s="256"/>
      <c r="AB179" s="257"/>
      <c r="AC179" s="257"/>
      <c r="AD179" s="258"/>
      <c r="AE179" s="259"/>
    </row>
    <row r="180" spans="2:31" ht="12.75" hidden="1" customHeight="1" x14ac:dyDescent="0.2">
      <c r="B180" s="238"/>
      <c r="C180" s="239"/>
      <c r="D180" s="239"/>
      <c r="E180" s="240"/>
      <c r="F180" s="241"/>
      <c r="G180" s="246"/>
      <c r="H180" s="247"/>
      <c r="I180" s="247"/>
      <c r="J180" s="248"/>
      <c r="K180" s="249"/>
      <c r="L180" s="256"/>
      <c r="M180" s="257"/>
      <c r="N180" s="257"/>
      <c r="O180" s="258"/>
      <c r="P180" s="259"/>
      <c r="Q180" s="256"/>
      <c r="R180" s="257"/>
      <c r="S180" s="257"/>
      <c r="T180" s="258"/>
      <c r="U180" s="259"/>
      <c r="V180" s="256"/>
      <c r="W180" s="257"/>
      <c r="X180" s="257"/>
      <c r="Y180" s="258"/>
      <c r="Z180" s="259"/>
      <c r="AA180" s="256"/>
      <c r="AB180" s="257"/>
      <c r="AC180" s="257"/>
      <c r="AD180" s="258"/>
      <c r="AE180" s="259"/>
    </row>
    <row r="181" spans="2:31" ht="12.75" hidden="1" customHeight="1" x14ac:dyDescent="0.2">
      <c r="B181" s="238"/>
      <c r="C181" s="239"/>
      <c r="D181" s="239"/>
      <c r="E181" s="240"/>
      <c r="F181" s="241"/>
      <c r="G181" s="246"/>
      <c r="H181" s="247"/>
      <c r="I181" s="247"/>
      <c r="J181" s="248"/>
      <c r="K181" s="249"/>
      <c r="L181" s="256"/>
      <c r="M181" s="257"/>
      <c r="N181" s="257"/>
      <c r="O181" s="258"/>
      <c r="P181" s="259"/>
      <c r="Q181" s="256"/>
      <c r="R181" s="257"/>
      <c r="S181" s="257"/>
      <c r="T181" s="258"/>
      <c r="U181" s="259"/>
      <c r="V181" s="256"/>
      <c r="W181" s="257"/>
      <c r="X181" s="257"/>
      <c r="Y181" s="258"/>
      <c r="Z181" s="259"/>
      <c r="AA181" s="256"/>
      <c r="AB181" s="257"/>
      <c r="AC181" s="257"/>
      <c r="AD181" s="258"/>
      <c r="AE181" s="259"/>
    </row>
    <row r="182" spans="2:31" ht="12.75" hidden="1" customHeight="1" x14ac:dyDescent="0.2">
      <c r="B182" s="238"/>
      <c r="C182" s="239"/>
      <c r="D182" s="239"/>
      <c r="E182" s="240"/>
      <c r="F182" s="241"/>
      <c r="G182" s="246"/>
      <c r="H182" s="247"/>
      <c r="I182" s="247"/>
      <c r="J182" s="248"/>
      <c r="K182" s="249"/>
      <c r="L182" s="256"/>
      <c r="M182" s="257"/>
      <c r="N182" s="257"/>
      <c r="O182" s="258"/>
      <c r="P182" s="259"/>
      <c r="Q182" s="256"/>
      <c r="R182" s="257"/>
      <c r="S182" s="257"/>
      <c r="T182" s="258"/>
      <c r="U182" s="259"/>
      <c r="V182" s="256"/>
      <c r="W182" s="257"/>
      <c r="X182" s="257"/>
      <c r="Y182" s="258"/>
      <c r="Z182" s="259"/>
      <c r="AA182" s="256"/>
      <c r="AB182" s="257"/>
      <c r="AC182" s="257"/>
      <c r="AD182" s="258"/>
      <c r="AE182" s="259"/>
    </row>
    <row r="183" spans="2:31" ht="12.75" hidden="1" customHeight="1" x14ac:dyDescent="0.2">
      <c r="B183" s="238"/>
      <c r="C183" s="239"/>
      <c r="D183" s="239"/>
      <c r="E183" s="240"/>
      <c r="F183" s="241"/>
      <c r="G183" s="246"/>
      <c r="H183" s="247"/>
      <c r="I183" s="247"/>
      <c r="J183" s="248"/>
      <c r="K183" s="249"/>
      <c r="L183" s="256"/>
      <c r="M183" s="257"/>
      <c r="N183" s="257"/>
      <c r="O183" s="258"/>
      <c r="P183" s="259"/>
      <c r="Q183" s="256"/>
      <c r="R183" s="257"/>
      <c r="S183" s="257"/>
      <c r="T183" s="258"/>
      <c r="U183" s="259"/>
      <c r="V183" s="256"/>
      <c r="W183" s="257"/>
      <c r="X183" s="257"/>
      <c r="Y183" s="258"/>
      <c r="Z183" s="259"/>
      <c r="AA183" s="256"/>
      <c r="AB183" s="257"/>
      <c r="AC183" s="257"/>
      <c r="AD183" s="258"/>
      <c r="AE183" s="259"/>
    </row>
    <row r="184" spans="2:31" ht="12.75" hidden="1" customHeight="1" x14ac:dyDescent="0.2">
      <c r="B184" s="238"/>
      <c r="C184" s="239"/>
      <c r="D184" s="239"/>
      <c r="E184" s="240"/>
      <c r="F184" s="241"/>
      <c r="G184" s="246"/>
      <c r="H184" s="247"/>
      <c r="I184" s="247"/>
      <c r="J184" s="248"/>
      <c r="K184" s="249"/>
      <c r="L184" s="256"/>
      <c r="M184" s="257"/>
      <c r="N184" s="257"/>
      <c r="O184" s="258"/>
      <c r="P184" s="259"/>
      <c r="Q184" s="256"/>
      <c r="R184" s="257"/>
      <c r="S184" s="257"/>
      <c r="T184" s="258"/>
      <c r="U184" s="259"/>
      <c r="V184" s="256"/>
      <c r="W184" s="257"/>
      <c r="X184" s="257"/>
      <c r="Y184" s="258"/>
      <c r="Z184" s="259"/>
      <c r="AA184" s="256"/>
      <c r="AB184" s="257"/>
      <c r="AC184" s="257"/>
      <c r="AD184" s="258"/>
      <c r="AE184" s="259"/>
    </row>
    <row r="185" spans="2:31" ht="12.75" hidden="1" customHeight="1" x14ac:dyDescent="0.2">
      <c r="B185" s="238"/>
      <c r="C185" s="239"/>
      <c r="D185" s="239"/>
      <c r="E185" s="240"/>
      <c r="F185" s="241"/>
      <c r="G185" s="246"/>
      <c r="H185" s="247"/>
      <c r="I185" s="247"/>
      <c r="J185" s="248"/>
      <c r="K185" s="249"/>
      <c r="L185" s="256"/>
      <c r="M185" s="257"/>
      <c r="N185" s="257"/>
      <c r="O185" s="258"/>
      <c r="P185" s="259"/>
      <c r="Q185" s="256"/>
      <c r="R185" s="257"/>
      <c r="S185" s="257"/>
      <c r="T185" s="258"/>
      <c r="U185" s="259"/>
      <c r="V185" s="256"/>
      <c r="W185" s="257"/>
      <c r="X185" s="257"/>
      <c r="Y185" s="258"/>
      <c r="Z185" s="259"/>
      <c r="AA185" s="256"/>
      <c r="AB185" s="257"/>
      <c r="AC185" s="257"/>
      <c r="AD185" s="258"/>
      <c r="AE185" s="259"/>
    </row>
    <row r="186" spans="2:31" ht="12.75" hidden="1" customHeight="1" x14ac:dyDescent="0.2">
      <c r="B186" s="238"/>
      <c r="C186" s="239"/>
      <c r="D186" s="239"/>
      <c r="E186" s="240"/>
      <c r="F186" s="241"/>
      <c r="G186" s="246"/>
      <c r="H186" s="247"/>
      <c r="I186" s="247"/>
      <c r="J186" s="248"/>
      <c r="K186" s="249"/>
      <c r="L186" s="256"/>
      <c r="M186" s="257"/>
      <c r="N186" s="257"/>
      <c r="O186" s="258"/>
      <c r="P186" s="259"/>
      <c r="Q186" s="256"/>
      <c r="R186" s="257"/>
      <c r="S186" s="257"/>
      <c r="T186" s="258"/>
      <c r="U186" s="259"/>
      <c r="V186" s="256"/>
      <c r="W186" s="257"/>
      <c r="X186" s="257"/>
      <c r="Y186" s="258"/>
      <c r="Z186" s="259"/>
      <c r="AA186" s="256"/>
      <c r="AB186" s="257"/>
      <c r="AC186" s="257"/>
      <c r="AD186" s="258"/>
      <c r="AE186" s="259"/>
    </row>
    <row r="187" spans="2:31" ht="12.75" hidden="1" customHeight="1" x14ac:dyDescent="0.2">
      <c r="B187" s="238"/>
      <c r="C187" s="239"/>
      <c r="D187" s="239"/>
      <c r="E187" s="240"/>
      <c r="F187" s="241"/>
      <c r="G187" s="246"/>
      <c r="H187" s="247"/>
      <c r="I187" s="247"/>
      <c r="J187" s="248"/>
      <c r="K187" s="249"/>
      <c r="L187" s="256"/>
      <c r="M187" s="257"/>
      <c r="N187" s="257"/>
      <c r="O187" s="258"/>
      <c r="P187" s="259"/>
      <c r="Q187" s="256"/>
      <c r="R187" s="257"/>
      <c r="S187" s="257"/>
      <c r="T187" s="258"/>
      <c r="U187" s="259"/>
      <c r="V187" s="256"/>
      <c r="W187" s="257"/>
      <c r="X187" s="257"/>
      <c r="Y187" s="258"/>
      <c r="Z187" s="259"/>
      <c r="AA187" s="256"/>
      <c r="AB187" s="257"/>
      <c r="AC187" s="257"/>
      <c r="AD187" s="258"/>
      <c r="AE187" s="259"/>
    </row>
    <row r="188" spans="2:31" ht="12.75" hidden="1" customHeight="1" x14ac:dyDescent="0.2">
      <c r="B188" s="238"/>
      <c r="C188" s="239"/>
      <c r="D188" s="239"/>
      <c r="E188" s="240"/>
      <c r="F188" s="241"/>
      <c r="G188" s="246"/>
      <c r="H188" s="247"/>
      <c r="I188" s="247"/>
      <c r="J188" s="248"/>
      <c r="K188" s="249"/>
      <c r="L188" s="256"/>
      <c r="M188" s="257"/>
      <c r="N188" s="257"/>
      <c r="O188" s="258"/>
      <c r="P188" s="259"/>
      <c r="Q188" s="256"/>
      <c r="R188" s="257"/>
      <c r="S188" s="257"/>
      <c r="T188" s="258"/>
      <c r="U188" s="259"/>
      <c r="V188" s="256"/>
      <c r="W188" s="257"/>
      <c r="X188" s="257"/>
      <c r="Y188" s="258"/>
      <c r="Z188" s="259"/>
      <c r="AA188" s="256"/>
      <c r="AB188" s="257"/>
      <c r="AC188" s="257"/>
      <c r="AD188" s="258"/>
      <c r="AE188" s="259"/>
    </row>
    <row r="189" spans="2:31" ht="12.75" hidden="1" customHeight="1" x14ac:dyDescent="0.2">
      <c r="B189" s="238"/>
      <c r="C189" s="239"/>
      <c r="D189" s="239"/>
      <c r="E189" s="240"/>
      <c r="F189" s="241"/>
      <c r="G189" s="246"/>
      <c r="H189" s="247"/>
      <c r="I189" s="247"/>
      <c r="J189" s="248"/>
      <c r="K189" s="249"/>
      <c r="L189" s="256"/>
      <c r="M189" s="257"/>
      <c r="N189" s="257"/>
      <c r="O189" s="258"/>
      <c r="P189" s="259"/>
      <c r="Q189" s="256"/>
      <c r="R189" s="257"/>
      <c r="S189" s="257"/>
      <c r="T189" s="258"/>
      <c r="U189" s="259"/>
      <c r="V189" s="256"/>
      <c r="W189" s="257"/>
      <c r="X189" s="257"/>
      <c r="Y189" s="258"/>
      <c r="Z189" s="259"/>
      <c r="AA189" s="256"/>
      <c r="AB189" s="257"/>
      <c r="AC189" s="257"/>
      <c r="AD189" s="258"/>
      <c r="AE189" s="259"/>
    </row>
    <row r="190" spans="2:31" ht="12.75" hidden="1" customHeight="1" x14ac:dyDescent="0.2">
      <c r="B190" s="238"/>
      <c r="C190" s="239"/>
      <c r="D190" s="239"/>
      <c r="E190" s="240"/>
      <c r="F190" s="241"/>
      <c r="G190" s="246"/>
      <c r="H190" s="247"/>
      <c r="I190" s="247"/>
      <c r="J190" s="248"/>
      <c r="K190" s="249"/>
      <c r="L190" s="256"/>
      <c r="M190" s="257"/>
      <c r="N190" s="257"/>
      <c r="O190" s="258"/>
      <c r="P190" s="259"/>
      <c r="Q190" s="256"/>
      <c r="R190" s="257"/>
      <c r="S190" s="257"/>
      <c r="T190" s="258"/>
      <c r="U190" s="259"/>
      <c r="V190" s="256"/>
      <c r="W190" s="257"/>
      <c r="X190" s="257"/>
      <c r="Y190" s="258"/>
      <c r="Z190" s="259"/>
      <c r="AA190" s="256"/>
      <c r="AB190" s="257"/>
      <c r="AC190" s="257"/>
      <c r="AD190" s="258"/>
      <c r="AE190" s="259"/>
    </row>
    <row r="191" spans="2:31" ht="12.75" hidden="1" customHeight="1" x14ac:dyDescent="0.2">
      <c r="B191" s="238"/>
      <c r="C191" s="239"/>
      <c r="D191" s="239"/>
      <c r="E191" s="240"/>
      <c r="F191" s="241"/>
      <c r="G191" s="246"/>
      <c r="H191" s="247"/>
      <c r="I191" s="247"/>
      <c r="J191" s="248"/>
      <c r="K191" s="249"/>
      <c r="L191" s="256"/>
      <c r="M191" s="257"/>
      <c r="N191" s="257"/>
      <c r="O191" s="258"/>
      <c r="P191" s="259"/>
      <c r="Q191" s="256"/>
      <c r="R191" s="257"/>
      <c r="S191" s="257"/>
      <c r="T191" s="258"/>
      <c r="U191" s="259"/>
      <c r="V191" s="256"/>
      <c r="W191" s="257"/>
      <c r="X191" s="257"/>
      <c r="Y191" s="258"/>
      <c r="Z191" s="259"/>
      <c r="AA191" s="256"/>
      <c r="AB191" s="257"/>
      <c r="AC191" s="257"/>
      <c r="AD191" s="258"/>
      <c r="AE191" s="259"/>
    </row>
    <row r="192" spans="2:31" ht="12.75" hidden="1" customHeight="1" x14ac:dyDescent="0.2">
      <c r="B192" s="238"/>
      <c r="C192" s="239"/>
      <c r="D192" s="239"/>
      <c r="E192" s="240"/>
      <c r="F192" s="241"/>
      <c r="G192" s="246"/>
      <c r="H192" s="247"/>
      <c r="I192" s="247"/>
      <c r="J192" s="248"/>
      <c r="K192" s="249"/>
      <c r="L192" s="256"/>
      <c r="M192" s="257"/>
      <c r="N192" s="257"/>
      <c r="O192" s="258"/>
      <c r="P192" s="259"/>
      <c r="Q192" s="256"/>
      <c r="R192" s="257"/>
      <c r="S192" s="257"/>
      <c r="T192" s="258"/>
      <c r="U192" s="259"/>
      <c r="V192" s="256"/>
      <c r="W192" s="257"/>
      <c r="X192" s="257"/>
      <c r="Y192" s="258"/>
      <c r="Z192" s="259"/>
      <c r="AA192" s="256"/>
      <c r="AB192" s="257"/>
      <c r="AC192" s="257"/>
      <c r="AD192" s="258"/>
      <c r="AE192" s="259"/>
    </row>
    <row r="193" spans="1:31" ht="12.75" hidden="1" customHeight="1" x14ac:dyDescent="0.2">
      <c r="B193" s="238"/>
      <c r="C193" s="239"/>
      <c r="D193" s="239"/>
      <c r="E193" s="240"/>
      <c r="F193" s="241"/>
      <c r="G193" s="246"/>
      <c r="H193" s="247"/>
      <c r="I193" s="247"/>
      <c r="J193" s="248"/>
      <c r="K193" s="249"/>
      <c r="L193" s="256"/>
      <c r="M193" s="257"/>
      <c r="N193" s="257"/>
      <c r="O193" s="258"/>
      <c r="P193" s="259"/>
      <c r="Q193" s="256"/>
      <c r="R193" s="257"/>
      <c r="S193" s="257"/>
      <c r="T193" s="258"/>
      <c r="U193" s="259"/>
      <c r="V193" s="256"/>
      <c r="W193" s="257"/>
      <c r="X193" s="257"/>
      <c r="Y193" s="258"/>
      <c r="Z193" s="259"/>
      <c r="AA193" s="256"/>
      <c r="AB193" s="257"/>
      <c r="AC193" s="257"/>
      <c r="AD193" s="258"/>
      <c r="AE193" s="259"/>
    </row>
    <row r="194" spans="1:31" ht="12.75" hidden="1" customHeight="1" x14ac:dyDescent="0.2">
      <c r="B194" s="238"/>
      <c r="C194" s="239"/>
      <c r="D194" s="239"/>
      <c r="E194" s="240"/>
      <c r="F194" s="241"/>
      <c r="G194" s="246"/>
      <c r="H194" s="247"/>
      <c r="I194" s="247"/>
      <c r="J194" s="248"/>
      <c r="K194" s="249"/>
      <c r="L194" s="256"/>
      <c r="M194" s="257"/>
      <c r="N194" s="257"/>
      <c r="O194" s="258"/>
      <c r="P194" s="259"/>
      <c r="Q194" s="256"/>
      <c r="R194" s="257"/>
      <c r="S194" s="257"/>
      <c r="T194" s="258"/>
      <c r="U194" s="259"/>
      <c r="V194" s="256"/>
      <c r="W194" s="257"/>
      <c r="X194" s="257"/>
      <c r="Y194" s="258"/>
      <c r="Z194" s="259"/>
      <c r="AA194" s="256"/>
      <c r="AB194" s="257"/>
      <c r="AC194" s="257"/>
      <c r="AD194" s="258"/>
      <c r="AE194" s="259"/>
    </row>
    <row r="195" spans="1:31" ht="12.75" hidden="1" customHeight="1" x14ac:dyDescent="0.2">
      <c r="B195" s="238"/>
      <c r="C195" s="239"/>
      <c r="D195" s="239"/>
      <c r="E195" s="240"/>
      <c r="F195" s="241"/>
      <c r="G195" s="246"/>
      <c r="H195" s="247"/>
      <c r="I195" s="247"/>
      <c r="J195" s="248"/>
      <c r="K195" s="249"/>
      <c r="L195" s="256"/>
      <c r="M195" s="257"/>
      <c r="N195" s="257"/>
      <c r="O195" s="258"/>
      <c r="P195" s="259"/>
      <c r="Q195" s="256"/>
      <c r="R195" s="257"/>
      <c r="S195" s="257"/>
      <c r="T195" s="258"/>
      <c r="U195" s="259"/>
      <c r="V195" s="256"/>
      <c r="W195" s="257"/>
      <c r="X195" s="257"/>
      <c r="Y195" s="258"/>
      <c r="Z195" s="259"/>
      <c r="AA195" s="256"/>
      <c r="AB195" s="257"/>
      <c r="AC195" s="257"/>
      <c r="AD195" s="258"/>
      <c r="AE195" s="259"/>
    </row>
    <row r="196" spans="1:31" x14ac:dyDescent="0.2">
      <c r="A196" s="115" t="str">
        <f>$A$36</f>
        <v>Total</v>
      </c>
      <c r="B196" s="242">
        <f t="shared" ref="B196:AE196" si="6">SUM(B$172:B$195)</f>
        <v>106</v>
      </c>
      <c r="C196" s="243">
        <f t="shared" si="6"/>
        <v>1050185</v>
      </c>
      <c r="D196" s="243">
        <f t="shared" si="6"/>
        <v>678</v>
      </c>
      <c r="E196" s="244">
        <f t="shared" si="6"/>
        <v>96100.048999999999</v>
      </c>
      <c r="F196" s="245">
        <f t="shared" si="6"/>
        <v>1</v>
      </c>
      <c r="G196" s="250">
        <f t="shared" si="6"/>
        <v>121</v>
      </c>
      <c r="H196" s="251">
        <f t="shared" si="6"/>
        <v>1074744</v>
      </c>
      <c r="I196" s="251">
        <f t="shared" si="6"/>
        <v>896</v>
      </c>
      <c r="J196" s="255">
        <f t="shared" si="6"/>
        <v>99681.796000000002</v>
      </c>
      <c r="K196" s="252">
        <f t="shared" si="6"/>
        <v>1</v>
      </c>
      <c r="L196" s="261">
        <f t="shared" si="6"/>
        <v>126</v>
      </c>
      <c r="M196" s="262">
        <f t="shared" si="6"/>
        <v>1053694</v>
      </c>
      <c r="N196" s="262">
        <f t="shared" si="6"/>
        <v>1156</v>
      </c>
      <c r="O196" s="263">
        <f t="shared" si="6"/>
        <v>97827.23</v>
      </c>
      <c r="P196" s="264">
        <f t="shared" si="6"/>
        <v>1</v>
      </c>
      <c r="Q196" s="261">
        <f t="shared" si="6"/>
        <v>136</v>
      </c>
      <c r="R196" s="262">
        <f t="shared" si="6"/>
        <v>1086675</v>
      </c>
      <c r="S196" s="262">
        <f t="shared" si="6"/>
        <v>12270</v>
      </c>
      <c r="T196" s="263">
        <f t="shared" si="6"/>
        <v>98666.89</v>
      </c>
      <c r="U196" s="264">
        <f t="shared" si="6"/>
        <v>1</v>
      </c>
      <c r="V196" s="261">
        <f t="shared" si="6"/>
        <v>149</v>
      </c>
      <c r="W196" s="262">
        <f t="shared" si="6"/>
        <v>1014705</v>
      </c>
      <c r="X196" s="262">
        <f t="shared" si="6"/>
        <v>5133</v>
      </c>
      <c r="Y196" s="263">
        <f t="shared" si="6"/>
        <v>102274.91499999999</v>
      </c>
      <c r="Z196" s="264">
        <f t="shared" si="6"/>
        <v>1</v>
      </c>
      <c r="AA196" s="261">
        <f t="shared" si="6"/>
        <v>0</v>
      </c>
      <c r="AB196" s="262">
        <f t="shared" si="6"/>
        <v>0</v>
      </c>
      <c r="AC196" s="262">
        <f t="shared" si="6"/>
        <v>0</v>
      </c>
      <c r="AD196" s="263">
        <f t="shared" si="6"/>
        <v>0</v>
      </c>
      <c r="AE196" s="264" t="e">
        <f t="shared" si="6"/>
        <v>#DIV/0!</v>
      </c>
    </row>
    <row r="199" spans="1:31" ht="12.75" customHeight="1" x14ac:dyDescent="0.2"/>
    <row r="200" spans="1:31" ht="12.75" customHeight="1" x14ac:dyDescent="0.2">
      <c r="A200" s="110" t="str">
        <f>Translation!$A$39</f>
        <v>Vorsorgekapital in Mio. CHF</v>
      </c>
    </row>
    <row r="201" spans="1:31" ht="12.75" customHeight="1" x14ac:dyDescent="0.2"/>
    <row r="202" spans="1:31" ht="12.75" customHeight="1" x14ac:dyDescent="0.2"/>
    <row r="203" spans="1:31" ht="12.75" customHeight="1" x14ac:dyDescent="0.2"/>
    <row r="204" spans="1:31" ht="12.75" customHeight="1" x14ac:dyDescent="0.2"/>
    <row r="205" spans="1:31" ht="12.75" customHeight="1" x14ac:dyDescent="0.2"/>
    <row r="206" spans="1:31" ht="12.75" customHeight="1" x14ac:dyDescent="0.2"/>
    <row r="207" spans="1:31" ht="12.75" customHeight="1" x14ac:dyDescent="0.2"/>
    <row r="208" spans="1:31" ht="12.75" customHeight="1" x14ac:dyDescent="0.2"/>
    <row r="209" ht="12.75" customHeight="1" x14ac:dyDescent="0.2"/>
  </sheetData>
  <mergeCells count="6">
    <mergeCell ref="B3:F3"/>
    <mergeCell ref="Q3:U3"/>
    <mergeCell ref="V3:Z3"/>
    <mergeCell ref="AA3:AE3"/>
    <mergeCell ref="L3:P3"/>
    <mergeCell ref="G3:K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6">
    <pageSetUpPr fitToPage="1"/>
  </sheetPr>
  <dimension ref="A1:AE209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27" width="11" style="25"/>
    <col min="28" max="29" width="11" style="18"/>
    <col min="30" max="30" width="11" style="158"/>
    <col min="31" max="31" width="11" style="27"/>
    <col min="32" max="16384" width="11" style="1"/>
  </cols>
  <sheetData>
    <row r="1" spans="1:31" s="22" customFormat="1" ht="18" x14ac:dyDescent="0.25">
      <c r="A1" s="109" t="str">
        <f>Translation!$A$53</f>
        <v>Gesamt-Risiko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  <c r="AA1" s="21"/>
      <c r="AD1" s="157"/>
      <c r="AE1" s="24"/>
    </row>
    <row r="2" spans="1:3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  <c r="AA2" s="25"/>
      <c r="AD2" s="158"/>
      <c r="AE2" s="27"/>
    </row>
    <row r="3" spans="1:31" s="18" customFormat="1" ht="15.75" x14ac:dyDescent="0.25">
      <c r="A3" s="110"/>
      <c r="B3" s="288">
        <f>Translation!$A$45</f>
        <v>2018</v>
      </c>
      <c r="C3" s="289"/>
      <c r="D3" s="289"/>
      <c r="E3" s="289"/>
      <c r="F3" s="290"/>
      <c r="G3" s="288">
        <f>Translation!$A$44</f>
        <v>2017</v>
      </c>
      <c r="H3" s="289"/>
      <c r="I3" s="289"/>
      <c r="J3" s="289"/>
      <c r="K3" s="290"/>
      <c r="L3" s="288">
        <f>Translation!$A$43</f>
        <v>2016</v>
      </c>
      <c r="M3" s="289"/>
      <c r="N3" s="289"/>
      <c r="O3" s="289"/>
      <c r="P3" s="290"/>
      <c r="Q3" s="288">
        <f>Translation!$A$42</f>
        <v>2015</v>
      </c>
      <c r="R3" s="289"/>
      <c r="S3" s="289"/>
      <c r="T3" s="289"/>
      <c r="U3" s="290"/>
      <c r="V3" s="288">
        <f>Translation!$A$41</f>
        <v>2014</v>
      </c>
      <c r="W3" s="289"/>
      <c r="X3" s="289"/>
      <c r="Y3" s="289"/>
      <c r="Z3" s="290"/>
      <c r="AA3" s="288">
        <f>Translation!$A$40</f>
        <v>2013</v>
      </c>
      <c r="AB3" s="289"/>
      <c r="AC3" s="289"/>
      <c r="AD3" s="289"/>
      <c r="AE3" s="290"/>
    </row>
    <row r="4" spans="1:31" s="18" customFormat="1" ht="38.25" x14ac:dyDescent="0.2">
      <c r="A4" s="111" t="str">
        <f>Translation!$A$58</f>
        <v>Risikostufe</v>
      </c>
      <c r="B4" s="28" t="str">
        <f>Translation!$A$46</f>
        <v>Anzahl VE</v>
      </c>
      <c r="C4" s="19" t="str">
        <f>Translation!$A$47</f>
        <v>Anzahl aktive Versicherte</v>
      </c>
      <c r="D4" s="19" t="str">
        <f>Translation!$A$48</f>
        <v>Anzahl Rentner</v>
      </c>
      <c r="E4" s="148" t="str">
        <f>Translation!$A$49</f>
        <v>Vorsorge-kapital</v>
      </c>
      <c r="F4" s="29" t="str">
        <f>Translation!$A$52</f>
        <v>Anteil Vorsorge-kapital</v>
      </c>
      <c r="G4" s="28" t="str">
        <f>Translation!$A$46</f>
        <v>Anzahl VE</v>
      </c>
      <c r="H4" s="19" t="str">
        <f>Translation!$A$47</f>
        <v>Anzahl aktive Versicherte</v>
      </c>
      <c r="I4" s="19" t="str">
        <f>Translation!$A$48</f>
        <v>Anzahl Rentner</v>
      </c>
      <c r="J4" s="148" t="str">
        <f>Translation!$A$49</f>
        <v>Vorsorge-kapital</v>
      </c>
      <c r="K4" s="29" t="str">
        <f>Translation!$A$52</f>
        <v>Anteil Vorsorge-kapital</v>
      </c>
      <c r="L4" s="28" t="str">
        <f>Translation!$A$46</f>
        <v>Anzahl VE</v>
      </c>
      <c r="M4" s="73" t="str">
        <f>Translation!$A$47</f>
        <v>Anzahl aktive Versicherte</v>
      </c>
      <c r="N4" s="73" t="str">
        <f>Translation!$A$48</f>
        <v>Anzahl Rentner</v>
      </c>
      <c r="O4" s="148" t="str">
        <f>Translation!$A$49</f>
        <v>Vorsorge-kapital</v>
      </c>
      <c r="P4" s="29" t="str">
        <f>Translation!$A$52</f>
        <v>Anteil Vorsorge-kapital</v>
      </c>
      <c r="Q4" s="28" t="str">
        <f>Translation!$A$46</f>
        <v>Anzahl VE</v>
      </c>
      <c r="R4" s="73" t="str">
        <f>Translation!$A$47</f>
        <v>Anzahl aktive Versicherte</v>
      </c>
      <c r="S4" s="73" t="str">
        <f>Translation!$A$48</f>
        <v>Anzahl Rentner</v>
      </c>
      <c r="T4" s="148" t="str">
        <f>Translation!$A$49</f>
        <v>Vorsorge-kapital</v>
      </c>
      <c r="U4" s="29" t="str">
        <f>Translation!$A$52</f>
        <v>Anteil Vorsorge-kapital</v>
      </c>
      <c r="V4" s="28" t="str">
        <f>Translation!$A$46</f>
        <v>Anzahl VE</v>
      </c>
      <c r="W4" s="73" t="str">
        <f>Translation!$A$47</f>
        <v>Anzahl aktive Versicherte</v>
      </c>
      <c r="X4" s="73" t="str">
        <f>Translation!$A$48</f>
        <v>Anzahl Rentner</v>
      </c>
      <c r="Y4" s="148" t="str">
        <f>Translation!$A$49</f>
        <v>Vorsorge-kapital</v>
      </c>
      <c r="Z4" s="29" t="str">
        <f>Translation!$A$52</f>
        <v>Anteil Vorsorge-kapital</v>
      </c>
      <c r="AA4" s="28" t="str">
        <f>Translation!$A$46</f>
        <v>Anzahl VE</v>
      </c>
      <c r="AB4" s="73" t="str">
        <f>Translation!$A$47</f>
        <v>Anzahl aktive Versicherte</v>
      </c>
      <c r="AC4" s="73" t="str">
        <f>Translation!$A$48</f>
        <v>Anzahl Rentner</v>
      </c>
      <c r="AD4" s="148" t="str">
        <f>Translation!$A$49</f>
        <v>Vorsorge-kapital</v>
      </c>
      <c r="AE4" s="29" t="str">
        <f>Translation!$A$52</f>
        <v>Anteil Vorsorge-kapital</v>
      </c>
    </row>
    <row r="5" spans="1:31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  <c r="AA5" s="59"/>
      <c r="AB5" s="74"/>
      <c r="AC5" s="74"/>
      <c r="AD5" s="159"/>
      <c r="AE5" s="62"/>
    </row>
    <row r="6" spans="1:31" x14ac:dyDescent="0.2">
      <c r="M6" s="75"/>
      <c r="N6" s="75"/>
      <c r="R6" s="75"/>
      <c r="S6" s="75"/>
      <c r="W6" s="75"/>
      <c r="X6" s="75"/>
      <c r="AB6" s="75"/>
      <c r="AC6" s="75"/>
    </row>
    <row r="7" spans="1:31" ht="12.75" hidden="1" customHeight="1" x14ac:dyDescent="0.2">
      <c r="M7" s="75"/>
      <c r="N7" s="75"/>
      <c r="R7" s="75"/>
      <c r="S7" s="75"/>
      <c r="W7" s="75"/>
      <c r="X7" s="75"/>
      <c r="AB7" s="75"/>
      <c r="AC7" s="75"/>
    </row>
    <row r="8" spans="1:31" ht="12.75" hidden="1" customHeight="1" x14ac:dyDescent="0.2">
      <c r="M8" s="75"/>
      <c r="N8" s="75"/>
      <c r="R8" s="75"/>
      <c r="S8" s="75"/>
      <c r="W8" s="75"/>
      <c r="X8" s="75"/>
      <c r="AB8" s="75"/>
      <c r="AC8" s="75"/>
    </row>
    <row r="9" spans="1:31" ht="12.75" hidden="1" customHeight="1" x14ac:dyDescent="0.2">
      <c r="M9" s="75"/>
      <c r="N9" s="75"/>
      <c r="R9" s="75"/>
      <c r="S9" s="75"/>
      <c r="W9" s="75"/>
      <c r="X9" s="75"/>
      <c r="AB9" s="75"/>
      <c r="AC9" s="75"/>
    </row>
    <row r="10" spans="1:31" x14ac:dyDescent="0.2">
      <c r="M10" s="75"/>
      <c r="N10" s="75"/>
      <c r="R10" s="75"/>
      <c r="S10" s="75"/>
      <c r="W10" s="75"/>
      <c r="X10" s="75"/>
      <c r="AB10" s="75"/>
      <c r="AC10" s="75"/>
    </row>
    <row r="11" spans="1:31" x14ac:dyDescent="0.2">
      <c r="A11" s="113" t="str">
        <f>Translation!$A$29</f>
        <v>alle Vorsorgeeinrichtungen</v>
      </c>
      <c r="M11" s="75"/>
      <c r="N11" s="75"/>
      <c r="R11" s="75"/>
      <c r="S11" s="75"/>
      <c r="W11" s="75"/>
      <c r="X11" s="75"/>
      <c r="AB11" s="75"/>
      <c r="AC11" s="75"/>
    </row>
    <row r="12" spans="1:31" x14ac:dyDescent="0.2">
      <c r="A12" s="114" t="str">
        <f>Translation!$A59</f>
        <v>1 – tief</v>
      </c>
      <c r="B12" s="30">
        <v>81</v>
      </c>
      <c r="C12" s="6">
        <v>10962</v>
      </c>
      <c r="D12" s="6">
        <v>142</v>
      </c>
      <c r="E12" s="150">
        <v>1177.6300000000001</v>
      </c>
      <c r="F12" s="31">
        <f>E12/E$36</f>
        <v>1.2770604462304454E-3</v>
      </c>
      <c r="G12" s="41">
        <v>101</v>
      </c>
      <c r="H12" s="42">
        <v>16328</v>
      </c>
      <c r="I12" s="42">
        <v>143</v>
      </c>
      <c r="J12" s="160">
        <v>1240.1669999999999</v>
      </c>
      <c r="K12" s="44">
        <f>J12/J$36</f>
        <v>1.3729478283002528E-3</v>
      </c>
      <c r="L12" s="76">
        <v>87</v>
      </c>
      <c r="M12" s="122">
        <v>16316</v>
      </c>
      <c r="N12" s="122">
        <v>242</v>
      </c>
      <c r="O12" s="166">
        <v>2310.2020000000002</v>
      </c>
      <c r="P12" s="124">
        <f>O12/O$36</f>
        <v>2.6860779436846823E-3</v>
      </c>
      <c r="Q12" s="76">
        <v>107</v>
      </c>
      <c r="R12" s="122">
        <v>18497</v>
      </c>
      <c r="S12" s="122">
        <v>312</v>
      </c>
      <c r="T12" s="166">
        <v>2520.9639999999999</v>
      </c>
      <c r="U12" s="124">
        <f>T12/T$36</f>
        <v>3.0622841014844799E-3</v>
      </c>
      <c r="V12" s="76">
        <v>137</v>
      </c>
      <c r="W12" s="122">
        <v>25676</v>
      </c>
      <c r="X12" s="122">
        <v>656</v>
      </c>
      <c r="Y12" s="166">
        <v>3209.0140000000001</v>
      </c>
      <c r="Z12" s="124">
        <f>Y12/Y$36</f>
        <v>3.991156982918128E-3</v>
      </c>
      <c r="AA12" s="76">
        <v>73</v>
      </c>
      <c r="AB12" s="122">
        <v>12775</v>
      </c>
      <c r="AC12" s="122">
        <v>2647</v>
      </c>
      <c r="AD12" s="166">
        <v>1134.6089999999999</v>
      </c>
      <c r="AE12" s="124">
        <f>AD12/AD$36</f>
        <v>1.5220358722336275E-3</v>
      </c>
    </row>
    <row r="13" spans="1:31" x14ac:dyDescent="0.2">
      <c r="A13" s="114" t="str">
        <f>Translation!$A60</f>
        <v>2 – eher tief</v>
      </c>
      <c r="B13" s="30">
        <v>402</v>
      </c>
      <c r="C13" s="6">
        <v>1228753</v>
      </c>
      <c r="D13" s="6">
        <v>37348</v>
      </c>
      <c r="E13" s="150">
        <v>146396.39200000002</v>
      </c>
      <c r="F13" s="31">
        <f>E13/E$36</f>
        <v>0.15875703038649425</v>
      </c>
      <c r="G13" s="41">
        <v>489</v>
      </c>
      <c r="H13" s="42">
        <v>1334064</v>
      </c>
      <c r="I13" s="42">
        <v>61694</v>
      </c>
      <c r="J13" s="160">
        <v>175563.98</v>
      </c>
      <c r="K13" s="44">
        <f>J13/J$36</f>
        <v>0.19436106997585731</v>
      </c>
      <c r="L13" s="76">
        <v>437</v>
      </c>
      <c r="M13" s="122">
        <v>1216026</v>
      </c>
      <c r="N13" s="122">
        <v>21237</v>
      </c>
      <c r="O13" s="166">
        <v>128128.61199999999</v>
      </c>
      <c r="P13" s="124">
        <f>O13/O$36</f>
        <v>0.14897547428672145</v>
      </c>
      <c r="Q13" s="76">
        <v>433</v>
      </c>
      <c r="R13" s="122">
        <v>1243691</v>
      </c>
      <c r="S13" s="122">
        <v>26715</v>
      </c>
      <c r="T13" s="166">
        <v>121319.72</v>
      </c>
      <c r="U13" s="124">
        <f>T13/T$36</f>
        <v>0.14737039075232677</v>
      </c>
      <c r="V13" s="76">
        <v>580</v>
      </c>
      <c r="W13" s="122">
        <v>1346382</v>
      </c>
      <c r="X13" s="122">
        <v>58466</v>
      </c>
      <c r="Y13" s="166">
        <v>168348.26</v>
      </c>
      <c r="Z13" s="124">
        <f>Y13/Y$36</f>
        <v>0.20938030605697469</v>
      </c>
      <c r="AA13" s="76">
        <v>535</v>
      </c>
      <c r="AB13" s="122">
        <v>1253183</v>
      </c>
      <c r="AC13" s="122">
        <v>130143</v>
      </c>
      <c r="AD13" s="166">
        <v>78423.957999999999</v>
      </c>
      <c r="AE13" s="124">
        <f>AD13/AD$36</f>
        <v>0.10520282962548629</v>
      </c>
    </row>
    <row r="14" spans="1:31" x14ac:dyDescent="0.2">
      <c r="A14" s="114" t="str">
        <f>Translation!$A61</f>
        <v>3 – mittel</v>
      </c>
      <c r="B14" s="30">
        <v>857</v>
      </c>
      <c r="C14" s="6">
        <v>2124345</v>
      </c>
      <c r="D14" s="6">
        <v>617004</v>
      </c>
      <c r="E14" s="150">
        <v>520818.52399999998</v>
      </c>
      <c r="F14" s="31">
        <f>E14/E$36</f>
        <v>0.56479262303484279</v>
      </c>
      <c r="G14" s="41">
        <v>886</v>
      </c>
      <c r="H14" s="42">
        <v>2326204</v>
      </c>
      <c r="I14" s="42">
        <v>644178</v>
      </c>
      <c r="J14" s="160">
        <v>552461.21299999999</v>
      </c>
      <c r="K14" s="44">
        <f>J14/J$36</f>
        <v>0.61161151893936339</v>
      </c>
      <c r="L14" s="76">
        <v>896</v>
      </c>
      <c r="M14" s="122">
        <v>2124756</v>
      </c>
      <c r="N14" s="122">
        <v>574955</v>
      </c>
      <c r="O14" s="166">
        <v>480708.60800000001</v>
      </c>
      <c r="P14" s="124">
        <f>O14/O$36</f>
        <v>0.55892116329574892</v>
      </c>
      <c r="Q14" s="76">
        <v>896</v>
      </c>
      <c r="R14" s="122">
        <v>1917828</v>
      </c>
      <c r="S14" s="122">
        <v>456980</v>
      </c>
      <c r="T14" s="166">
        <v>391839.69</v>
      </c>
      <c r="U14" s="124">
        <f>T14/T$36</f>
        <v>0.47597841659682855</v>
      </c>
      <c r="V14" s="76">
        <v>942</v>
      </c>
      <c r="W14" s="122">
        <v>2066004</v>
      </c>
      <c r="X14" s="122">
        <v>565549</v>
      </c>
      <c r="Y14" s="166">
        <v>437217.83</v>
      </c>
      <c r="Z14" s="124">
        <f>Y14/Y$36</f>
        <v>0.54378229426883495</v>
      </c>
      <c r="AA14" s="76">
        <v>1022</v>
      </c>
      <c r="AB14" s="122">
        <v>2016386</v>
      </c>
      <c r="AC14" s="122">
        <v>523306</v>
      </c>
      <c r="AD14" s="166">
        <v>412387.14500000002</v>
      </c>
      <c r="AE14" s="124">
        <f>AD14/AD$36</f>
        <v>0.55320205281115387</v>
      </c>
    </row>
    <row r="15" spans="1:31" x14ac:dyDescent="0.2">
      <c r="A15" s="114" t="str">
        <f>Translation!$A62</f>
        <v>4 – eher hoch</v>
      </c>
      <c r="B15" s="30">
        <v>237</v>
      </c>
      <c r="C15" s="6">
        <v>787682</v>
      </c>
      <c r="D15" s="6">
        <v>236562</v>
      </c>
      <c r="E15" s="150">
        <v>209879.53399999999</v>
      </c>
      <c r="F15" s="31">
        <f>E15/E$36</f>
        <v>0.22760022362259616</v>
      </c>
      <c r="G15" s="41">
        <v>174</v>
      </c>
      <c r="H15" s="42">
        <v>432337</v>
      </c>
      <c r="I15" s="42">
        <v>178008</v>
      </c>
      <c r="J15" s="160">
        <v>146872.97</v>
      </c>
      <c r="K15" s="44">
        <f>J15/J$36</f>
        <v>0.1625982026594065</v>
      </c>
      <c r="L15" s="76">
        <v>252</v>
      </c>
      <c r="M15" s="122">
        <v>644321</v>
      </c>
      <c r="N15" s="122">
        <v>267053</v>
      </c>
      <c r="O15" s="166">
        <v>226537.61900000001</v>
      </c>
      <c r="P15" s="124">
        <f>O15/O$36</f>
        <v>0.26339588564581967</v>
      </c>
      <c r="Q15" s="76">
        <v>297</v>
      </c>
      <c r="R15" s="122">
        <v>808098</v>
      </c>
      <c r="S15" s="122">
        <v>368536</v>
      </c>
      <c r="T15" s="166">
        <v>286675.15400000004</v>
      </c>
      <c r="U15" s="124">
        <f>T15/T$36</f>
        <v>0.34823217086194608</v>
      </c>
      <c r="V15" s="76">
        <v>178</v>
      </c>
      <c r="W15" s="122">
        <v>519487</v>
      </c>
      <c r="X15" s="122">
        <v>220158</v>
      </c>
      <c r="Y15" s="166">
        <v>176379.03899999999</v>
      </c>
      <c r="Z15" s="124">
        <f>Y15/Y$36</f>
        <v>0.21936845185008191</v>
      </c>
      <c r="AA15" s="76">
        <v>261</v>
      </c>
      <c r="AB15" s="122">
        <v>601754</v>
      </c>
      <c r="AC15" s="122">
        <v>260701</v>
      </c>
      <c r="AD15" s="166">
        <v>233414.62700000001</v>
      </c>
      <c r="AE15" s="124">
        <f>AD15/AD$36</f>
        <v>0.31311706094172692</v>
      </c>
    </row>
    <row r="16" spans="1:31" x14ac:dyDescent="0.2">
      <c r="A16" s="114" t="str">
        <f>Translation!$A63</f>
        <v>5 – hoch</v>
      </c>
      <c r="B16" s="30">
        <v>10</v>
      </c>
      <c r="C16" s="6">
        <v>90155</v>
      </c>
      <c r="D16" s="6">
        <v>46239</v>
      </c>
      <c r="E16" s="150">
        <v>43869.078999999998</v>
      </c>
      <c r="F16" s="31">
        <f>E16/E$36</f>
        <v>4.7573062509836415E-2</v>
      </c>
      <c r="G16" s="41">
        <v>4</v>
      </c>
      <c r="H16" s="42">
        <v>66979</v>
      </c>
      <c r="I16" s="42">
        <v>33468</v>
      </c>
      <c r="J16" s="160">
        <v>27149.453000000001</v>
      </c>
      <c r="K16" s="44">
        <f>J16/J$36</f>
        <v>3.0056260597072643E-2</v>
      </c>
      <c r="L16" s="76">
        <v>10</v>
      </c>
      <c r="M16" s="122">
        <v>48675</v>
      </c>
      <c r="N16" s="122">
        <v>25338</v>
      </c>
      <c r="O16" s="166">
        <v>22380.097999999998</v>
      </c>
      <c r="P16" s="124">
        <f>O16/O$36</f>
        <v>2.6021398828025278E-2</v>
      </c>
      <c r="Q16" s="76">
        <v>10</v>
      </c>
      <c r="R16" s="122">
        <v>50041</v>
      </c>
      <c r="S16" s="122">
        <v>26058</v>
      </c>
      <c r="T16" s="166">
        <v>20874.425999999999</v>
      </c>
      <c r="U16" s="124">
        <f>T16/T$36</f>
        <v>2.5356737687414126E-2</v>
      </c>
      <c r="V16" s="76">
        <v>8</v>
      </c>
      <c r="W16" s="122">
        <v>46488</v>
      </c>
      <c r="X16" s="122">
        <v>23989</v>
      </c>
      <c r="Y16" s="166">
        <v>18876.871999999999</v>
      </c>
      <c r="Z16" s="124">
        <f>Y16/Y$36</f>
        <v>2.3477790841190373E-2</v>
      </c>
      <c r="AA16" s="76">
        <v>14</v>
      </c>
      <c r="AB16" s="122">
        <v>48650</v>
      </c>
      <c r="AC16" s="122">
        <v>26535</v>
      </c>
      <c r="AD16" s="166">
        <v>20094.495999999999</v>
      </c>
      <c r="AE16" s="124">
        <f>AD16/AD$36</f>
        <v>2.6956020749399255E-2</v>
      </c>
    </row>
    <row r="17" spans="2:31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6"/>
      <c r="P17" s="124"/>
      <c r="Q17" s="76"/>
      <c r="R17" s="122"/>
      <c r="S17" s="122"/>
      <c r="T17" s="166"/>
      <c r="U17" s="124"/>
      <c r="V17" s="76"/>
      <c r="W17" s="122"/>
      <c r="X17" s="122"/>
      <c r="Y17" s="166"/>
      <c r="Z17" s="124"/>
      <c r="AA17" s="76"/>
      <c r="AB17" s="122"/>
      <c r="AC17" s="122"/>
      <c r="AD17" s="166"/>
      <c r="AE17" s="124"/>
    </row>
    <row r="18" spans="2:31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6"/>
      <c r="P18" s="124"/>
      <c r="Q18" s="76"/>
      <c r="R18" s="122"/>
      <c r="S18" s="122"/>
      <c r="T18" s="166"/>
      <c r="U18" s="124"/>
      <c r="V18" s="76"/>
      <c r="W18" s="122"/>
      <c r="X18" s="122"/>
      <c r="Y18" s="166"/>
      <c r="Z18" s="124"/>
      <c r="AA18" s="76"/>
      <c r="AB18" s="122"/>
      <c r="AC18" s="122"/>
      <c r="AD18" s="166"/>
      <c r="AE18" s="124"/>
    </row>
    <row r="19" spans="2:31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6"/>
      <c r="P19" s="124"/>
      <c r="Q19" s="76"/>
      <c r="R19" s="122"/>
      <c r="S19" s="122"/>
      <c r="T19" s="166"/>
      <c r="U19" s="124"/>
      <c r="V19" s="76"/>
      <c r="W19" s="122"/>
      <c r="X19" s="122"/>
      <c r="Y19" s="166"/>
      <c r="Z19" s="124"/>
      <c r="AA19" s="76"/>
      <c r="AB19" s="122"/>
      <c r="AC19" s="122"/>
      <c r="AD19" s="166"/>
      <c r="AE19" s="124"/>
    </row>
    <row r="20" spans="2:31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6"/>
      <c r="P20" s="124"/>
      <c r="Q20" s="76"/>
      <c r="R20" s="122"/>
      <c r="S20" s="122"/>
      <c r="T20" s="166"/>
      <c r="U20" s="124"/>
      <c r="V20" s="76"/>
      <c r="W20" s="122"/>
      <c r="X20" s="122"/>
      <c r="Y20" s="166"/>
      <c r="Z20" s="124"/>
      <c r="AA20" s="76"/>
      <c r="AB20" s="122"/>
      <c r="AC20" s="122"/>
      <c r="AD20" s="166"/>
      <c r="AE20" s="124"/>
    </row>
    <row r="21" spans="2:31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6"/>
      <c r="P21" s="124"/>
      <c r="Q21" s="76"/>
      <c r="R21" s="122"/>
      <c r="S21" s="122"/>
      <c r="T21" s="166"/>
      <c r="U21" s="124"/>
      <c r="V21" s="76"/>
      <c r="W21" s="122"/>
      <c r="X21" s="122"/>
      <c r="Y21" s="166"/>
      <c r="Z21" s="124"/>
      <c r="AA21" s="76"/>
      <c r="AB21" s="122"/>
      <c r="AC21" s="122"/>
      <c r="AD21" s="166"/>
      <c r="AE21" s="124"/>
    </row>
    <row r="22" spans="2:31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6"/>
      <c r="P22" s="124"/>
      <c r="Q22" s="76"/>
      <c r="R22" s="122"/>
      <c r="S22" s="122"/>
      <c r="T22" s="166"/>
      <c r="U22" s="124"/>
      <c r="V22" s="76"/>
      <c r="W22" s="122"/>
      <c r="X22" s="122"/>
      <c r="Y22" s="166"/>
      <c r="Z22" s="124"/>
      <c r="AA22" s="76"/>
      <c r="AB22" s="122"/>
      <c r="AC22" s="122"/>
      <c r="AD22" s="166"/>
      <c r="AE22" s="124"/>
    </row>
    <row r="23" spans="2:31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6"/>
      <c r="P23" s="124"/>
      <c r="Q23" s="76"/>
      <c r="R23" s="122"/>
      <c r="S23" s="122"/>
      <c r="T23" s="166"/>
      <c r="U23" s="124"/>
      <c r="V23" s="76"/>
      <c r="W23" s="122"/>
      <c r="X23" s="122"/>
      <c r="Y23" s="166"/>
      <c r="Z23" s="124"/>
      <c r="AA23" s="76"/>
      <c r="AB23" s="122"/>
      <c r="AC23" s="122"/>
      <c r="AD23" s="166"/>
      <c r="AE23" s="124"/>
    </row>
    <row r="24" spans="2:31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6"/>
      <c r="P24" s="124"/>
      <c r="Q24" s="76"/>
      <c r="R24" s="122"/>
      <c r="S24" s="122"/>
      <c r="T24" s="166"/>
      <c r="U24" s="124"/>
      <c r="V24" s="76"/>
      <c r="W24" s="122"/>
      <c r="X24" s="122"/>
      <c r="Y24" s="166"/>
      <c r="Z24" s="124"/>
      <c r="AA24" s="76"/>
      <c r="AB24" s="122"/>
      <c r="AC24" s="122"/>
      <c r="AD24" s="166"/>
      <c r="AE24" s="124"/>
    </row>
    <row r="25" spans="2:31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6"/>
      <c r="P25" s="124"/>
      <c r="Q25" s="76"/>
      <c r="R25" s="122"/>
      <c r="S25" s="122"/>
      <c r="T25" s="166"/>
      <c r="U25" s="124"/>
      <c r="V25" s="76"/>
      <c r="W25" s="122"/>
      <c r="X25" s="122"/>
      <c r="Y25" s="166"/>
      <c r="Z25" s="124"/>
      <c r="AA25" s="76"/>
      <c r="AB25" s="122"/>
      <c r="AC25" s="122"/>
      <c r="AD25" s="166"/>
      <c r="AE25" s="124"/>
    </row>
    <row r="26" spans="2:31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6"/>
      <c r="P26" s="124"/>
      <c r="Q26" s="76"/>
      <c r="R26" s="122"/>
      <c r="S26" s="122"/>
      <c r="T26" s="166"/>
      <c r="U26" s="124"/>
      <c r="V26" s="76"/>
      <c r="W26" s="122"/>
      <c r="X26" s="122"/>
      <c r="Y26" s="166"/>
      <c r="Z26" s="124"/>
      <c r="AA26" s="76"/>
      <c r="AB26" s="122"/>
      <c r="AC26" s="122"/>
      <c r="AD26" s="166"/>
      <c r="AE26" s="124"/>
    </row>
    <row r="27" spans="2:31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6"/>
      <c r="P27" s="124"/>
      <c r="Q27" s="76"/>
      <c r="R27" s="122"/>
      <c r="S27" s="122"/>
      <c r="T27" s="166"/>
      <c r="U27" s="124"/>
      <c r="V27" s="76"/>
      <c r="W27" s="122"/>
      <c r="X27" s="122"/>
      <c r="Y27" s="166"/>
      <c r="Z27" s="124"/>
      <c r="AA27" s="76"/>
      <c r="AB27" s="122"/>
      <c r="AC27" s="122"/>
      <c r="AD27" s="166"/>
      <c r="AE27" s="124"/>
    </row>
    <row r="28" spans="2:31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6"/>
      <c r="P28" s="124"/>
      <c r="Q28" s="76"/>
      <c r="R28" s="122"/>
      <c r="S28" s="122"/>
      <c r="T28" s="166"/>
      <c r="U28" s="124"/>
      <c r="V28" s="76"/>
      <c r="W28" s="122"/>
      <c r="X28" s="122"/>
      <c r="Y28" s="166"/>
      <c r="Z28" s="124"/>
      <c r="AA28" s="76"/>
      <c r="AB28" s="122"/>
      <c r="AC28" s="122"/>
      <c r="AD28" s="166"/>
      <c r="AE28" s="124"/>
    </row>
    <row r="29" spans="2:31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6"/>
      <c r="P29" s="124"/>
      <c r="Q29" s="76"/>
      <c r="R29" s="122"/>
      <c r="S29" s="122"/>
      <c r="T29" s="166"/>
      <c r="U29" s="124"/>
      <c r="V29" s="76"/>
      <c r="W29" s="122"/>
      <c r="X29" s="122"/>
      <c r="Y29" s="166"/>
      <c r="Z29" s="124"/>
      <c r="AA29" s="76"/>
      <c r="AB29" s="122"/>
      <c r="AC29" s="122"/>
      <c r="AD29" s="166"/>
      <c r="AE29" s="124"/>
    </row>
    <row r="30" spans="2:31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6"/>
      <c r="P30" s="124"/>
      <c r="Q30" s="76"/>
      <c r="R30" s="122"/>
      <c r="S30" s="122"/>
      <c r="T30" s="166"/>
      <c r="U30" s="124"/>
      <c r="V30" s="76"/>
      <c r="W30" s="122"/>
      <c r="X30" s="122"/>
      <c r="Y30" s="166"/>
      <c r="Z30" s="124"/>
      <c r="AA30" s="76"/>
      <c r="AB30" s="122"/>
      <c r="AC30" s="122"/>
      <c r="AD30" s="166"/>
      <c r="AE30" s="124"/>
    </row>
    <row r="31" spans="2:31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6"/>
      <c r="P31" s="124"/>
      <c r="Q31" s="76"/>
      <c r="R31" s="122"/>
      <c r="S31" s="122"/>
      <c r="T31" s="166"/>
      <c r="U31" s="124"/>
      <c r="V31" s="76"/>
      <c r="W31" s="122"/>
      <c r="X31" s="122"/>
      <c r="Y31" s="166"/>
      <c r="Z31" s="124"/>
      <c r="AA31" s="76"/>
      <c r="AB31" s="122"/>
      <c r="AC31" s="122"/>
      <c r="AD31" s="166"/>
      <c r="AE31" s="124"/>
    </row>
    <row r="32" spans="2:31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6"/>
      <c r="P32" s="124"/>
      <c r="Q32" s="76"/>
      <c r="R32" s="122"/>
      <c r="S32" s="122"/>
      <c r="T32" s="166"/>
      <c r="U32" s="124"/>
      <c r="V32" s="76"/>
      <c r="W32" s="122"/>
      <c r="X32" s="122"/>
      <c r="Y32" s="166"/>
      <c r="Z32" s="124"/>
      <c r="AA32" s="76"/>
      <c r="AB32" s="122"/>
      <c r="AC32" s="122"/>
      <c r="AD32" s="166"/>
      <c r="AE32" s="124"/>
    </row>
    <row r="33" spans="1:31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6"/>
      <c r="P33" s="124"/>
      <c r="Q33" s="76"/>
      <c r="R33" s="122"/>
      <c r="S33" s="122"/>
      <c r="T33" s="166"/>
      <c r="U33" s="124"/>
      <c r="V33" s="76"/>
      <c r="W33" s="122"/>
      <c r="X33" s="122"/>
      <c r="Y33" s="166"/>
      <c r="Z33" s="124"/>
      <c r="AA33" s="76"/>
      <c r="AB33" s="122"/>
      <c r="AC33" s="122"/>
      <c r="AD33" s="166"/>
      <c r="AE33" s="124"/>
    </row>
    <row r="34" spans="1:31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6"/>
      <c r="P34" s="124"/>
      <c r="Q34" s="76"/>
      <c r="R34" s="122"/>
      <c r="S34" s="122"/>
      <c r="T34" s="166"/>
      <c r="U34" s="124"/>
      <c r="V34" s="76"/>
      <c r="W34" s="122"/>
      <c r="X34" s="122"/>
      <c r="Y34" s="166"/>
      <c r="Z34" s="124"/>
      <c r="AA34" s="76"/>
      <c r="AB34" s="122"/>
      <c r="AC34" s="122"/>
      <c r="AD34" s="166"/>
      <c r="AE34" s="124"/>
    </row>
    <row r="35" spans="1:31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6"/>
      <c r="P35" s="124"/>
      <c r="Q35" s="76"/>
      <c r="R35" s="122"/>
      <c r="S35" s="122"/>
      <c r="T35" s="166"/>
      <c r="U35" s="124"/>
      <c r="V35" s="76"/>
      <c r="W35" s="122"/>
      <c r="X35" s="122"/>
      <c r="Y35" s="166"/>
      <c r="Z35" s="124"/>
      <c r="AA35" s="76"/>
      <c r="AB35" s="122"/>
      <c r="AC35" s="122"/>
      <c r="AD35" s="166"/>
      <c r="AE35" s="124"/>
    </row>
    <row r="36" spans="1:31" x14ac:dyDescent="0.2">
      <c r="A36" s="115" t="s">
        <v>2</v>
      </c>
      <c r="B36" s="32">
        <f t="shared" ref="B36:AE36" si="0">SUM(B$12:B$35)</f>
        <v>1587</v>
      </c>
      <c r="C36" s="7">
        <f t="shared" si="0"/>
        <v>4241897</v>
      </c>
      <c r="D36" s="7">
        <f t="shared" si="0"/>
        <v>937295</v>
      </c>
      <c r="E36" s="151">
        <f t="shared" si="0"/>
        <v>922141.15899999999</v>
      </c>
      <c r="F36" s="64">
        <f t="shared" si="0"/>
        <v>1</v>
      </c>
      <c r="G36" s="45">
        <f t="shared" si="0"/>
        <v>1654</v>
      </c>
      <c r="H36" s="65">
        <f t="shared" si="0"/>
        <v>4175912</v>
      </c>
      <c r="I36" s="65">
        <f t="shared" si="0"/>
        <v>917491</v>
      </c>
      <c r="J36" s="161">
        <f t="shared" si="0"/>
        <v>903287.78299999994</v>
      </c>
      <c r="K36" s="66">
        <f t="shared" si="0"/>
        <v>1</v>
      </c>
      <c r="L36" s="77">
        <f t="shared" si="0"/>
        <v>1682</v>
      </c>
      <c r="M36" s="125">
        <f t="shared" si="0"/>
        <v>4050094</v>
      </c>
      <c r="N36" s="125">
        <f t="shared" si="0"/>
        <v>888825</v>
      </c>
      <c r="O36" s="167">
        <f t="shared" si="0"/>
        <v>860065.13899999997</v>
      </c>
      <c r="P36" s="127">
        <f t="shared" si="0"/>
        <v>0.99999999999999989</v>
      </c>
      <c r="Q36" s="77">
        <f t="shared" si="0"/>
        <v>1743</v>
      </c>
      <c r="R36" s="125">
        <f t="shared" si="0"/>
        <v>4038155</v>
      </c>
      <c r="S36" s="125">
        <f t="shared" si="0"/>
        <v>878601</v>
      </c>
      <c r="T36" s="167">
        <f t="shared" si="0"/>
        <v>823229.95400000003</v>
      </c>
      <c r="U36" s="127">
        <f t="shared" si="0"/>
        <v>0.99999999999999989</v>
      </c>
      <c r="V36" s="77">
        <f t="shared" si="0"/>
        <v>1845</v>
      </c>
      <c r="W36" s="125">
        <f t="shared" si="0"/>
        <v>4004037</v>
      </c>
      <c r="X36" s="125">
        <f t="shared" si="0"/>
        <v>868818</v>
      </c>
      <c r="Y36" s="167">
        <f t="shared" si="0"/>
        <v>804031.01500000001</v>
      </c>
      <c r="Z36" s="127">
        <f t="shared" si="0"/>
        <v>1</v>
      </c>
      <c r="AA36" s="77">
        <f t="shared" si="0"/>
        <v>1905</v>
      </c>
      <c r="AB36" s="125">
        <f t="shared" si="0"/>
        <v>3932748</v>
      </c>
      <c r="AC36" s="125">
        <f t="shared" si="0"/>
        <v>943332</v>
      </c>
      <c r="AD36" s="167">
        <f t="shared" si="0"/>
        <v>745454.83500000008</v>
      </c>
      <c r="AE36" s="127">
        <f t="shared" si="0"/>
        <v>1</v>
      </c>
    </row>
    <row r="39" spans="1:31" ht="12.75" hidden="1" customHeight="1" x14ac:dyDescent="0.2"/>
    <row r="40" spans="1:31" ht="12.75" hidden="1" customHeight="1" x14ac:dyDescent="0.2"/>
    <row r="41" spans="1:31" ht="12.75" hidden="1" customHeight="1" x14ac:dyDescent="0.2"/>
    <row r="42" spans="1:31" ht="12.75" hidden="1" customHeight="1" x14ac:dyDescent="0.2"/>
    <row r="43" spans="1:31" ht="12.75" hidden="1" customHeight="1" x14ac:dyDescent="0.2"/>
    <row r="44" spans="1:31" ht="12.75" hidden="1" customHeight="1" x14ac:dyDescent="0.2"/>
    <row r="45" spans="1:31" ht="12.75" hidden="1" customHeight="1" x14ac:dyDescent="0.2"/>
    <row r="46" spans="1:31" ht="12.75" hidden="1" customHeight="1" x14ac:dyDescent="0.2"/>
    <row r="47" spans="1:31" ht="12.75" hidden="1" customHeight="1" x14ac:dyDescent="0.2"/>
    <row r="48" spans="1:31" ht="12.75" hidden="1" customHeight="1" x14ac:dyDescent="0.2"/>
    <row r="49" spans="1:31" ht="12.75" hidden="1" customHeight="1" x14ac:dyDescent="0.2"/>
    <row r="51" spans="1:31" x14ac:dyDescent="0.2">
      <c r="A51" s="116" t="str">
        <f>Translation!$A$30</f>
        <v>Vorsorgeeinrichtungen ohne Staatsgarantie</v>
      </c>
      <c r="M51" s="75"/>
      <c r="N51" s="75"/>
      <c r="R51" s="75"/>
      <c r="S51" s="75"/>
      <c r="W51" s="75"/>
      <c r="X51" s="75"/>
      <c r="AB51" s="75"/>
      <c r="AC51" s="75"/>
    </row>
    <row r="52" spans="1:31" x14ac:dyDescent="0.2">
      <c r="A52" s="114" t="str">
        <f>$A$12</f>
        <v>1 – tief</v>
      </c>
      <c r="B52" s="33">
        <v>81</v>
      </c>
      <c r="C52" s="8">
        <v>10962</v>
      </c>
      <c r="D52" s="8">
        <v>142</v>
      </c>
      <c r="E52" s="152">
        <v>1177.6300000000001</v>
      </c>
      <c r="F52" s="34">
        <f>E52/E$76</f>
        <v>1.4826097547971601E-3</v>
      </c>
      <c r="G52" s="47">
        <v>101</v>
      </c>
      <c r="H52" s="48">
        <v>16328</v>
      </c>
      <c r="I52" s="48">
        <v>143</v>
      </c>
      <c r="J52" s="162">
        <v>1240.1669999999999</v>
      </c>
      <c r="K52" s="50">
        <f>J52/J$76</f>
        <v>1.6121188158866944E-3</v>
      </c>
      <c r="L52" s="128">
        <v>87</v>
      </c>
      <c r="M52" s="129">
        <v>16316</v>
      </c>
      <c r="N52" s="129">
        <v>242</v>
      </c>
      <c r="O52" s="168">
        <v>2310.2020000000002</v>
      </c>
      <c r="P52" s="131">
        <f>O52/O$76</f>
        <v>3.1526208898467415E-3</v>
      </c>
      <c r="Q52" s="128">
        <v>107</v>
      </c>
      <c r="R52" s="129">
        <v>18497</v>
      </c>
      <c r="S52" s="129">
        <v>312</v>
      </c>
      <c r="T52" s="168">
        <v>2520.9639999999999</v>
      </c>
      <c r="U52" s="131">
        <f>T52/T$76</f>
        <v>3.58100661232157E-3</v>
      </c>
      <c r="V52" s="128">
        <v>137</v>
      </c>
      <c r="W52" s="129">
        <v>25676</v>
      </c>
      <c r="X52" s="129">
        <v>656</v>
      </c>
      <c r="Y52" s="168">
        <v>3209.0140000000001</v>
      </c>
      <c r="Z52" s="131">
        <f>Y52/Y$76</f>
        <v>4.7279691151487051E-3</v>
      </c>
      <c r="AA52" s="128">
        <v>73</v>
      </c>
      <c r="AB52" s="129">
        <v>12775</v>
      </c>
      <c r="AC52" s="129">
        <v>2647</v>
      </c>
      <c r="AD52" s="168">
        <v>1134.6089999999999</v>
      </c>
      <c r="AE52" s="131">
        <f>AD52/AD$76</f>
        <v>1.8399304234840172E-3</v>
      </c>
    </row>
    <row r="53" spans="1:31" x14ac:dyDescent="0.2">
      <c r="A53" s="114" t="str">
        <f>$A$13</f>
        <v>2 – eher tief</v>
      </c>
      <c r="B53" s="33">
        <v>398</v>
      </c>
      <c r="C53" s="8">
        <v>1228421</v>
      </c>
      <c r="D53" s="8">
        <v>37002</v>
      </c>
      <c r="E53" s="152">
        <v>146188.86600000001</v>
      </c>
      <c r="F53" s="34">
        <f>E53/E$76</f>
        <v>0.18404850315832211</v>
      </c>
      <c r="G53" s="47">
        <v>485</v>
      </c>
      <c r="H53" s="48">
        <v>1333102</v>
      </c>
      <c r="I53" s="48">
        <v>61301</v>
      </c>
      <c r="J53" s="162">
        <v>175290.79800000001</v>
      </c>
      <c r="K53" s="50">
        <f>J53/J$76</f>
        <v>0.22786414548007952</v>
      </c>
      <c r="L53" s="128">
        <v>434</v>
      </c>
      <c r="M53" s="129">
        <v>1215259</v>
      </c>
      <c r="N53" s="129">
        <v>20928</v>
      </c>
      <c r="O53" s="168">
        <v>127917.655</v>
      </c>
      <c r="P53" s="131">
        <f>O53/O$76</f>
        <v>0.17456303445898172</v>
      </c>
      <c r="Q53" s="128">
        <v>432</v>
      </c>
      <c r="R53" s="129">
        <v>1243680</v>
      </c>
      <c r="S53" s="129">
        <v>26689</v>
      </c>
      <c r="T53" s="168">
        <v>121261.996</v>
      </c>
      <c r="U53" s="131">
        <f>T53/T$76</f>
        <v>0.17225157102573133</v>
      </c>
      <c r="V53" s="128">
        <v>578</v>
      </c>
      <c r="W53" s="129">
        <v>1345602</v>
      </c>
      <c r="X53" s="129">
        <v>58095</v>
      </c>
      <c r="Y53" s="168">
        <v>168104.83199999999</v>
      </c>
      <c r="Z53" s="131">
        <f>Y53/Y$76</f>
        <v>0.24767559562010691</v>
      </c>
      <c r="AA53" s="128">
        <v>532</v>
      </c>
      <c r="AB53" s="129">
        <v>1252354</v>
      </c>
      <c r="AC53" s="129">
        <v>129840</v>
      </c>
      <c r="AD53" s="168">
        <v>78273.516000000003</v>
      </c>
      <c r="AE53" s="131">
        <f>AD53/AD$76</f>
        <v>0.12693167729276164</v>
      </c>
    </row>
    <row r="54" spans="1:31" x14ac:dyDescent="0.2">
      <c r="A54" s="114" t="str">
        <f>$A$14</f>
        <v>3 – mittel</v>
      </c>
      <c r="B54" s="33">
        <v>841</v>
      </c>
      <c r="C54" s="8">
        <v>2017379</v>
      </c>
      <c r="D54" s="8">
        <v>565384</v>
      </c>
      <c r="E54" s="152">
        <v>476094.82</v>
      </c>
      <c r="F54" s="34">
        <f>E54/E$76</f>
        <v>0.59939269918429217</v>
      </c>
      <c r="G54" s="47">
        <v>868</v>
      </c>
      <c r="H54" s="48">
        <v>2196276</v>
      </c>
      <c r="I54" s="48">
        <v>584194</v>
      </c>
      <c r="J54" s="162">
        <v>499162.098</v>
      </c>
      <c r="K54" s="50">
        <f>J54/J$76</f>
        <v>0.6488711684501185</v>
      </c>
      <c r="L54" s="128">
        <v>879</v>
      </c>
      <c r="M54" s="129">
        <v>1996342</v>
      </c>
      <c r="N54" s="129">
        <v>518008</v>
      </c>
      <c r="O54" s="168">
        <v>430278.29200000002</v>
      </c>
      <c r="P54" s="131">
        <f>O54/O$76</f>
        <v>0.58717996599724875</v>
      </c>
      <c r="Q54" s="128">
        <v>878</v>
      </c>
      <c r="R54" s="129">
        <v>1814583</v>
      </c>
      <c r="S54" s="129">
        <v>416309</v>
      </c>
      <c r="T54" s="168">
        <v>354900.52899999998</v>
      </c>
      <c r="U54" s="131">
        <f>T54/T$76</f>
        <v>0.50413299875183581</v>
      </c>
      <c r="V54" s="128">
        <v>919</v>
      </c>
      <c r="W54" s="129">
        <v>1958085</v>
      </c>
      <c r="X54" s="129">
        <v>516967</v>
      </c>
      <c r="Y54" s="168">
        <v>400279.37900000002</v>
      </c>
      <c r="Z54" s="131">
        <f>Y54/Y$76</f>
        <v>0.58974767369132808</v>
      </c>
      <c r="AA54" s="128">
        <v>996</v>
      </c>
      <c r="AB54" s="129">
        <v>1920325</v>
      </c>
      <c r="AC54" s="129">
        <v>488760</v>
      </c>
      <c r="AD54" s="168">
        <v>381494.31</v>
      </c>
      <c r="AE54" s="131">
        <f>AD54/AD$76</f>
        <v>0.61864747005800491</v>
      </c>
    </row>
    <row r="55" spans="1:31" x14ac:dyDescent="0.2">
      <c r="A55" s="114" t="str">
        <f>$A$15</f>
        <v>4 – eher hoch</v>
      </c>
      <c r="B55" s="33">
        <v>221</v>
      </c>
      <c r="C55" s="8">
        <v>675431</v>
      </c>
      <c r="D55" s="8">
        <v>180247</v>
      </c>
      <c r="E55" s="152">
        <v>166052.106</v>
      </c>
      <c r="F55" s="34">
        <f>E55/E$76</f>
        <v>0.20905587676962373</v>
      </c>
      <c r="G55" s="47">
        <v>160</v>
      </c>
      <c r="H55" s="48">
        <v>304373</v>
      </c>
      <c r="I55" s="48">
        <v>115634</v>
      </c>
      <c r="J55" s="162">
        <v>93540.040999999997</v>
      </c>
      <c r="K55" s="50">
        <f>J55/J$76</f>
        <v>0.12159464018548538</v>
      </c>
      <c r="L55" s="128">
        <v>234</v>
      </c>
      <c r="M55" s="129">
        <v>498802</v>
      </c>
      <c r="N55" s="129">
        <v>197553</v>
      </c>
      <c r="O55" s="168">
        <v>170563.421</v>
      </c>
      <c r="P55" s="131">
        <f>O55/O$76</f>
        <v>0.23275964789586553</v>
      </c>
      <c r="Q55" s="128">
        <v>280</v>
      </c>
      <c r="R55" s="129">
        <v>651158</v>
      </c>
      <c r="S55" s="129">
        <v>289386</v>
      </c>
      <c r="T55" s="168">
        <v>223873.85200000001</v>
      </c>
      <c r="U55" s="131">
        <f>T55/T$76</f>
        <v>0.31801078648401981</v>
      </c>
      <c r="V55" s="128">
        <v>162</v>
      </c>
      <c r="W55" s="129">
        <v>335292</v>
      </c>
      <c r="X55" s="129">
        <v>138554</v>
      </c>
      <c r="Y55" s="168">
        <v>107014.424</v>
      </c>
      <c r="Z55" s="131">
        <f>Y55/Y$76</f>
        <v>0.1576686457420966</v>
      </c>
      <c r="AA55" s="128">
        <v>237</v>
      </c>
      <c r="AB55" s="129">
        <v>388206</v>
      </c>
      <c r="AC55" s="129">
        <v>161210</v>
      </c>
      <c r="AD55" s="168">
        <v>155292.198</v>
      </c>
      <c r="AE55" s="131">
        <f>AD55/AD$76</f>
        <v>0.25182846216617694</v>
      </c>
    </row>
    <row r="56" spans="1:31" x14ac:dyDescent="0.2">
      <c r="A56" s="114" t="str">
        <f>$A$16</f>
        <v>5 – hoch</v>
      </c>
      <c r="B56" s="33">
        <v>8</v>
      </c>
      <c r="C56" s="8">
        <v>4334</v>
      </c>
      <c r="D56" s="8">
        <v>3060</v>
      </c>
      <c r="E56" s="152">
        <v>4781.9049999999997</v>
      </c>
      <c r="F56" s="34">
        <f>E56/E$76</f>
        <v>6.0203111329647785E-3</v>
      </c>
      <c r="G56" s="47">
        <v>2</v>
      </c>
      <c r="H56" s="48">
        <v>110</v>
      </c>
      <c r="I56" s="48">
        <v>35</v>
      </c>
      <c r="J56" s="162">
        <v>44.561999999999998</v>
      </c>
      <c r="K56" s="50">
        <f>J56/J$76</f>
        <v>5.792706842993151E-5</v>
      </c>
      <c r="L56" s="128">
        <v>9</v>
      </c>
      <c r="M56" s="129">
        <v>1335</v>
      </c>
      <c r="N56" s="129">
        <v>1996</v>
      </c>
      <c r="O56" s="168">
        <v>1718.19</v>
      </c>
      <c r="P56" s="131">
        <f>O56/O$76</f>
        <v>2.3447307580574221E-3</v>
      </c>
      <c r="Q56" s="128">
        <v>8</v>
      </c>
      <c r="R56" s="129">
        <v>1894</v>
      </c>
      <c r="S56" s="129">
        <v>2071</v>
      </c>
      <c r="T56" s="168">
        <v>1424.604</v>
      </c>
      <c r="U56" s="131">
        <f>T56/T$76</f>
        <v>2.0236371260913513E-3</v>
      </c>
      <c r="V56" s="128">
        <v>6</v>
      </c>
      <c r="W56" s="129">
        <v>2</v>
      </c>
      <c r="X56" s="129">
        <v>634</v>
      </c>
      <c r="Y56" s="168">
        <v>122.25</v>
      </c>
      <c r="Z56" s="131">
        <f>Y56/Y$76</f>
        <v>1.8011583131981638E-4</v>
      </c>
      <c r="AA56" s="128">
        <v>9</v>
      </c>
      <c r="AB56" s="129">
        <v>972</v>
      </c>
      <c r="AC56" s="129">
        <v>1170</v>
      </c>
      <c r="AD56" s="168">
        <v>464.01100000000002</v>
      </c>
      <c r="AE56" s="131">
        <f>AD56/AD$76</f>
        <v>7.524600595722776E-4</v>
      </c>
    </row>
    <row r="57" spans="1:31" ht="12.75" hidden="1" customHeight="1" x14ac:dyDescent="0.2"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8"/>
      <c r="P57" s="131"/>
      <c r="Q57" s="128"/>
      <c r="R57" s="129"/>
      <c r="S57" s="129"/>
      <c r="T57" s="168"/>
      <c r="U57" s="131"/>
      <c r="V57" s="128"/>
      <c r="W57" s="129"/>
      <c r="X57" s="129"/>
      <c r="Y57" s="168"/>
      <c r="Z57" s="131"/>
      <c r="AA57" s="128"/>
      <c r="AB57" s="129"/>
      <c r="AC57" s="129"/>
      <c r="AD57" s="168"/>
      <c r="AE57" s="131"/>
    </row>
    <row r="58" spans="1:31" ht="12.75" hidden="1" customHeight="1" x14ac:dyDescent="0.2"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8"/>
      <c r="P58" s="131"/>
      <c r="Q58" s="128"/>
      <c r="R58" s="129"/>
      <c r="S58" s="129"/>
      <c r="T58" s="168"/>
      <c r="U58" s="131"/>
      <c r="V58" s="128"/>
      <c r="W58" s="129"/>
      <c r="X58" s="129"/>
      <c r="Y58" s="168"/>
      <c r="Z58" s="131"/>
      <c r="AA58" s="128"/>
      <c r="AB58" s="129"/>
      <c r="AC58" s="129"/>
      <c r="AD58" s="168"/>
      <c r="AE58" s="131"/>
    </row>
    <row r="59" spans="1:31" ht="12.75" hidden="1" customHeight="1" x14ac:dyDescent="0.2"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8"/>
      <c r="P59" s="131"/>
      <c r="Q59" s="128"/>
      <c r="R59" s="129"/>
      <c r="S59" s="129"/>
      <c r="T59" s="168"/>
      <c r="U59" s="131"/>
      <c r="V59" s="128"/>
      <c r="W59" s="129"/>
      <c r="X59" s="129"/>
      <c r="Y59" s="168"/>
      <c r="Z59" s="131"/>
      <c r="AA59" s="128"/>
      <c r="AB59" s="129"/>
      <c r="AC59" s="129"/>
      <c r="AD59" s="168"/>
      <c r="AE59" s="131"/>
    </row>
    <row r="60" spans="1:31" ht="12.75" hidden="1" customHeight="1" x14ac:dyDescent="0.2"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8"/>
      <c r="P60" s="131"/>
      <c r="Q60" s="128"/>
      <c r="R60" s="129"/>
      <c r="S60" s="129"/>
      <c r="T60" s="168"/>
      <c r="U60" s="131"/>
      <c r="V60" s="128"/>
      <c r="W60" s="129"/>
      <c r="X60" s="129"/>
      <c r="Y60" s="168"/>
      <c r="Z60" s="131"/>
      <c r="AA60" s="128"/>
      <c r="AB60" s="129"/>
      <c r="AC60" s="129"/>
      <c r="AD60" s="168"/>
      <c r="AE60" s="131"/>
    </row>
    <row r="61" spans="1:31" ht="12.75" hidden="1" customHeight="1" x14ac:dyDescent="0.2"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8"/>
      <c r="P61" s="131"/>
      <c r="Q61" s="128"/>
      <c r="R61" s="129"/>
      <c r="S61" s="129"/>
      <c r="T61" s="168"/>
      <c r="U61" s="131"/>
      <c r="V61" s="128"/>
      <c r="W61" s="129"/>
      <c r="X61" s="129"/>
      <c r="Y61" s="168"/>
      <c r="Z61" s="131"/>
      <c r="AA61" s="128"/>
      <c r="AB61" s="129"/>
      <c r="AC61" s="129"/>
      <c r="AD61" s="168"/>
      <c r="AE61" s="131"/>
    </row>
    <row r="62" spans="1:31" ht="12.75" hidden="1" customHeight="1" x14ac:dyDescent="0.2"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8"/>
      <c r="P62" s="131"/>
      <c r="Q62" s="128"/>
      <c r="R62" s="129"/>
      <c r="S62" s="129"/>
      <c r="T62" s="168"/>
      <c r="U62" s="131"/>
      <c r="V62" s="128"/>
      <c r="W62" s="129"/>
      <c r="X62" s="129"/>
      <c r="Y62" s="168"/>
      <c r="Z62" s="131"/>
      <c r="AA62" s="128"/>
      <c r="AB62" s="129"/>
      <c r="AC62" s="129"/>
      <c r="AD62" s="168"/>
      <c r="AE62" s="131"/>
    </row>
    <row r="63" spans="1:31" ht="12.75" hidden="1" customHeight="1" x14ac:dyDescent="0.2"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8"/>
      <c r="P63" s="131"/>
      <c r="Q63" s="128"/>
      <c r="R63" s="129"/>
      <c r="S63" s="129"/>
      <c r="T63" s="168"/>
      <c r="U63" s="131"/>
      <c r="V63" s="128"/>
      <c r="W63" s="129"/>
      <c r="X63" s="129"/>
      <c r="Y63" s="168"/>
      <c r="Z63" s="131"/>
      <c r="AA63" s="128"/>
      <c r="AB63" s="129"/>
      <c r="AC63" s="129"/>
      <c r="AD63" s="168"/>
      <c r="AE63" s="131"/>
    </row>
    <row r="64" spans="1:31" ht="12.75" hidden="1" customHeight="1" x14ac:dyDescent="0.2"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8"/>
      <c r="P64" s="131"/>
      <c r="Q64" s="128"/>
      <c r="R64" s="129"/>
      <c r="S64" s="129"/>
      <c r="T64" s="168"/>
      <c r="U64" s="131"/>
      <c r="V64" s="128"/>
      <c r="W64" s="129"/>
      <c r="X64" s="129"/>
      <c r="Y64" s="168"/>
      <c r="Z64" s="131"/>
      <c r="AA64" s="128"/>
      <c r="AB64" s="129"/>
      <c r="AC64" s="129"/>
      <c r="AD64" s="168"/>
      <c r="AE64" s="131"/>
    </row>
    <row r="65" spans="1:31" ht="12.75" hidden="1" customHeight="1" x14ac:dyDescent="0.2"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8"/>
      <c r="P65" s="131"/>
      <c r="Q65" s="128"/>
      <c r="R65" s="129"/>
      <c r="S65" s="129"/>
      <c r="T65" s="168"/>
      <c r="U65" s="131"/>
      <c r="V65" s="128"/>
      <c r="W65" s="129"/>
      <c r="X65" s="129"/>
      <c r="Y65" s="168"/>
      <c r="Z65" s="131"/>
      <c r="AA65" s="128"/>
      <c r="AB65" s="129"/>
      <c r="AC65" s="129"/>
      <c r="AD65" s="168"/>
      <c r="AE65" s="131"/>
    </row>
    <row r="66" spans="1:31" ht="12.75" hidden="1" customHeight="1" x14ac:dyDescent="0.2"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8"/>
      <c r="P66" s="131"/>
      <c r="Q66" s="128"/>
      <c r="R66" s="129"/>
      <c r="S66" s="129"/>
      <c r="T66" s="168"/>
      <c r="U66" s="131"/>
      <c r="V66" s="128"/>
      <c r="W66" s="129"/>
      <c r="X66" s="129"/>
      <c r="Y66" s="168"/>
      <c r="Z66" s="131"/>
      <c r="AA66" s="128"/>
      <c r="AB66" s="129"/>
      <c r="AC66" s="129"/>
      <c r="AD66" s="168"/>
      <c r="AE66" s="131"/>
    </row>
    <row r="67" spans="1:31" ht="12.75" hidden="1" customHeight="1" x14ac:dyDescent="0.2"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8"/>
      <c r="P67" s="131"/>
      <c r="Q67" s="128"/>
      <c r="R67" s="129"/>
      <c r="S67" s="129"/>
      <c r="T67" s="168"/>
      <c r="U67" s="131"/>
      <c r="V67" s="128"/>
      <c r="W67" s="129"/>
      <c r="X67" s="129"/>
      <c r="Y67" s="168"/>
      <c r="Z67" s="131"/>
      <c r="AA67" s="128"/>
      <c r="AB67" s="129"/>
      <c r="AC67" s="129"/>
      <c r="AD67" s="168"/>
      <c r="AE67" s="131"/>
    </row>
    <row r="68" spans="1:31" ht="12.75" hidden="1" customHeight="1" x14ac:dyDescent="0.2"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8"/>
      <c r="P68" s="131"/>
      <c r="Q68" s="128"/>
      <c r="R68" s="129"/>
      <c r="S68" s="129"/>
      <c r="T68" s="168"/>
      <c r="U68" s="131"/>
      <c r="V68" s="128"/>
      <c r="W68" s="129"/>
      <c r="X68" s="129"/>
      <c r="Y68" s="168"/>
      <c r="Z68" s="131"/>
      <c r="AA68" s="128"/>
      <c r="AB68" s="129"/>
      <c r="AC68" s="129"/>
      <c r="AD68" s="168"/>
      <c r="AE68" s="131"/>
    </row>
    <row r="69" spans="1:31" ht="12.75" hidden="1" customHeight="1" x14ac:dyDescent="0.2"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8"/>
      <c r="P69" s="131"/>
      <c r="Q69" s="128"/>
      <c r="R69" s="129"/>
      <c r="S69" s="129"/>
      <c r="T69" s="168"/>
      <c r="U69" s="131"/>
      <c r="V69" s="128"/>
      <c r="W69" s="129"/>
      <c r="X69" s="129"/>
      <c r="Y69" s="168"/>
      <c r="Z69" s="131"/>
      <c r="AA69" s="128"/>
      <c r="AB69" s="129"/>
      <c r="AC69" s="129"/>
      <c r="AD69" s="168"/>
      <c r="AE69" s="131"/>
    </row>
    <row r="70" spans="1:31" ht="12.75" hidden="1" customHeight="1" x14ac:dyDescent="0.2"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8"/>
      <c r="P70" s="131"/>
      <c r="Q70" s="128"/>
      <c r="R70" s="129"/>
      <c r="S70" s="129"/>
      <c r="T70" s="168"/>
      <c r="U70" s="131"/>
      <c r="V70" s="128"/>
      <c r="W70" s="129"/>
      <c r="X70" s="129"/>
      <c r="Y70" s="168"/>
      <c r="Z70" s="131"/>
      <c r="AA70" s="128"/>
      <c r="AB70" s="129"/>
      <c r="AC70" s="129"/>
      <c r="AD70" s="168"/>
      <c r="AE70" s="131"/>
    </row>
    <row r="71" spans="1:31" ht="12.75" hidden="1" customHeight="1" x14ac:dyDescent="0.2"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8"/>
      <c r="P71" s="131"/>
      <c r="Q71" s="128"/>
      <c r="R71" s="129"/>
      <c r="S71" s="129"/>
      <c r="T71" s="168"/>
      <c r="U71" s="131"/>
      <c r="V71" s="128"/>
      <c r="W71" s="129"/>
      <c r="X71" s="129"/>
      <c r="Y71" s="168"/>
      <c r="Z71" s="131"/>
      <c r="AA71" s="128"/>
      <c r="AB71" s="129"/>
      <c r="AC71" s="129"/>
      <c r="AD71" s="168"/>
      <c r="AE71" s="131"/>
    </row>
    <row r="72" spans="1:31" ht="12.75" hidden="1" customHeight="1" x14ac:dyDescent="0.2"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8"/>
      <c r="P72" s="131"/>
      <c r="Q72" s="128"/>
      <c r="R72" s="129"/>
      <c r="S72" s="129"/>
      <c r="T72" s="168"/>
      <c r="U72" s="131"/>
      <c r="V72" s="128"/>
      <c r="W72" s="129"/>
      <c r="X72" s="129"/>
      <c r="Y72" s="168"/>
      <c r="Z72" s="131"/>
      <c r="AA72" s="128"/>
      <c r="AB72" s="129"/>
      <c r="AC72" s="129"/>
      <c r="AD72" s="168"/>
      <c r="AE72" s="131"/>
    </row>
    <row r="73" spans="1:31" ht="12.75" hidden="1" customHeight="1" x14ac:dyDescent="0.2"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8"/>
      <c r="P73" s="131"/>
      <c r="Q73" s="128"/>
      <c r="R73" s="129"/>
      <c r="S73" s="129"/>
      <c r="T73" s="168"/>
      <c r="U73" s="131"/>
      <c r="V73" s="128"/>
      <c r="W73" s="129"/>
      <c r="X73" s="129"/>
      <c r="Y73" s="168"/>
      <c r="Z73" s="131"/>
      <c r="AA73" s="128"/>
      <c r="AB73" s="129"/>
      <c r="AC73" s="129"/>
      <c r="AD73" s="168"/>
      <c r="AE73" s="131"/>
    </row>
    <row r="74" spans="1:31" ht="12.75" hidden="1" customHeight="1" x14ac:dyDescent="0.2"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8"/>
      <c r="P74" s="131"/>
      <c r="Q74" s="128"/>
      <c r="R74" s="129"/>
      <c r="S74" s="129"/>
      <c r="T74" s="168"/>
      <c r="U74" s="131"/>
      <c r="V74" s="128"/>
      <c r="W74" s="129"/>
      <c r="X74" s="129"/>
      <c r="Y74" s="168"/>
      <c r="Z74" s="131"/>
      <c r="AA74" s="128"/>
      <c r="AB74" s="129"/>
      <c r="AC74" s="129"/>
      <c r="AD74" s="168"/>
      <c r="AE74" s="131"/>
    </row>
    <row r="75" spans="1:31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8"/>
      <c r="P75" s="131"/>
      <c r="Q75" s="128"/>
      <c r="R75" s="129"/>
      <c r="S75" s="129"/>
      <c r="T75" s="168"/>
      <c r="U75" s="131"/>
      <c r="V75" s="128"/>
      <c r="W75" s="129"/>
      <c r="X75" s="129"/>
      <c r="Y75" s="168"/>
      <c r="Z75" s="131"/>
      <c r="AA75" s="128"/>
      <c r="AB75" s="129"/>
      <c r="AC75" s="129"/>
      <c r="AD75" s="168"/>
      <c r="AE75" s="131"/>
    </row>
    <row r="76" spans="1:31" x14ac:dyDescent="0.2">
      <c r="A76" s="115" t="str">
        <f>$A$36</f>
        <v>Total</v>
      </c>
      <c r="B76" s="35">
        <f t="shared" ref="B76:Y76" si="1">SUM(B$52:B$75)</f>
        <v>1549</v>
      </c>
      <c r="C76" s="9">
        <f t="shared" si="1"/>
        <v>3936527</v>
      </c>
      <c r="D76" s="9">
        <f t="shared" si="1"/>
        <v>785835</v>
      </c>
      <c r="E76" s="153">
        <f t="shared" si="1"/>
        <v>794295.32700000005</v>
      </c>
      <c r="F76" s="67">
        <f t="shared" si="1"/>
        <v>0.99999999999999989</v>
      </c>
      <c r="G76" s="51">
        <f t="shared" si="1"/>
        <v>1616</v>
      </c>
      <c r="H76" s="68">
        <f t="shared" si="1"/>
        <v>3850189</v>
      </c>
      <c r="I76" s="68">
        <f t="shared" si="1"/>
        <v>761307</v>
      </c>
      <c r="J76" s="163">
        <f t="shared" si="1"/>
        <v>769277.66599999997</v>
      </c>
      <c r="K76" s="69">
        <f t="shared" si="1"/>
        <v>1</v>
      </c>
      <c r="L76" s="132">
        <f t="shared" si="1"/>
        <v>1643</v>
      </c>
      <c r="M76" s="133">
        <f t="shared" si="1"/>
        <v>3728054</v>
      </c>
      <c r="N76" s="133">
        <f t="shared" si="1"/>
        <v>738727</v>
      </c>
      <c r="O76" s="169">
        <f t="shared" si="1"/>
        <v>732787.75999999989</v>
      </c>
      <c r="P76" s="135">
        <f t="shared" si="1"/>
        <v>1.0000000000000002</v>
      </c>
      <c r="Q76" s="132">
        <f t="shared" si="1"/>
        <v>1705</v>
      </c>
      <c r="R76" s="133">
        <f t="shared" si="1"/>
        <v>3729812</v>
      </c>
      <c r="S76" s="133">
        <f t="shared" si="1"/>
        <v>734767</v>
      </c>
      <c r="T76" s="169">
        <f t="shared" si="1"/>
        <v>703981.94500000007</v>
      </c>
      <c r="U76" s="135">
        <f t="shared" si="1"/>
        <v>0.99999999999999989</v>
      </c>
      <c r="V76" s="132">
        <f t="shared" si="1"/>
        <v>1802</v>
      </c>
      <c r="W76" s="133">
        <f t="shared" si="1"/>
        <v>3664657</v>
      </c>
      <c r="X76" s="133">
        <f t="shared" si="1"/>
        <v>714906</v>
      </c>
      <c r="Y76" s="169">
        <f t="shared" si="1"/>
        <v>678729.89899999998</v>
      </c>
      <c r="Z76" s="135">
        <f t="shared" ref="Z76:AE76" si="2">SUM(Z$52:Z$75)</f>
        <v>1</v>
      </c>
      <c r="AA76" s="132">
        <f t="shared" si="2"/>
        <v>1847</v>
      </c>
      <c r="AB76" s="133">
        <f t="shared" si="2"/>
        <v>3574632</v>
      </c>
      <c r="AC76" s="133">
        <f t="shared" si="2"/>
        <v>783627</v>
      </c>
      <c r="AD76" s="169">
        <f t="shared" si="2"/>
        <v>616658.64400000009</v>
      </c>
      <c r="AE76" s="135">
        <f t="shared" si="2"/>
        <v>0.99999999999999978</v>
      </c>
    </row>
    <row r="79" spans="1:31" ht="12.75" hidden="1" customHeight="1" x14ac:dyDescent="0.2"/>
    <row r="80" spans="1:31" ht="12.75" hidden="1" customHeight="1" x14ac:dyDescent="0.2"/>
    <row r="81" spans="1:31" ht="12.75" hidden="1" customHeight="1" x14ac:dyDescent="0.2"/>
    <row r="82" spans="1:31" ht="12.75" hidden="1" customHeight="1" x14ac:dyDescent="0.2"/>
    <row r="83" spans="1:31" ht="12.75" hidden="1" customHeight="1" x14ac:dyDescent="0.2"/>
    <row r="84" spans="1:31" ht="12.75" hidden="1" customHeight="1" x14ac:dyDescent="0.2"/>
    <row r="85" spans="1:31" ht="12.75" hidden="1" customHeight="1" x14ac:dyDescent="0.2"/>
    <row r="86" spans="1:31" ht="12.75" hidden="1" customHeight="1" x14ac:dyDescent="0.2"/>
    <row r="87" spans="1:31" ht="12.75" hidden="1" customHeight="1" x14ac:dyDescent="0.2"/>
    <row r="88" spans="1:31" ht="12.75" hidden="1" customHeight="1" x14ac:dyDescent="0.2"/>
    <row r="89" spans="1:31" ht="12.75" hidden="1" customHeight="1" x14ac:dyDescent="0.2"/>
    <row r="91" spans="1:31" x14ac:dyDescent="0.2">
      <c r="A91" s="117" t="str">
        <f>Translation!$A$31</f>
        <v>Vorsorgeeinrichtungen mit Staatsgarantie</v>
      </c>
      <c r="M91" s="75"/>
      <c r="N91" s="75"/>
      <c r="R91" s="75"/>
      <c r="S91" s="75"/>
      <c r="W91" s="75"/>
      <c r="X91" s="75"/>
      <c r="AB91" s="75"/>
      <c r="AC91" s="75"/>
    </row>
    <row r="92" spans="1:31" x14ac:dyDescent="0.2">
      <c r="A92" s="114" t="str">
        <f>$A$12</f>
        <v>1 – tief</v>
      </c>
      <c r="B92" s="36">
        <v>0</v>
      </c>
      <c r="C92" s="10">
        <v>0</v>
      </c>
      <c r="D92" s="10">
        <v>0</v>
      </c>
      <c r="E92" s="154">
        <v>0</v>
      </c>
      <c r="F92" s="37">
        <f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>J92/J$116</f>
        <v>0</v>
      </c>
      <c r="L92" s="136">
        <v>0</v>
      </c>
      <c r="M92" s="137">
        <v>0</v>
      </c>
      <c r="N92" s="137">
        <v>0</v>
      </c>
      <c r="O92" s="170">
        <v>0</v>
      </c>
      <c r="P92" s="139">
        <f>O92/O$116</f>
        <v>0</v>
      </c>
      <c r="Q92" s="136">
        <v>0</v>
      </c>
      <c r="R92" s="137">
        <v>0</v>
      </c>
      <c r="S92" s="137">
        <v>0</v>
      </c>
      <c r="T92" s="170">
        <v>0</v>
      </c>
      <c r="U92" s="139">
        <f>T92/T$116</f>
        <v>0</v>
      </c>
      <c r="V92" s="136">
        <v>0</v>
      </c>
      <c r="W92" s="137">
        <v>0</v>
      </c>
      <c r="X92" s="137">
        <v>0</v>
      </c>
      <c r="Y92" s="170">
        <v>0</v>
      </c>
      <c r="Z92" s="139">
        <f>Y92/Y$116</f>
        <v>0</v>
      </c>
      <c r="AA92" s="136">
        <v>0</v>
      </c>
      <c r="AB92" s="137">
        <v>0</v>
      </c>
      <c r="AC92" s="137">
        <v>0</v>
      </c>
      <c r="AD92" s="170">
        <v>0</v>
      </c>
      <c r="AE92" s="139">
        <f>AD92/AD$116</f>
        <v>0</v>
      </c>
    </row>
    <row r="93" spans="1:31" x14ac:dyDescent="0.2">
      <c r="A93" s="114" t="str">
        <f>$A$13</f>
        <v>2 – eher tief</v>
      </c>
      <c r="B93" s="36">
        <v>4</v>
      </c>
      <c r="C93" s="10">
        <v>332</v>
      </c>
      <c r="D93" s="10">
        <v>346</v>
      </c>
      <c r="E93" s="154">
        <v>207.52600000000001</v>
      </c>
      <c r="F93" s="37">
        <f>E93/E$116</f>
        <v>1.6232519805573326E-3</v>
      </c>
      <c r="G93" s="53">
        <v>4</v>
      </c>
      <c r="H93" s="54">
        <v>962</v>
      </c>
      <c r="I93" s="54">
        <v>393</v>
      </c>
      <c r="J93" s="164">
        <v>273.18200000000002</v>
      </c>
      <c r="K93" s="56">
        <f>J93/J$116</f>
        <v>2.0385177337021504E-3</v>
      </c>
      <c r="L93" s="136">
        <v>3</v>
      </c>
      <c r="M93" s="137">
        <v>767</v>
      </c>
      <c r="N93" s="137">
        <v>309</v>
      </c>
      <c r="O93" s="170">
        <v>210.95699999999999</v>
      </c>
      <c r="P93" s="139">
        <f>O93/O$116</f>
        <v>1.6574587067824521E-3</v>
      </c>
      <c r="Q93" s="136">
        <v>1</v>
      </c>
      <c r="R93" s="137">
        <v>11</v>
      </c>
      <c r="S93" s="137">
        <v>26</v>
      </c>
      <c r="T93" s="170">
        <v>57.723999999999997</v>
      </c>
      <c r="U93" s="139">
        <f>T93/T$116</f>
        <v>4.8406678219675762E-4</v>
      </c>
      <c r="V93" s="136">
        <v>2</v>
      </c>
      <c r="W93" s="137">
        <v>780</v>
      </c>
      <c r="X93" s="137">
        <v>371</v>
      </c>
      <c r="Y93" s="170">
        <v>243.428</v>
      </c>
      <c r="Z93" s="139">
        <f>Y93/Y$116</f>
        <v>1.9427440694143538E-3</v>
      </c>
      <c r="AA93" s="136">
        <v>3</v>
      </c>
      <c r="AB93" s="137">
        <v>829</v>
      </c>
      <c r="AC93" s="137">
        <v>303</v>
      </c>
      <c r="AD93" s="170">
        <v>150.44200000000001</v>
      </c>
      <c r="AE93" s="139">
        <f>AD93/AD$116</f>
        <v>1.1680624934009112E-3</v>
      </c>
    </row>
    <row r="94" spans="1:31" x14ac:dyDescent="0.2">
      <c r="A94" s="114" t="str">
        <f>$A$14</f>
        <v>3 – mittel</v>
      </c>
      <c r="B94" s="36">
        <v>16</v>
      </c>
      <c r="C94" s="10">
        <v>106966</v>
      </c>
      <c r="D94" s="10">
        <v>51620</v>
      </c>
      <c r="E94" s="154">
        <v>44723.703999999998</v>
      </c>
      <c r="F94" s="37">
        <f>E94/E$116</f>
        <v>0.34982528018590392</v>
      </c>
      <c r="G94" s="53">
        <v>18</v>
      </c>
      <c r="H94" s="54">
        <v>129928</v>
      </c>
      <c r="I94" s="54">
        <v>59984</v>
      </c>
      <c r="J94" s="164">
        <v>53299.114999999998</v>
      </c>
      <c r="K94" s="56">
        <f>J94/J$116</f>
        <v>0.39772456134785705</v>
      </c>
      <c r="L94" s="136">
        <v>17</v>
      </c>
      <c r="M94" s="137">
        <v>128414</v>
      </c>
      <c r="N94" s="137">
        <v>56947</v>
      </c>
      <c r="O94" s="170">
        <v>50430.315999999999</v>
      </c>
      <c r="P94" s="139">
        <f>O94/O$116</f>
        <v>0.39622371544907448</v>
      </c>
      <c r="Q94" s="136">
        <v>18</v>
      </c>
      <c r="R94" s="137">
        <v>103245</v>
      </c>
      <c r="S94" s="137">
        <v>40671</v>
      </c>
      <c r="T94" s="170">
        <v>36939.161</v>
      </c>
      <c r="U94" s="139">
        <f>T94/T$116</f>
        <v>0.30976752827797738</v>
      </c>
      <c r="V94" s="136">
        <v>23</v>
      </c>
      <c r="W94" s="137">
        <v>107919</v>
      </c>
      <c r="X94" s="137">
        <v>48582</v>
      </c>
      <c r="Y94" s="170">
        <v>36938.451000000001</v>
      </c>
      <c r="Z94" s="139">
        <f>Y94/Y$116</f>
        <v>0.29479746213912411</v>
      </c>
      <c r="AA94" s="136">
        <v>26</v>
      </c>
      <c r="AB94" s="137">
        <v>96061</v>
      </c>
      <c r="AC94" s="137">
        <v>34546</v>
      </c>
      <c r="AD94" s="170">
        <v>30892.834999999999</v>
      </c>
      <c r="AE94" s="139">
        <f>AD94/AD$116</f>
        <v>0.23985829674108916</v>
      </c>
    </row>
    <row r="95" spans="1:31" x14ac:dyDescent="0.2">
      <c r="A95" s="114" t="str">
        <f>$A$15</f>
        <v>4 – eher hoch</v>
      </c>
      <c r="B95" s="36">
        <v>16</v>
      </c>
      <c r="C95" s="10">
        <v>112251</v>
      </c>
      <c r="D95" s="10">
        <v>56315</v>
      </c>
      <c r="E95" s="154">
        <v>43827.428</v>
      </c>
      <c r="F95" s="37">
        <f>E95/E$116</f>
        <v>0.34281468010627053</v>
      </c>
      <c r="G95" s="53">
        <v>14</v>
      </c>
      <c r="H95" s="54">
        <v>127964</v>
      </c>
      <c r="I95" s="54">
        <v>62374</v>
      </c>
      <c r="J95" s="164">
        <v>53332.928999999996</v>
      </c>
      <c r="K95" s="56">
        <f>J95/J$116</f>
        <v>0.39797688558095951</v>
      </c>
      <c r="L95" s="136">
        <v>18</v>
      </c>
      <c r="M95" s="137">
        <v>145519</v>
      </c>
      <c r="N95" s="137">
        <v>69500</v>
      </c>
      <c r="O95" s="170">
        <v>55974.197999999997</v>
      </c>
      <c r="P95" s="139">
        <f>O95/O$116</f>
        <v>0.43978119631140428</v>
      </c>
      <c r="Q95" s="136">
        <v>17</v>
      </c>
      <c r="R95" s="137">
        <v>156940</v>
      </c>
      <c r="S95" s="137">
        <v>79150</v>
      </c>
      <c r="T95" s="170">
        <v>62801.302000000003</v>
      </c>
      <c r="U95" s="139">
        <f>T95/T$116</f>
        <v>0.52664444904904029</v>
      </c>
      <c r="V95" s="136">
        <v>16</v>
      </c>
      <c r="W95" s="137">
        <v>184195</v>
      </c>
      <c r="X95" s="137">
        <v>81604</v>
      </c>
      <c r="Y95" s="170">
        <v>69364.615000000005</v>
      </c>
      <c r="Z95" s="139">
        <f>Y95/Y$116</f>
        <v>0.5535833775016018</v>
      </c>
      <c r="AA95" s="136">
        <v>24</v>
      </c>
      <c r="AB95" s="137">
        <v>213548</v>
      </c>
      <c r="AC95" s="137">
        <v>99491</v>
      </c>
      <c r="AD95" s="170">
        <v>78122.429000000004</v>
      </c>
      <c r="AE95" s="139">
        <f>AD95/AD$116</f>
        <v>0.60655853557035699</v>
      </c>
    </row>
    <row r="96" spans="1:31" x14ac:dyDescent="0.2">
      <c r="A96" s="114" t="str">
        <f>$A$16</f>
        <v>5 – hoch</v>
      </c>
      <c r="B96" s="36">
        <v>2</v>
      </c>
      <c r="C96" s="10">
        <v>85821</v>
      </c>
      <c r="D96" s="10">
        <v>43179</v>
      </c>
      <c r="E96" s="154">
        <v>39087.173999999999</v>
      </c>
      <c r="F96" s="37">
        <f>E96/E$116</f>
        <v>0.30573678772726826</v>
      </c>
      <c r="G96" s="53">
        <v>2</v>
      </c>
      <c r="H96" s="54">
        <v>66869</v>
      </c>
      <c r="I96" s="54">
        <v>33433</v>
      </c>
      <c r="J96" s="164">
        <v>27104.891</v>
      </c>
      <c r="K96" s="56">
        <f>J96/J$116</f>
        <v>0.20226003533748127</v>
      </c>
      <c r="L96" s="136">
        <v>1</v>
      </c>
      <c r="M96" s="137">
        <v>47340</v>
      </c>
      <c r="N96" s="137">
        <v>23342</v>
      </c>
      <c r="O96" s="170">
        <v>20661.907999999999</v>
      </c>
      <c r="P96" s="139">
        <f>O96/O$116</f>
        <v>0.16233762953273889</v>
      </c>
      <c r="Q96" s="136">
        <v>2</v>
      </c>
      <c r="R96" s="137">
        <v>48147</v>
      </c>
      <c r="S96" s="137">
        <v>23987</v>
      </c>
      <c r="T96" s="170">
        <v>19449.822</v>
      </c>
      <c r="U96" s="139">
        <f>T96/T$116</f>
        <v>0.16310395589078555</v>
      </c>
      <c r="V96" s="136">
        <v>2</v>
      </c>
      <c r="W96" s="137">
        <v>46486</v>
      </c>
      <c r="X96" s="137">
        <v>23355</v>
      </c>
      <c r="Y96" s="170">
        <v>18754.621999999999</v>
      </c>
      <c r="Z96" s="139">
        <f>Y96/Y$116</f>
        <v>0.1496764162898597</v>
      </c>
      <c r="AA96" s="136">
        <v>5</v>
      </c>
      <c r="AB96" s="137">
        <v>47678</v>
      </c>
      <c r="AC96" s="137">
        <v>25365</v>
      </c>
      <c r="AD96" s="170">
        <v>19630.485000000001</v>
      </c>
      <c r="AE96" s="139">
        <f>AD96/AD$116</f>
        <v>0.15241510519515286</v>
      </c>
    </row>
    <row r="97" spans="2:31" ht="12.75" hidden="1" customHeight="1" x14ac:dyDescent="0.2"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0"/>
      <c r="P97" s="139"/>
      <c r="Q97" s="136"/>
      <c r="R97" s="137"/>
      <c r="S97" s="137"/>
      <c r="T97" s="170"/>
      <c r="U97" s="139"/>
      <c r="V97" s="136"/>
      <c r="W97" s="137"/>
      <c r="X97" s="137"/>
      <c r="Y97" s="170"/>
      <c r="Z97" s="139"/>
      <c r="AA97" s="136"/>
      <c r="AB97" s="137"/>
      <c r="AC97" s="137"/>
      <c r="AD97" s="170"/>
      <c r="AE97" s="139"/>
    </row>
    <row r="98" spans="2:31" ht="12.75" hidden="1" customHeight="1" x14ac:dyDescent="0.2"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0"/>
      <c r="P98" s="139"/>
      <c r="Q98" s="136"/>
      <c r="R98" s="137"/>
      <c r="S98" s="137"/>
      <c r="T98" s="170"/>
      <c r="U98" s="139"/>
      <c r="V98" s="136"/>
      <c r="W98" s="137"/>
      <c r="X98" s="137"/>
      <c r="Y98" s="170"/>
      <c r="Z98" s="139"/>
      <c r="AA98" s="136"/>
      <c r="AB98" s="137"/>
      <c r="AC98" s="137"/>
      <c r="AD98" s="170"/>
      <c r="AE98" s="139"/>
    </row>
    <row r="99" spans="2:31" ht="12.75" hidden="1" customHeight="1" x14ac:dyDescent="0.2"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0"/>
      <c r="P99" s="139"/>
      <c r="Q99" s="136"/>
      <c r="R99" s="137"/>
      <c r="S99" s="137"/>
      <c r="T99" s="170"/>
      <c r="U99" s="139"/>
      <c r="V99" s="136"/>
      <c r="W99" s="137"/>
      <c r="X99" s="137"/>
      <c r="Y99" s="170"/>
      <c r="Z99" s="139"/>
      <c r="AA99" s="136"/>
      <c r="AB99" s="137"/>
      <c r="AC99" s="137"/>
      <c r="AD99" s="170"/>
      <c r="AE99" s="139"/>
    </row>
    <row r="100" spans="2:31" ht="12.75" hidden="1" customHeight="1" x14ac:dyDescent="0.2"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0"/>
      <c r="P100" s="139"/>
      <c r="Q100" s="136"/>
      <c r="R100" s="137"/>
      <c r="S100" s="137"/>
      <c r="T100" s="170"/>
      <c r="U100" s="139"/>
      <c r="V100" s="136"/>
      <c r="W100" s="137"/>
      <c r="X100" s="137"/>
      <c r="Y100" s="170"/>
      <c r="Z100" s="139"/>
      <c r="AA100" s="136"/>
      <c r="AB100" s="137"/>
      <c r="AC100" s="137"/>
      <c r="AD100" s="170"/>
      <c r="AE100" s="139"/>
    </row>
    <row r="101" spans="2:31" ht="12.75" hidden="1" customHeight="1" x14ac:dyDescent="0.2"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0"/>
      <c r="P101" s="139"/>
      <c r="Q101" s="136"/>
      <c r="R101" s="137"/>
      <c r="S101" s="137"/>
      <c r="T101" s="170"/>
      <c r="U101" s="139"/>
      <c r="V101" s="136"/>
      <c r="W101" s="137"/>
      <c r="X101" s="137"/>
      <c r="Y101" s="170"/>
      <c r="Z101" s="139"/>
      <c r="AA101" s="136"/>
      <c r="AB101" s="137"/>
      <c r="AC101" s="137"/>
      <c r="AD101" s="170"/>
      <c r="AE101" s="139"/>
    </row>
    <row r="102" spans="2:31" ht="12.75" hidden="1" customHeight="1" x14ac:dyDescent="0.2"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0"/>
      <c r="P102" s="139"/>
      <c r="Q102" s="136"/>
      <c r="R102" s="137"/>
      <c r="S102" s="137"/>
      <c r="T102" s="170"/>
      <c r="U102" s="139"/>
      <c r="V102" s="136"/>
      <c r="W102" s="137"/>
      <c r="X102" s="137"/>
      <c r="Y102" s="170"/>
      <c r="Z102" s="139"/>
      <c r="AA102" s="136"/>
      <c r="AB102" s="137"/>
      <c r="AC102" s="137"/>
      <c r="AD102" s="170"/>
      <c r="AE102" s="139"/>
    </row>
    <row r="103" spans="2:31" ht="12.75" hidden="1" customHeight="1" x14ac:dyDescent="0.2"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0"/>
      <c r="P103" s="139"/>
      <c r="Q103" s="136"/>
      <c r="R103" s="137"/>
      <c r="S103" s="137"/>
      <c r="T103" s="170"/>
      <c r="U103" s="139"/>
      <c r="V103" s="136"/>
      <c r="W103" s="137"/>
      <c r="X103" s="137"/>
      <c r="Y103" s="170"/>
      <c r="Z103" s="139"/>
      <c r="AA103" s="136"/>
      <c r="AB103" s="137"/>
      <c r="AC103" s="137"/>
      <c r="AD103" s="170"/>
      <c r="AE103" s="139"/>
    </row>
    <row r="104" spans="2:31" ht="12.75" hidden="1" customHeight="1" x14ac:dyDescent="0.2"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0"/>
      <c r="P104" s="139"/>
      <c r="Q104" s="136"/>
      <c r="R104" s="137"/>
      <c r="S104" s="137"/>
      <c r="T104" s="170"/>
      <c r="U104" s="139"/>
      <c r="V104" s="136"/>
      <c r="W104" s="137"/>
      <c r="X104" s="137"/>
      <c r="Y104" s="170"/>
      <c r="Z104" s="139"/>
      <c r="AA104" s="136"/>
      <c r="AB104" s="137"/>
      <c r="AC104" s="137"/>
      <c r="AD104" s="170"/>
      <c r="AE104" s="139"/>
    </row>
    <row r="105" spans="2:31" ht="12.75" hidden="1" customHeight="1" x14ac:dyDescent="0.2"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0"/>
      <c r="P105" s="139"/>
      <c r="Q105" s="136"/>
      <c r="R105" s="137"/>
      <c r="S105" s="137"/>
      <c r="T105" s="170"/>
      <c r="U105" s="139"/>
      <c r="V105" s="136"/>
      <c r="W105" s="137"/>
      <c r="X105" s="137"/>
      <c r="Y105" s="170"/>
      <c r="Z105" s="139"/>
      <c r="AA105" s="136"/>
      <c r="AB105" s="137"/>
      <c r="AC105" s="137"/>
      <c r="AD105" s="170"/>
      <c r="AE105" s="139"/>
    </row>
    <row r="106" spans="2:31" ht="12.75" hidden="1" customHeight="1" x14ac:dyDescent="0.2"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0"/>
      <c r="P106" s="139"/>
      <c r="Q106" s="136"/>
      <c r="R106" s="137"/>
      <c r="S106" s="137"/>
      <c r="T106" s="170"/>
      <c r="U106" s="139"/>
      <c r="V106" s="136"/>
      <c r="W106" s="137"/>
      <c r="X106" s="137"/>
      <c r="Y106" s="170"/>
      <c r="Z106" s="139"/>
      <c r="AA106" s="136"/>
      <c r="AB106" s="137"/>
      <c r="AC106" s="137"/>
      <c r="AD106" s="170"/>
      <c r="AE106" s="139"/>
    </row>
    <row r="107" spans="2:31" ht="12.75" hidden="1" customHeight="1" x14ac:dyDescent="0.2"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0"/>
      <c r="P107" s="139"/>
      <c r="Q107" s="136"/>
      <c r="R107" s="137"/>
      <c r="S107" s="137"/>
      <c r="T107" s="170"/>
      <c r="U107" s="139"/>
      <c r="V107" s="136"/>
      <c r="W107" s="137"/>
      <c r="X107" s="137"/>
      <c r="Y107" s="170"/>
      <c r="Z107" s="139"/>
      <c r="AA107" s="136"/>
      <c r="AB107" s="137"/>
      <c r="AC107" s="137"/>
      <c r="AD107" s="170"/>
      <c r="AE107" s="139"/>
    </row>
    <row r="108" spans="2:31" ht="12.75" hidden="1" customHeight="1" x14ac:dyDescent="0.2"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0"/>
      <c r="P108" s="139"/>
      <c r="Q108" s="136"/>
      <c r="R108" s="137"/>
      <c r="S108" s="137"/>
      <c r="T108" s="170"/>
      <c r="U108" s="139"/>
      <c r="V108" s="136"/>
      <c r="W108" s="137"/>
      <c r="X108" s="137"/>
      <c r="Y108" s="170"/>
      <c r="Z108" s="139"/>
      <c r="AA108" s="136"/>
      <c r="AB108" s="137"/>
      <c r="AC108" s="137"/>
      <c r="AD108" s="170"/>
      <c r="AE108" s="139"/>
    </row>
    <row r="109" spans="2:31" ht="12.75" hidden="1" customHeight="1" x14ac:dyDescent="0.2"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0"/>
      <c r="P109" s="139"/>
      <c r="Q109" s="136"/>
      <c r="R109" s="137"/>
      <c r="S109" s="137"/>
      <c r="T109" s="170"/>
      <c r="U109" s="139"/>
      <c r="V109" s="136"/>
      <c r="W109" s="137"/>
      <c r="X109" s="137"/>
      <c r="Y109" s="170"/>
      <c r="Z109" s="139"/>
      <c r="AA109" s="136"/>
      <c r="AB109" s="137"/>
      <c r="AC109" s="137"/>
      <c r="AD109" s="170"/>
      <c r="AE109" s="139"/>
    </row>
    <row r="110" spans="2:31" ht="12.75" hidden="1" customHeight="1" x14ac:dyDescent="0.2"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0"/>
      <c r="P110" s="139"/>
      <c r="Q110" s="136"/>
      <c r="R110" s="137"/>
      <c r="S110" s="137"/>
      <c r="T110" s="170"/>
      <c r="U110" s="139"/>
      <c r="V110" s="136"/>
      <c r="W110" s="137"/>
      <c r="X110" s="137"/>
      <c r="Y110" s="170"/>
      <c r="Z110" s="139"/>
      <c r="AA110" s="136"/>
      <c r="AB110" s="137"/>
      <c r="AC110" s="137"/>
      <c r="AD110" s="170"/>
      <c r="AE110" s="139"/>
    </row>
    <row r="111" spans="2:31" ht="12.75" hidden="1" customHeight="1" x14ac:dyDescent="0.2"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0"/>
      <c r="P111" s="139"/>
      <c r="Q111" s="136"/>
      <c r="R111" s="137"/>
      <c r="S111" s="137"/>
      <c r="T111" s="170"/>
      <c r="U111" s="139"/>
      <c r="V111" s="136"/>
      <c r="W111" s="137"/>
      <c r="X111" s="137"/>
      <c r="Y111" s="170"/>
      <c r="Z111" s="139"/>
      <c r="AA111" s="136"/>
      <c r="AB111" s="137"/>
      <c r="AC111" s="137"/>
      <c r="AD111" s="170"/>
      <c r="AE111" s="139"/>
    </row>
    <row r="112" spans="2:31" ht="12.75" hidden="1" customHeight="1" x14ac:dyDescent="0.2"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0"/>
      <c r="P112" s="139"/>
      <c r="Q112" s="136"/>
      <c r="R112" s="137"/>
      <c r="S112" s="137"/>
      <c r="T112" s="170"/>
      <c r="U112" s="139"/>
      <c r="V112" s="136"/>
      <c r="W112" s="137"/>
      <c r="X112" s="137"/>
      <c r="Y112" s="170"/>
      <c r="Z112" s="139"/>
      <c r="AA112" s="136"/>
      <c r="AB112" s="137"/>
      <c r="AC112" s="137"/>
      <c r="AD112" s="170"/>
      <c r="AE112" s="139"/>
    </row>
    <row r="113" spans="1:31" ht="12.75" hidden="1" customHeight="1" x14ac:dyDescent="0.2"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0"/>
      <c r="P113" s="139"/>
      <c r="Q113" s="136"/>
      <c r="R113" s="137"/>
      <c r="S113" s="137"/>
      <c r="T113" s="170"/>
      <c r="U113" s="139"/>
      <c r="V113" s="136"/>
      <c r="W113" s="137"/>
      <c r="X113" s="137"/>
      <c r="Y113" s="170"/>
      <c r="Z113" s="139"/>
      <c r="AA113" s="136"/>
      <c r="AB113" s="137"/>
      <c r="AC113" s="137"/>
      <c r="AD113" s="170"/>
      <c r="AE113" s="139"/>
    </row>
    <row r="114" spans="1:31" ht="12.75" hidden="1" customHeight="1" x14ac:dyDescent="0.2"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0"/>
      <c r="P114" s="139"/>
      <c r="Q114" s="136"/>
      <c r="R114" s="137"/>
      <c r="S114" s="137"/>
      <c r="T114" s="170"/>
      <c r="U114" s="139"/>
      <c r="V114" s="136"/>
      <c r="W114" s="137"/>
      <c r="X114" s="137"/>
      <c r="Y114" s="170"/>
      <c r="Z114" s="139"/>
      <c r="AA114" s="136"/>
      <c r="AB114" s="137"/>
      <c r="AC114" s="137"/>
      <c r="AD114" s="170"/>
      <c r="AE114" s="139"/>
    </row>
    <row r="115" spans="1:31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0"/>
      <c r="P115" s="139"/>
      <c r="Q115" s="136"/>
      <c r="R115" s="137"/>
      <c r="S115" s="137"/>
      <c r="T115" s="170"/>
      <c r="U115" s="139"/>
      <c r="V115" s="136"/>
      <c r="W115" s="137"/>
      <c r="X115" s="137"/>
      <c r="Y115" s="170"/>
      <c r="Z115" s="139"/>
      <c r="AA115" s="136"/>
      <c r="AB115" s="137"/>
      <c r="AC115" s="137"/>
      <c r="AD115" s="170"/>
      <c r="AE115" s="139"/>
    </row>
    <row r="116" spans="1:31" x14ac:dyDescent="0.2">
      <c r="A116" s="115" t="str">
        <f>$A$36</f>
        <v>Total</v>
      </c>
      <c r="B116" s="38">
        <f t="shared" ref="B116:Y116" si="3">SUM(B$92:B$115)</f>
        <v>38</v>
      </c>
      <c r="C116" s="11">
        <f t="shared" si="3"/>
        <v>305370</v>
      </c>
      <c r="D116" s="11">
        <f t="shared" si="3"/>
        <v>151460</v>
      </c>
      <c r="E116" s="155">
        <f t="shared" si="3"/>
        <v>127845.83199999999</v>
      </c>
      <c r="F116" s="70">
        <f t="shared" si="3"/>
        <v>1</v>
      </c>
      <c r="G116" s="57">
        <f t="shared" si="3"/>
        <v>38</v>
      </c>
      <c r="H116" s="71">
        <f t="shared" si="3"/>
        <v>325723</v>
      </c>
      <c r="I116" s="71">
        <f t="shared" si="3"/>
        <v>156184</v>
      </c>
      <c r="J116" s="165">
        <f t="shared" si="3"/>
        <v>134010.117</v>
      </c>
      <c r="K116" s="72">
        <f t="shared" si="3"/>
        <v>1</v>
      </c>
      <c r="L116" s="140">
        <f t="shared" si="3"/>
        <v>39</v>
      </c>
      <c r="M116" s="141">
        <f t="shared" si="3"/>
        <v>322040</v>
      </c>
      <c r="N116" s="141">
        <f t="shared" si="3"/>
        <v>150098</v>
      </c>
      <c r="O116" s="171">
        <f t="shared" si="3"/>
        <v>127277.37899999999</v>
      </c>
      <c r="P116" s="143">
        <f t="shared" si="3"/>
        <v>1</v>
      </c>
      <c r="Q116" s="140">
        <f t="shared" si="3"/>
        <v>38</v>
      </c>
      <c r="R116" s="141">
        <f t="shared" si="3"/>
        <v>308343</v>
      </c>
      <c r="S116" s="141">
        <f t="shared" si="3"/>
        <v>143834</v>
      </c>
      <c r="T116" s="171">
        <f t="shared" si="3"/>
        <v>119248.00900000001</v>
      </c>
      <c r="U116" s="143">
        <f t="shared" si="3"/>
        <v>0.99999999999999989</v>
      </c>
      <c r="V116" s="140">
        <f t="shared" si="3"/>
        <v>43</v>
      </c>
      <c r="W116" s="141">
        <f t="shared" si="3"/>
        <v>339380</v>
      </c>
      <c r="X116" s="141">
        <f t="shared" si="3"/>
        <v>153912</v>
      </c>
      <c r="Y116" s="171">
        <f t="shared" si="3"/>
        <v>125301.11600000001</v>
      </c>
      <c r="Z116" s="143">
        <f t="shared" ref="Z116:AE116" si="4">SUM(Z$92:Z$115)</f>
        <v>1</v>
      </c>
      <c r="AA116" s="140">
        <f t="shared" si="4"/>
        <v>58</v>
      </c>
      <c r="AB116" s="141">
        <f t="shared" si="4"/>
        <v>358116</v>
      </c>
      <c r="AC116" s="141">
        <f t="shared" si="4"/>
        <v>159705</v>
      </c>
      <c r="AD116" s="171">
        <f t="shared" si="4"/>
        <v>128796.19100000001</v>
      </c>
      <c r="AE116" s="143">
        <f t="shared" si="4"/>
        <v>0.99999999999999989</v>
      </c>
    </row>
    <row r="119" spans="1:31" ht="12.75" hidden="1" customHeight="1" x14ac:dyDescent="0.2"/>
    <row r="120" spans="1:31" ht="12.75" hidden="1" customHeight="1" x14ac:dyDescent="0.2"/>
    <row r="121" spans="1:31" ht="12.75" hidden="1" customHeight="1" x14ac:dyDescent="0.2"/>
    <row r="122" spans="1:31" ht="12.75" hidden="1" customHeight="1" x14ac:dyDescent="0.2"/>
    <row r="123" spans="1:31" ht="12.75" hidden="1" customHeight="1" x14ac:dyDescent="0.2"/>
    <row r="124" spans="1:31" ht="12.75" hidden="1" customHeight="1" x14ac:dyDescent="0.2"/>
    <row r="125" spans="1:31" ht="12.75" hidden="1" customHeight="1" x14ac:dyDescent="0.2"/>
    <row r="126" spans="1:31" ht="12.75" hidden="1" customHeight="1" x14ac:dyDescent="0.2"/>
    <row r="127" spans="1:31" ht="12.75" hidden="1" customHeight="1" x14ac:dyDescent="0.2"/>
    <row r="128" spans="1:31" ht="12.75" hidden="1" customHeight="1" x14ac:dyDescent="0.2"/>
    <row r="129" spans="1:31" ht="12.75" hidden="1" customHeight="1" x14ac:dyDescent="0.2"/>
    <row r="131" spans="1:31" x14ac:dyDescent="0.2">
      <c r="A131" s="237" t="str">
        <f>Translation!$A$32</f>
        <v>Vorsorgeeinrichtungen ohne Staatsgarantie und ohne Vollversicherungslösung</v>
      </c>
      <c r="M131" s="75"/>
      <c r="N131" s="75"/>
      <c r="R131" s="75"/>
      <c r="S131" s="75"/>
      <c r="W131" s="75"/>
      <c r="X131" s="75"/>
      <c r="AB131" s="75"/>
      <c r="AC131" s="75"/>
    </row>
    <row r="132" spans="1:31" x14ac:dyDescent="0.2">
      <c r="A132" s="114" t="str">
        <f>$A$12</f>
        <v>1 – tief</v>
      </c>
      <c r="B132" s="210">
        <v>51</v>
      </c>
      <c r="C132" s="211">
        <v>7875</v>
      </c>
      <c r="D132" s="211">
        <v>98</v>
      </c>
      <c r="E132" s="212">
        <v>835.90200000000004</v>
      </c>
      <c r="F132" s="213">
        <f>E132/E$156</f>
        <v>1.1972323880425899E-3</v>
      </c>
      <c r="G132" s="218">
        <v>69</v>
      </c>
      <c r="H132" s="219">
        <v>11138</v>
      </c>
      <c r="I132" s="219">
        <v>93</v>
      </c>
      <c r="J132" s="220">
        <v>826.61199999999997</v>
      </c>
      <c r="K132" s="221">
        <f>J132/J$156</f>
        <v>1.2344938746411324E-3</v>
      </c>
      <c r="L132" s="228">
        <v>57</v>
      </c>
      <c r="M132" s="229">
        <v>13072</v>
      </c>
      <c r="N132" s="229">
        <v>187</v>
      </c>
      <c r="O132" s="230">
        <v>1995.8979999999999</v>
      </c>
      <c r="P132" s="231">
        <f>O132/O$156</f>
        <v>3.1433418389013885E-3</v>
      </c>
      <c r="Q132" s="228">
        <v>67</v>
      </c>
      <c r="R132" s="229">
        <v>14764</v>
      </c>
      <c r="S132" s="229">
        <v>211</v>
      </c>
      <c r="T132" s="230">
        <v>2060.4920000000002</v>
      </c>
      <c r="U132" s="231">
        <f>T132/T$156</f>
        <v>3.4039992611781316E-3</v>
      </c>
      <c r="V132" s="228">
        <v>90</v>
      </c>
      <c r="W132" s="229">
        <v>19405</v>
      </c>
      <c r="X132" s="229">
        <v>348</v>
      </c>
      <c r="Y132" s="230">
        <v>2380.7109999999998</v>
      </c>
      <c r="Z132" s="231">
        <f>Y132/Y$156</f>
        <v>4.1299165868604925E-3</v>
      </c>
      <c r="AA132" s="228"/>
      <c r="AB132" s="229"/>
      <c r="AC132" s="229"/>
      <c r="AD132" s="230"/>
      <c r="AE132" s="231" t="e">
        <f>AD132/AD$156</f>
        <v>#DIV/0!</v>
      </c>
    </row>
    <row r="133" spans="1:31" x14ac:dyDescent="0.2">
      <c r="A133" s="114" t="str">
        <f>$A$13</f>
        <v>2 – eher tief</v>
      </c>
      <c r="B133" s="210">
        <v>322</v>
      </c>
      <c r="C133" s="211">
        <v>181323</v>
      </c>
      <c r="D133" s="211">
        <v>36368</v>
      </c>
      <c r="E133" s="212">
        <v>50430.544999999998</v>
      </c>
      <c r="F133" s="213">
        <f>E133/E$156</f>
        <v>7.2229856873938916E-2</v>
      </c>
      <c r="G133" s="218">
        <v>398</v>
      </c>
      <c r="H133" s="219">
        <v>263826</v>
      </c>
      <c r="I133" s="219">
        <v>60456</v>
      </c>
      <c r="J133" s="220">
        <v>76076.205000000002</v>
      </c>
      <c r="K133" s="221">
        <f>J133/J$156</f>
        <v>0.11361510488408479</v>
      </c>
      <c r="L133" s="228">
        <v>344</v>
      </c>
      <c r="M133" s="229">
        <v>165954</v>
      </c>
      <c r="N133" s="229">
        <v>20249</v>
      </c>
      <c r="O133" s="230">
        <v>30827.454000000002</v>
      </c>
      <c r="P133" s="231">
        <f>O133/O$156</f>
        <v>4.8550189410985919E-2</v>
      </c>
      <c r="Q133" s="228">
        <v>339</v>
      </c>
      <c r="R133" s="229">
        <v>160998</v>
      </c>
      <c r="S133" s="229">
        <v>14677</v>
      </c>
      <c r="T133" s="230">
        <v>23221.585999999999</v>
      </c>
      <c r="U133" s="231">
        <f>T133/T$156</f>
        <v>3.836280926467292E-2</v>
      </c>
      <c r="V133" s="228">
        <v>480</v>
      </c>
      <c r="W133" s="229">
        <v>337472</v>
      </c>
      <c r="X133" s="229">
        <v>53463</v>
      </c>
      <c r="Y133" s="230">
        <v>66825.365999999995</v>
      </c>
      <c r="Z133" s="231">
        <f>Y133/Y$156</f>
        <v>0.1159246911810897</v>
      </c>
      <c r="AA133" s="228"/>
      <c r="AB133" s="229"/>
      <c r="AC133" s="229"/>
      <c r="AD133" s="230"/>
      <c r="AE133" s="231" t="e">
        <f>AD133/AD$156</f>
        <v>#DIV/0!</v>
      </c>
    </row>
    <row r="134" spans="1:31" x14ac:dyDescent="0.2">
      <c r="A134" s="114" t="str">
        <f>$A$14</f>
        <v>3 – mittel</v>
      </c>
      <c r="B134" s="210">
        <v>841</v>
      </c>
      <c r="C134" s="211">
        <v>2017379</v>
      </c>
      <c r="D134" s="211">
        <v>565384</v>
      </c>
      <c r="E134" s="212">
        <v>476094.82</v>
      </c>
      <c r="F134" s="213">
        <f>E134/E$156</f>
        <v>0.68189349742351013</v>
      </c>
      <c r="G134" s="218">
        <v>866</v>
      </c>
      <c r="H134" s="219">
        <v>2195998</v>
      </c>
      <c r="I134" s="219">
        <v>584193</v>
      </c>
      <c r="J134" s="220">
        <v>499108.45</v>
      </c>
      <c r="K134" s="221">
        <f>J134/J$156</f>
        <v>0.74538758729201837</v>
      </c>
      <c r="L134" s="228">
        <v>873</v>
      </c>
      <c r="M134" s="229">
        <v>1995197</v>
      </c>
      <c r="N134" s="229">
        <v>517586</v>
      </c>
      <c r="O134" s="230">
        <v>429855.56699999998</v>
      </c>
      <c r="P134" s="231">
        <f>O134/O$156</f>
        <v>0.67697998015719185</v>
      </c>
      <c r="Q134" s="228">
        <v>875</v>
      </c>
      <c r="R134" s="229">
        <v>1814323</v>
      </c>
      <c r="S134" s="229">
        <v>416152</v>
      </c>
      <c r="T134" s="230">
        <v>354734.52100000001</v>
      </c>
      <c r="U134" s="231">
        <f>T134/T$156</f>
        <v>0.58603287341002941</v>
      </c>
      <c r="V134" s="228">
        <v>916</v>
      </c>
      <c r="W134" s="229">
        <v>1957781</v>
      </c>
      <c r="X134" s="229">
        <v>516775</v>
      </c>
      <c r="Y134" s="230">
        <v>400112.28899999999</v>
      </c>
      <c r="Z134" s="231">
        <f>Y134/Y$156</f>
        <v>0.69409112611644974</v>
      </c>
      <c r="AA134" s="228"/>
      <c r="AB134" s="229"/>
      <c r="AC134" s="229"/>
      <c r="AD134" s="230"/>
      <c r="AE134" s="231" t="e">
        <f>AD134/AD$156</f>
        <v>#DIV/0!</v>
      </c>
    </row>
    <row r="135" spans="1:31" x14ac:dyDescent="0.2">
      <c r="A135" s="114" t="str">
        <f>$A$15</f>
        <v>4 – eher hoch</v>
      </c>
      <c r="B135" s="210">
        <v>221</v>
      </c>
      <c r="C135" s="211">
        <v>675431</v>
      </c>
      <c r="D135" s="211">
        <v>180247</v>
      </c>
      <c r="E135" s="212">
        <v>166052.106</v>
      </c>
      <c r="F135" s="213">
        <f>E135/E$156</f>
        <v>0.23783046266892682</v>
      </c>
      <c r="G135" s="218">
        <v>160</v>
      </c>
      <c r="H135" s="219">
        <v>304373</v>
      </c>
      <c r="I135" s="219">
        <v>115634</v>
      </c>
      <c r="J135" s="220">
        <v>93540.040999999997</v>
      </c>
      <c r="K135" s="221">
        <f>J135/J$156</f>
        <v>0.13969626335956942</v>
      </c>
      <c r="L135" s="228">
        <v>234</v>
      </c>
      <c r="M135" s="229">
        <v>498802</v>
      </c>
      <c r="N135" s="229">
        <v>197553</v>
      </c>
      <c r="O135" s="230">
        <v>170563.421</v>
      </c>
      <c r="P135" s="231">
        <f>O135/O$156</f>
        <v>0.26862050937244875</v>
      </c>
      <c r="Q135" s="228">
        <v>280</v>
      </c>
      <c r="R135" s="229">
        <v>651158</v>
      </c>
      <c r="S135" s="229">
        <v>289386</v>
      </c>
      <c r="T135" s="230">
        <v>223873.85200000001</v>
      </c>
      <c r="U135" s="231">
        <f>T135/T$156</f>
        <v>0.36984682629444926</v>
      </c>
      <c r="V135" s="228">
        <v>161</v>
      </c>
      <c r="W135" s="229">
        <v>335292</v>
      </c>
      <c r="X135" s="229">
        <v>138553</v>
      </c>
      <c r="Y135" s="230">
        <v>107014.368</v>
      </c>
      <c r="Z135" s="231">
        <f>Y135/Y$156</f>
        <v>0.18564219404858162</v>
      </c>
      <c r="AA135" s="228"/>
      <c r="AB135" s="229"/>
      <c r="AC135" s="229"/>
      <c r="AD135" s="230"/>
      <c r="AE135" s="231" t="e">
        <f>AD135/AD$156</f>
        <v>#DIV/0!</v>
      </c>
    </row>
    <row r="136" spans="1:31" x14ac:dyDescent="0.2">
      <c r="A136" s="114" t="str">
        <f>$A$16</f>
        <v>5 – hoch</v>
      </c>
      <c r="B136" s="210">
        <v>8</v>
      </c>
      <c r="C136" s="211">
        <v>4334</v>
      </c>
      <c r="D136" s="211">
        <v>3060</v>
      </c>
      <c r="E136" s="212">
        <v>4781.9049999999997</v>
      </c>
      <c r="F136" s="213">
        <f>E136/E$156</f>
        <v>6.8489506455814203E-3</v>
      </c>
      <c r="G136" s="218">
        <v>2</v>
      </c>
      <c r="H136" s="219">
        <v>110</v>
      </c>
      <c r="I136" s="219">
        <v>35</v>
      </c>
      <c r="J136" s="220">
        <v>44.561999999999998</v>
      </c>
      <c r="K136" s="221">
        <f>J136/J$156</f>
        <v>6.6550589686283451E-5</v>
      </c>
      <c r="L136" s="228">
        <v>9</v>
      </c>
      <c r="M136" s="229">
        <v>1335</v>
      </c>
      <c r="N136" s="229">
        <v>1996</v>
      </c>
      <c r="O136" s="230">
        <v>1718.19</v>
      </c>
      <c r="P136" s="231">
        <f>O136/O$156</f>
        <v>2.7059792204721768E-3</v>
      </c>
      <c r="Q136" s="228">
        <v>8</v>
      </c>
      <c r="R136" s="229">
        <v>1894</v>
      </c>
      <c r="S136" s="229">
        <v>2071</v>
      </c>
      <c r="T136" s="230">
        <v>1424.604</v>
      </c>
      <c r="U136" s="231">
        <f>T136/T$156</f>
        <v>2.3534917696702586E-3</v>
      </c>
      <c r="V136" s="228">
        <v>6</v>
      </c>
      <c r="W136" s="229">
        <v>2</v>
      </c>
      <c r="X136" s="229">
        <v>634</v>
      </c>
      <c r="Y136" s="230">
        <v>122.25</v>
      </c>
      <c r="Z136" s="231">
        <f>Y136/Y$156</f>
        <v>2.1207206701850636E-4</v>
      </c>
      <c r="AA136" s="228"/>
      <c r="AB136" s="229"/>
      <c r="AC136" s="229"/>
      <c r="AD136" s="230"/>
      <c r="AE136" s="231" t="e">
        <f>AD136/AD$156</f>
        <v>#DIV/0!</v>
      </c>
    </row>
    <row r="137" spans="1:31" ht="12.75" hidden="1" customHeight="1" x14ac:dyDescent="0.2">
      <c r="B137" s="210"/>
      <c r="C137" s="211"/>
      <c r="D137" s="211"/>
      <c r="E137" s="212"/>
      <c r="F137" s="213"/>
      <c r="G137" s="218"/>
      <c r="H137" s="219"/>
      <c r="I137" s="219"/>
      <c r="J137" s="220"/>
      <c r="K137" s="221"/>
      <c r="L137" s="228"/>
      <c r="M137" s="229"/>
      <c r="N137" s="229"/>
      <c r="O137" s="230"/>
      <c r="P137" s="231"/>
      <c r="Q137" s="228"/>
      <c r="R137" s="229"/>
      <c r="S137" s="229"/>
      <c r="T137" s="230"/>
      <c r="U137" s="231"/>
      <c r="V137" s="228"/>
      <c r="W137" s="229"/>
      <c r="X137" s="229"/>
      <c r="Y137" s="230"/>
      <c r="Z137" s="231"/>
      <c r="AA137" s="228"/>
      <c r="AB137" s="229"/>
      <c r="AC137" s="229"/>
      <c r="AD137" s="230"/>
      <c r="AE137" s="231"/>
    </row>
    <row r="138" spans="1:31" ht="12.75" hidden="1" customHeight="1" x14ac:dyDescent="0.2">
      <c r="B138" s="210"/>
      <c r="C138" s="211"/>
      <c r="D138" s="211"/>
      <c r="E138" s="212"/>
      <c r="F138" s="213"/>
      <c r="G138" s="218"/>
      <c r="H138" s="219"/>
      <c r="I138" s="219"/>
      <c r="J138" s="220"/>
      <c r="K138" s="221"/>
      <c r="L138" s="228"/>
      <c r="M138" s="229"/>
      <c r="N138" s="229"/>
      <c r="O138" s="230"/>
      <c r="P138" s="231"/>
      <c r="Q138" s="228"/>
      <c r="R138" s="229"/>
      <c r="S138" s="229"/>
      <c r="T138" s="230"/>
      <c r="U138" s="231"/>
      <c r="V138" s="228"/>
      <c r="W138" s="229"/>
      <c r="X138" s="229"/>
      <c r="Y138" s="230"/>
      <c r="Z138" s="231"/>
      <c r="AA138" s="228"/>
      <c r="AB138" s="229"/>
      <c r="AC138" s="229"/>
      <c r="AD138" s="230"/>
      <c r="AE138" s="231"/>
    </row>
    <row r="139" spans="1:31" ht="12.75" hidden="1" customHeight="1" x14ac:dyDescent="0.2">
      <c r="B139" s="210"/>
      <c r="C139" s="211"/>
      <c r="D139" s="211"/>
      <c r="E139" s="212"/>
      <c r="F139" s="213"/>
      <c r="G139" s="218"/>
      <c r="H139" s="219"/>
      <c r="I139" s="219"/>
      <c r="J139" s="220"/>
      <c r="K139" s="221"/>
      <c r="L139" s="228"/>
      <c r="M139" s="229"/>
      <c r="N139" s="229"/>
      <c r="O139" s="230"/>
      <c r="P139" s="231"/>
      <c r="Q139" s="228"/>
      <c r="R139" s="229"/>
      <c r="S139" s="229"/>
      <c r="T139" s="230"/>
      <c r="U139" s="231"/>
      <c r="V139" s="228"/>
      <c r="W139" s="229"/>
      <c r="X139" s="229"/>
      <c r="Y139" s="230"/>
      <c r="Z139" s="231"/>
      <c r="AA139" s="228"/>
      <c r="AB139" s="229"/>
      <c r="AC139" s="229"/>
      <c r="AD139" s="230"/>
      <c r="AE139" s="231"/>
    </row>
    <row r="140" spans="1:31" ht="12.75" hidden="1" customHeight="1" x14ac:dyDescent="0.2">
      <c r="B140" s="210"/>
      <c r="C140" s="211"/>
      <c r="D140" s="211"/>
      <c r="E140" s="212"/>
      <c r="F140" s="213"/>
      <c r="G140" s="218"/>
      <c r="H140" s="219"/>
      <c r="I140" s="219"/>
      <c r="J140" s="220"/>
      <c r="K140" s="221"/>
      <c r="L140" s="228"/>
      <c r="M140" s="229"/>
      <c r="N140" s="229"/>
      <c r="O140" s="230"/>
      <c r="P140" s="231"/>
      <c r="Q140" s="228"/>
      <c r="R140" s="229"/>
      <c r="S140" s="229"/>
      <c r="T140" s="230"/>
      <c r="U140" s="231"/>
      <c r="V140" s="228"/>
      <c r="W140" s="229"/>
      <c r="X140" s="229"/>
      <c r="Y140" s="230"/>
      <c r="Z140" s="231"/>
      <c r="AA140" s="228"/>
      <c r="AB140" s="229"/>
      <c r="AC140" s="229"/>
      <c r="AD140" s="230"/>
      <c r="AE140" s="231"/>
    </row>
    <row r="141" spans="1:31" ht="12.75" hidden="1" customHeight="1" x14ac:dyDescent="0.2">
      <c r="B141" s="210"/>
      <c r="C141" s="211"/>
      <c r="D141" s="211"/>
      <c r="E141" s="212"/>
      <c r="F141" s="213"/>
      <c r="G141" s="218"/>
      <c r="H141" s="219"/>
      <c r="I141" s="219"/>
      <c r="J141" s="220"/>
      <c r="K141" s="221"/>
      <c r="L141" s="228"/>
      <c r="M141" s="229"/>
      <c r="N141" s="229"/>
      <c r="O141" s="230"/>
      <c r="P141" s="231"/>
      <c r="Q141" s="228"/>
      <c r="R141" s="229"/>
      <c r="S141" s="229"/>
      <c r="T141" s="230"/>
      <c r="U141" s="231"/>
      <c r="V141" s="228"/>
      <c r="W141" s="229"/>
      <c r="X141" s="229"/>
      <c r="Y141" s="230"/>
      <c r="Z141" s="231"/>
      <c r="AA141" s="228"/>
      <c r="AB141" s="229"/>
      <c r="AC141" s="229"/>
      <c r="AD141" s="230"/>
      <c r="AE141" s="231"/>
    </row>
    <row r="142" spans="1:31" ht="12.75" hidden="1" customHeight="1" x14ac:dyDescent="0.2">
      <c r="B142" s="210"/>
      <c r="C142" s="211"/>
      <c r="D142" s="211"/>
      <c r="E142" s="212"/>
      <c r="F142" s="213"/>
      <c r="G142" s="218"/>
      <c r="H142" s="219"/>
      <c r="I142" s="219"/>
      <c r="J142" s="220"/>
      <c r="K142" s="221"/>
      <c r="L142" s="228"/>
      <c r="M142" s="229"/>
      <c r="N142" s="229"/>
      <c r="O142" s="230"/>
      <c r="P142" s="231"/>
      <c r="Q142" s="228"/>
      <c r="R142" s="229"/>
      <c r="S142" s="229"/>
      <c r="T142" s="230"/>
      <c r="U142" s="231"/>
      <c r="V142" s="228"/>
      <c r="W142" s="229"/>
      <c r="X142" s="229"/>
      <c r="Y142" s="230"/>
      <c r="Z142" s="231"/>
      <c r="AA142" s="228"/>
      <c r="AB142" s="229"/>
      <c r="AC142" s="229"/>
      <c r="AD142" s="230"/>
      <c r="AE142" s="231"/>
    </row>
    <row r="143" spans="1:31" ht="12.75" hidden="1" customHeight="1" x14ac:dyDescent="0.2">
      <c r="B143" s="210"/>
      <c r="C143" s="211"/>
      <c r="D143" s="211"/>
      <c r="E143" s="212"/>
      <c r="F143" s="213"/>
      <c r="G143" s="218"/>
      <c r="H143" s="219"/>
      <c r="I143" s="219"/>
      <c r="J143" s="220"/>
      <c r="K143" s="221"/>
      <c r="L143" s="228"/>
      <c r="M143" s="229"/>
      <c r="N143" s="229"/>
      <c r="O143" s="230"/>
      <c r="P143" s="231"/>
      <c r="Q143" s="228"/>
      <c r="R143" s="229"/>
      <c r="S143" s="229"/>
      <c r="T143" s="230"/>
      <c r="U143" s="231"/>
      <c r="V143" s="228"/>
      <c r="W143" s="229"/>
      <c r="X143" s="229"/>
      <c r="Y143" s="230"/>
      <c r="Z143" s="231"/>
      <c r="AA143" s="228"/>
      <c r="AB143" s="229"/>
      <c r="AC143" s="229"/>
      <c r="AD143" s="230"/>
      <c r="AE143" s="231"/>
    </row>
    <row r="144" spans="1:31" ht="12.75" hidden="1" customHeight="1" x14ac:dyDescent="0.2">
      <c r="B144" s="210"/>
      <c r="C144" s="211"/>
      <c r="D144" s="211"/>
      <c r="E144" s="212"/>
      <c r="F144" s="213"/>
      <c r="G144" s="218"/>
      <c r="H144" s="219"/>
      <c r="I144" s="219"/>
      <c r="J144" s="220"/>
      <c r="K144" s="221"/>
      <c r="L144" s="228"/>
      <c r="M144" s="229"/>
      <c r="N144" s="229"/>
      <c r="O144" s="230"/>
      <c r="P144" s="231"/>
      <c r="Q144" s="228"/>
      <c r="R144" s="229"/>
      <c r="S144" s="229"/>
      <c r="T144" s="230"/>
      <c r="U144" s="231"/>
      <c r="V144" s="228"/>
      <c r="W144" s="229"/>
      <c r="X144" s="229"/>
      <c r="Y144" s="230"/>
      <c r="Z144" s="231"/>
      <c r="AA144" s="228"/>
      <c r="AB144" s="229"/>
      <c r="AC144" s="229"/>
      <c r="AD144" s="230"/>
      <c r="AE144" s="231"/>
    </row>
    <row r="145" spans="1:31" ht="12.75" hidden="1" customHeight="1" x14ac:dyDescent="0.2">
      <c r="B145" s="210"/>
      <c r="C145" s="211"/>
      <c r="D145" s="211"/>
      <c r="E145" s="212"/>
      <c r="F145" s="213"/>
      <c r="G145" s="218"/>
      <c r="H145" s="219"/>
      <c r="I145" s="219"/>
      <c r="J145" s="220"/>
      <c r="K145" s="221"/>
      <c r="L145" s="228"/>
      <c r="M145" s="229"/>
      <c r="N145" s="229"/>
      <c r="O145" s="230"/>
      <c r="P145" s="231"/>
      <c r="Q145" s="228"/>
      <c r="R145" s="229"/>
      <c r="S145" s="229"/>
      <c r="T145" s="230"/>
      <c r="U145" s="231"/>
      <c r="V145" s="228"/>
      <c r="W145" s="229"/>
      <c r="X145" s="229"/>
      <c r="Y145" s="230"/>
      <c r="Z145" s="231"/>
      <c r="AA145" s="228"/>
      <c r="AB145" s="229"/>
      <c r="AC145" s="229"/>
      <c r="AD145" s="230"/>
      <c r="AE145" s="231"/>
    </row>
    <row r="146" spans="1:31" ht="12.75" hidden="1" customHeight="1" x14ac:dyDescent="0.2">
      <c r="B146" s="210"/>
      <c r="C146" s="211"/>
      <c r="D146" s="211"/>
      <c r="E146" s="212"/>
      <c r="F146" s="213"/>
      <c r="G146" s="218"/>
      <c r="H146" s="219"/>
      <c r="I146" s="219"/>
      <c r="J146" s="220"/>
      <c r="K146" s="221"/>
      <c r="L146" s="228"/>
      <c r="M146" s="229"/>
      <c r="N146" s="229"/>
      <c r="O146" s="230"/>
      <c r="P146" s="231"/>
      <c r="Q146" s="228"/>
      <c r="R146" s="229"/>
      <c r="S146" s="229"/>
      <c r="T146" s="230"/>
      <c r="U146" s="231"/>
      <c r="V146" s="228"/>
      <c r="W146" s="229"/>
      <c r="X146" s="229"/>
      <c r="Y146" s="230"/>
      <c r="Z146" s="231"/>
      <c r="AA146" s="228"/>
      <c r="AB146" s="229"/>
      <c r="AC146" s="229"/>
      <c r="AD146" s="230"/>
      <c r="AE146" s="231"/>
    </row>
    <row r="147" spans="1:31" ht="12.75" hidden="1" customHeight="1" x14ac:dyDescent="0.2">
      <c r="B147" s="210"/>
      <c r="C147" s="211"/>
      <c r="D147" s="211"/>
      <c r="E147" s="212"/>
      <c r="F147" s="213"/>
      <c r="G147" s="218"/>
      <c r="H147" s="219"/>
      <c r="I147" s="219"/>
      <c r="J147" s="220"/>
      <c r="K147" s="221"/>
      <c r="L147" s="228"/>
      <c r="M147" s="229"/>
      <c r="N147" s="229"/>
      <c r="O147" s="230"/>
      <c r="P147" s="231"/>
      <c r="Q147" s="228"/>
      <c r="R147" s="229"/>
      <c r="S147" s="229"/>
      <c r="T147" s="230"/>
      <c r="U147" s="231"/>
      <c r="V147" s="228"/>
      <c r="W147" s="229"/>
      <c r="X147" s="229"/>
      <c r="Y147" s="230"/>
      <c r="Z147" s="231"/>
      <c r="AA147" s="228"/>
      <c r="AB147" s="229"/>
      <c r="AC147" s="229"/>
      <c r="AD147" s="230"/>
      <c r="AE147" s="231"/>
    </row>
    <row r="148" spans="1:31" ht="12.75" hidden="1" customHeight="1" x14ac:dyDescent="0.2">
      <c r="B148" s="210"/>
      <c r="C148" s="211"/>
      <c r="D148" s="211"/>
      <c r="E148" s="212"/>
      <c r="F148" s="213"/>
      <c r="G148" s="218"/>
      <c r="H148" s="219"/>
      <c r="I148" s="219"/>
      <c r="J148" s="220"/>
      <c r="K148" s="221"/>
      <c r="L148" s="228"/>
      <c r="M148" s="229"/>
      <c r="N148" s="229"/>
      <c r="O148" s="230"/>
      <c r="P148" s="231"/>
      <c r="Q148" s="228"/>
      <c r="R148" s="229"/>
      <c r="S148" s="229"/>
      <c r="T148" s="230"/>
      <c r="U148" s="231"/>
      <c r="V148" s="228"/>
      <c r="W148" s="229"/>
      <c r="X148" s="229"/>
      <c r="Y148" s="230"/>
      <c r="Z148" s="231"/>
      <c r="AA148" s="228"/>
      <c r="AB148" s="229"/>
      <c r="AC148" s="229"/>
      <c r="AD148" s="230"/>
      <c r="AE148" s="231"/>
    </row>
    <row r="149" spans="1:31" ht="12.75" hidden="1" customHeight="1" x14ac:dyDescent="0.2">
      <c r="B149" s="210"/>
      <c r="C149" s="211"/>
      <c r="D149" s="211"/>
      <c r="E149" s="212"/>
      <c r="F149" s="213"/>
      <c r="G149" s="218"/>
      <c r="H149" s="219"/>
      <c r="I149" s="219"/>
      <c r="J149" s="220"/>
      <c r="K149" s="221"/>
      <c r="L149" s="228"/>
      <c r="M149" s="229"/>
      <c r="N149" s="229"/>
      <c r="O149" s="230"/>
      <c r="P149" s="231"/>
      <c r="Q149" s="228"/>
      <c r="R149" s="229"/>
      <c r="S149" s="229"/>
      <c r="T149" s="230"/>
      <c r="U149" s="231"/>
      <c r="V149" s="228"/>
      <c r="W149" s="229"/>
      <c r="X149" s="229"/>
      <c r="Y149" s="230"/>
      <c r="Z149" s="231"/>
      <c r="AA149" s="228"/>
      <c r="AB149" s="229"/>
      <c r="AC149" s="229"/>
      <c r="AD149" s="230"/>
      <c r="AE149" s="231"/>
    </row>
    <row r="150" spans="1:31" ht="12.75" hidden="1" customHeight="1" x14ac:dyDescent="0.2">
      <c r="B150" s="210"/>
      <c r="C150" s="211"/>
      <c r="D150" s="211"/>
      <c r="E150" s="212"/>
      <c r="F150" s="213"/>
      <c r="G150" s="218"/>
      <c r="H150" s="219"/>
      <c r="I150" s="219"/>
      <c r="J150" s="220"/>
      <c r="K150" s="221"/>
      <c r="L150" s="228"/>
      <c r="M150" s="229"/>
      <c r="N150" s="229"/>
      <c r="O150" s="230"/>
      <c r="P150" s="231"/>
      <c r="Q150" s="228"/>
      <c r="R150" s="229"/>
      <c r="S150" s="229"/>
      <c r="T150" s="230"/>
      <c r="U150" s="231"/>
      <c r="V150" s="228"/>
      <c r="W150" s="229"/>
      <c r="X150" s="229"/>
      <c r="Y150" s="230"/>
      <c r="Z150" s="231"/>
      <c r="AA150" s="228"/>
      <c r="AB150" s="229"/>
      <c r="AC150" s="229"/>
      <c r="AD150" s="230"/>
      <c r="AE150" s="231"/>
    </row>
    <row r="151" spans="1:31" ht="12.75" hidden="1" customHeight="1" x14ac:dyDescent="0.2">
      <c r="B151" s="210"/>
      <c r="C151" s="211"/>
      <c r="D151" s="211"/>
      <c r="E151" s="212"/>
      <c r="F151" s="213"/>
      <c r="G151" s="218"/>
      <c r="H151" s="219"/>
      <c r="I151" s="219"/>
      <c r="J151" s="220"/>
      <c r="K151" s="221"/>
      <c r="L151" s="228"/>
      <c r="M151" s="229"/>
      <c r="N151" s="229"/>
      <c r="O151" s="230"/>
      <c r="P151" s="231"/>
      <c r="Q151" s="228"/>
      <c r="R151" s="229"/>
      <c r="S151" s="229"/>
      <c r="T151" s="230"/>
      <c r="U151" s="231"/>
      <c r="V151" s="228"/>
      <c r="W151" s="229"/>
      <c r="X151" s="229"/>
      <c r="Y151" s="230"/>
      <c r="Z151" s="231"/>
      <c r="AA151" s="228"/>
      <c r="AB151" s="229"/>
      <c r="AC151" s="229"/>
      <c r="AD151" s="230"/>
      <c r="AE151" s="231"/>
    </row>
    <row r="152" spans="1:31" ht="12.75" hidden="1" customHeight="1" x14ac:dyDescent="0.2">
      <c r="B152" s="210"/>
      <c r="C152" s="211"/>
      <c r="D152" s="211"/>
      <c r="E152" s="212"/>
      <c r="F152" s="213"/>
      <c r="G152" s="218"/>
      <c r="H152" s="219"/>
      <c r="I152" s="219"/>
      <c r="J152" s="220"/>
      <c r="K152" s="221"/>
      <c r="L152" s="228"/>
      <c r="M152" s="229"/>
      <c r="N152" s="229"/>
      <c r="O152" s="230"/>
      <c r="P152" s="231"/>
      <c r="Q152" s="228"/>
      <c r="R152" s="229"/>
      <c r="S152" s="229"/>
      <c r="T152" s="230"/>
      <c r="U152" s="231"/>
      <c r="V152" s="228"/>
      <c r="W152" s="229"/>
      <c r="X152" s="229"/>
      <c r="Y152" s="230"/>
      <c r="Z152" s="231"/>
      <c r="AA152" s="228"/>
      <c r="AB152" s="229"/>
      <c r="AC152" s="229"/>
      <c r="AD152" s="230"/>
      <c r="AE152" s="231"/>
    </row>
    <row r="153" spans="1:31" ht="12.75" hidden="1" customHeight="1" x14ac:dyDescent="0.2">
      <c r="B153" s="210"/>
      <c r="C153" s="211"/>
      <c r="D153" s="211"/>
      <c r="E153" s="212"/>
      <c r="F153" s="213"/>
      <c r="G153" s="218"/>
      <c r="H153" s="219"/>
      <c r="I153" s="219"/>
      <c r="J153" s="220"/>
      <c r="K153" s="221"/>
      <c r="L153" s="228"/>
      <c r="M153" s="229"/>
      <c r="N153" s="229"/>
      <c r="O153" s="230"/>
      <c r="P153" s="231"/>
      <c r="Q153" s="228"/>
      <c r="R153" s="229"/>
      <c r="S153" s="229"/>
      <c r="T153" s="230"/>
      <c r="U153" s="231"/>
      <c r="V153" s="228"/>
      <c r="W153" s="229"/>
      <c r="X153" s="229"/>
      <c r="Y153" s="230"/>
      <c r="Z153" s="231"/>
      <c r="AA153" s="228"/>
      <c r="AB153" s="229"/>
      <c r="AC153" s="229"/>
      <c r="AD153" s="230"/>
      <c r="AE153" s="231"/>
    </row>
    <row r="154" spans="1:31" ht="12.75" hidden="1" customHeight="1" x14ac:dyDescent="0.2">
      <c r="B154" s="210"/>
      <c r="C154" s="211"/>
      <c r="D154" s="211"/>
      <c r="E154" s="212"/>
      <c r="F154" s="213"/>
      <c r="G154" s="218"/>
      <c r="H154" s="219"/>
      <c r="I154" s="219"/>
      <c r="J154" s="220"/>
      <c r="K154" s="221"/>
      <c r="L154" s="228"/>
      <c r="M154" s="229"/>
      <c r="N154" s="229"/>
      <c r="O154" s="230"/>
      <c r="P154" s="231"/>
      <c r="Q154" s="228"/>
      <c r="R154" s="229"/>
      <c r="S154" s="229"/>
      <c r="T154" s="230"/>
      <c r="U154" s="231"/>
      <c r="V154" s="228"/>
      <c r="W154" s="229"/>
      <c r="X154" s="229"/>
      <c r="Y154" s="230"/>
      <c r="Z154" s="231"/>
      <c r="AA154" s="228"/>
      <c r="AB154" s="229"/>
      <c r="AC154" s="229"/>
      <c r="AD154" s="230"/>
      <c r="AE154" s="231"/>
    </row>
    <row r="155" spans="1:31" ht="12.75" hidden="1" customHeight="1" x14ac:dyDescent="0.2">
      <c r="B155" s="210"/>
      <c r="C155" s="211"/>
      <c r="D155" s="211"/>
      <c r="E155" s="212"/>
      <c r="F155" s="213"/>
      <c r="G155" s="218"/>
      <c r="H155" s="219"/>
      <c r="I155" s="219"/>
      <c r="J155" s="220"/>
      <c r="K155" s="221"/>
      <c r="L155" s="228"/>
      <c r="M155" s="229"/>
      <c r="N155" s="229"/>
      <c r="O155" s="230"/>
      <c r="P155" s="231"/>
      <c r="Q155" s="228"/>
      <c r="R155" s="229"/>
      <c r="S155" s="229"/>
      <c r="T155" s="230"/>
      <c r="U155" s="231"/>
      <c r="V155" s="228"/>
      <c r="W155" s="229"/>
      <c r="X155" s="229"/>
      <c r="Y155" s="230"/>
      <c r="Z155" s="231"/>
      <c r="AA155" s="228"/>
      <c r="AB155" s="229"/>
      <c r="AC155" s="229"/>
      <c r="AD155" s="230"/>
      <c r="AE155" s="231"/>
    </row>
    <row r="156" spans="1:31" x14ac:dyDescent="0.2">
      <c r="A156" s="115" t="str">
        <f>$A$36</f>
        <v>Total</v>
      </c>
      <c r="B156" s="214">
        <f t="shared" ref="B156:AE156" si="5">SUM(B$132:B$155)</f>
        <v>1443</v>
      </c>
      <c r="C156" s="215">
        <f t="shared" si="5"/>
        <v>2886342</v>
      </c>
      <c r="D156" s="215">
        <f t="shared" si="5"/>
        <v>785157</v>
      </c>
      <c r="E156" s="216">
        <f t="shared" si="5"/>
        <v>698195.27800000005</v>
      </c>
      <c r="F156" s="217">
        <f t="shared" si="5"/>
        <v>0.99999999999999989</v>
      </c>
      <c r="G156" s="224">
        <f t="shared" si="5"/>
        <v>1495</v>
      </c>
      <c r="H156" s="225">
        <f t="shared" si="5"/>
        <v>2775445</v>
      </c>
      <c r="I156" s="225">
        <f t="shared" si="5"/>
        <v>760411</v>
      </c>
      <c r="J156" s="226">
        <f t="shared" si="5"/>
        <v>669595.87</v>
      </c>
      <c r="K156" s="227">
        <f t="shared" si="5"/>
        <v>1</v>
      </c>
      <c r="L156" s="233">
        <f t="shared" si="5"/>
        <v>1517</v>
      </c>
      <c r="M156" s="234">
        <f t="shared" si="5"/>
        <v>2674360</v>
      </c>
      <c r="N156" s="234">
        <f t="shared" si="5"/>
        <v>737571</v>
      </c>
      <c r="O156" s="235">
        <f t="shared" si="5"/>
        <v>634960.52999999991</v>
      </c>
      <c r="P156" s="236">
        <f t="shared" si="5"/>
        <v>1</v>
      </c>
      <c r="Q156" s="233">
        <f t="shared" si="5"/>
        <v>1569</v>
      </c>
      <c r="R156" s="234">
        <f t="shared" si="5"/>
        <v>2643137</v>
      </c>
      <c r="S156" s="234">
        <f t="shared" si="5"/>
        <v>722497</v>
      </c>
      <c r="T156" s="235">
        <f t="shared" si="5"/>
        <v>605315.05500000005</v>
      </c>
      <c r="U156" s="236">
        <f t="shared" si="5"/>
        <v>0.99999999999999989</v>
      </c>
      <c r="V156" s="233">
        <f t="shared" si="5"/>
        <v>1653</v>
      </c>
      <c r="W156" s="234">
        <f t="shared" si="5"/>
        <v>2649952</v>
      </c>
      <c r="X156" s="234">
        <f t="shared" si="5"/>
        <v>709773</v>
      </c>
      <c r="Y156" s="235">
        <f t="shared" si="5"/>
        <v>576454.98399999994</v>
      </c>
      <c r="Z156" s="236">
        <f t="shared" si="5"/>
        <v>1</v>
      </c>
      <c r="AA156" s="233">
        <f t="shared" si="5"/>
        <v>0</v>
      </c>
      <c r="AB156" s="234">
        <f t="shared" si="5"/>
        <v>0</v>
      </c>
      <c r="AC156" s="234">
        <f t="shared" si="5"/>
        <v>0</v>
      </c>
      <c r="AD156" s="235">
        <f t="shared" si="5"/>
        <v>0</v>
      </c>
      <c r="AE156" s="236" t="e">
        <f t="shared" si="5"/>
        <v>#DIV/0!</v>
      </c>
    </row>
    <row r="159" spans="1:31" ht="12.75" hidden="1" customHeight="1" x14ac:dyDescent="0.2"/>
    <row r="160" spans="1:31" ht="12.75" hidden="1" customHeight="1" x14ac:dyDescent="0.2"/>
    <row r="161" spans="1:31" ht="12.75" hidden="1" customHeight="1" x14ac:dyDescent="0.2"/>
    <row r="162" spans="1:31" ht="12.75" hidden="1" customHeight="1" x14ac:dyDescent="0.2"/>
    <row r="163" spans="1:31" ht="12.75" hidden="1" customHeight="1" x14ac:dyDescent="0.2"/>
    <row r="164" spans="1:31" ht="12.75" hidden="1" customHeight="1" x14ac:dyDescent="0.2"/>
    <row r="165" spans="1:31" ht="12.75" hidden="1" customHeight="1" x14ac:dyDescent="0.2"/>
    <row r="166" spans="1:31" ht="12.75" hidden="1" customHeight="1" x14ac:dyDescent="0.2"/>
    <row r="167" spans="1:31" ht="12.75" hidden="1" customHeight="1" x14ac:dyDescent="0.2"/>
    <row r="168" spans="1:31" ht="12.75" hidden="1" customHeight="1" x14ac:dyDescent="0.2"/>
    <row r="169" spans="1:31" ht="12.75" hidden="1" customHeight="1" x14ac:dyDescent="0.2"/>
    <row r="171" spans="1:31" x14ac:dyDescent="0.2">
      <c r="A171" s="273" t="str">
        <f>Translation!$A$33</f>
        <v>Vorsorgeeinrichtungen ohne Staatsgarantie und mit Vollversicherungslösung</v>
      </c>
      <c r="M171" s="75"/>
      <c r="N171" s="75"/>
      <c r="R171" s="75"/>
      <c r="S171" s="75"/>
      <c r="W171" s="75"/>
      <c r="X171" s="75"/>
      <c r="AB171" s="75"/>
      <c r="AC171" s="75"/>
    </row>
    <row r="172" spans="1:31" x14ac:dyDescent="0.2">
      <c r="A172" s="114" t="str">
        <f>$A$12</f>
        <v>1 – tief</v>
      </c>
      <c r="B172" s="238">
        <v>30</v>
      </c>
      <c r="C172" s="239">
        <v>3087</v>
      </c>
      <c r="D172" s="239">
        <v>44</v>
      </c>
      <c r="E172" s="240">
        <v>341.72800000000001</v>
      </c>
      <c r="F172" s="241">
        <f>E172/E$196</f>
        <v>3.5559607258889118E-3</v>
      </c>
      <c r="G172" s="246">
        <v>32</v>
      </c>
      <c r="H172" s="247">
        <v>5190</v>
      </c>
      <c r="I172" s="247">
        <v>50</v>
      </c>
      <c r="J172" s="248">
        <v>413.55500000000001</v>
      </c>
      <c r="K172" s="249">
        <f>J172/J$196</f>
        <v>4.1487514932014276E-3</v>
      </c>
      <c r="L172" s="256">
        <v>30</v>
      </c>
      <c r="M172" s="257">
        <v>3244</v>
      </c>
      <c r="N172" s="257">
        <v>55</v>
      </c>
      <c r="O172" s="258">
        <v>314.30399999999997</v>
      </c>
      <c r="P172" s="259">
        <f>O172/O$196</f>
        <v>3.2128477929917873E-3</v>
      </c>
      <c r="Q172" s="256">
        <v>40</v>
      </c>
      <c r="R172" s="257">
        <v>3733</v>
      </c>
      <c r="S172" s="257">
        <v>101</v>
      </c>
      <c r="T172" s="258">
        <v>460.47199999999998</v>
      </c>
      <c r="U172" s="259">
        <f>T172/T$196</f>
        <v>4.6669353822746413E-3</v>
      </c>
      <c r="V172" s="256">
        <v>47</v>
      </c>
      <c r="W172" s="257">
        <v>6271</v>
      </c>
      <c r="X172" s="257">
        <v>308</v>
      </c>
      <c r="Y172" s="258">
        <v>828.303</v>
      </c>
      <c r="Z172" s="259">
        <f>Y172/Y$196</f>
        <v>8.0987894245622208E-3</v>
      </c>
      <c r="AA172" s="256"/>
      <c r="AB172" s="257"/>
      <c r="AC172" s="257"/>
      <c r="AD172" s="258"/>
      <c r="AE172" s="259" t="e">
        <f>AD172/AD$196</f>
        <v>#DIV/0!</v>
      </c>
    </row>
    <row r="173" spans="1:31" x14ac:dyDescent="0.2">
      <c r="A173" s="114" t="str">
        <f>$A$13</f>
        <v>2 – eher tief</v>
      </c>
      <c r="B173" s="238">
        <v>76</v>
      </c>
      <c r="C173" s="239">
        <v>1047098</v>
      </c>
      <c r="D173" s="239">
        <v>634</v>
      </c>
      <c r="E173" s="240">
        <v>95758.320999999996</v>
      </c>
      <c r="F173" s="241">
        <f>E173/E$196</f>
        <v>0.99644403927411107</v>
      </c>
      <c r="G173" s="246">
        <v>87</v>
      </c>
      <c r="H173" s="247">
        <v>1069276</v>
      </c>
      <c r="I173" s="247">
        <v>845</v>
      </c>
      <c r="J173" s="248">
        <v>99214.592999999993</v>
      </c>
      <c r="K173" s="249">
        <f>J173/J$196</f>
        <v>0.99531305595657615</v>
      </c>
      <c r="L173" s="256">
        <v>90</v>
      </c>
      <c r="M173" s="257">
        <v>1049305</v>
      </c>
      <c r="N173" s="257">
        <v>679</v>
      </c>
      <c r="O173" s="258">
        <v>97090.201000000001</v>
      </c>
      <c r="P173" s="259">
        <f>O173/O$196</f>
        <v>0.99246601380822075</v>
      </c>
      <c r="Q173" s="256">
        <v>93</v>
      </c>
      <c r="R173" s="257">
        <v>1082682</v>
      </c>
      <c r="S173" s="257">
        <v>12012</v>
      </c>
      <c r="T173" s="258">
        <v>98040.41</v>
      </c>
      <c r="U173" s="259">
        <f>T173/T$196</f>
        <v>0.99365055491259535</v>
      </c>
      <c r="V173" s="256">
        <v>98</v>
      </c>
      <c r="W173" s="257">
        <v>1008130</v>
      </c>
      <c r="X173" s="257">
        <v>4632</v>
      </c>
      <c r="Y173" s="258">
        <v>101279.466</v>
      </c>
      <c r="Z173" s="259">
        <f>Y173/Y$196</f>
        <v>0.99026692909009029</v>
      </c>
      <c r="AA173" s="256"/>
      <c r="AB173" s="257"/>
      <c r="AC173" s="257"/>
      <c r="AD173" s="258"/>
      <c r="AE173" s="259" t="e">
        <f>AD173/AD$196</f>
        <v>#DIV/0!</v>
      </c>
    </row>
    <row r="174" spans="1:31" x14ac:dyDescent="0.2">
      <c r="A174" s="114" t="str">
        <f>$A$14</f>
        <v>3 – mittel</v>
      </c>
      <c r="B174" s="238">
        <v>0</v>
      </c>
      <c r="C174" s="239">
        <v>0</v>
      </c>
      <c r="D174" s="239">
        <v>0</v>
      </c>
      <c r="E174" s="240">
        <v>0</v>
      </c>
      <c r="F174" s="241">
        <f>E174/E$196</f>
        <v>0</v>
      </c>
      <c r="G174" s="246">
        <v>2</v>
      </c>
      <c r="H174" s="247">
        <v>278</v>
      </c>
      <c r="I174" s="247">
        <v>1</v>
      </c>
      <c r="J174" s="248">
        <v>53.648000000000003</v>
      </c>
      <c r="K174" s="249">
        <f>J174/J$196</f>
        <v>5.3819255022251019E-4</v>
      </c>
      <c r="L174" s="256">
        <v>6</v>
      </c>
      <c r="M174" s="257">
        <v>1145</v>
      </c>
      <c r="N174" s="257">
        <v>422</v>
      </c>
      <c r="O174" s="258">
        <v>422.72500000000002</v>
      </c>
      <c r="P174" s="259">
        <f>O174/O$196</f>
        <v>4.3211383987873317E-3</v>
      </c>
      <c r="Q174" s="256">
        <v>3</v>
      </c>
      <c r="R174" s="257">
        <v>260</v>
      </c>
      <c r="S174" s="257">
        <v>157</v>
      </c>
      <c r="T174" s="258">
        <v>166.00800000000001</v>
      </c>
      <c r="U174" s="259">
        <f>T174/T$196</f>
        <v>1.6825097051300594E-3</v>
      </c>
      <c r="V174" s="256">
        <v>3</v>
      </c>
      <c r="W174" s="257">
        <v>304</v>
      </c>
      <c r="X174" s="257">
        <v>192</v>
      </c>
      <c r="Y174" s="258">
        <v>167.09</v>
      </c>
      <c r="Z174" s="259">
        <f>Y174/Y$196</f>
        <v>1.6337339415046202E-3</v>
      </c>
      <c r="AA174" s="256"/>
      <c r="AB174" s="257"/>
      <c r="AC174" s="257"/>
      <c r="AD174" s="258"/>
      <c r="AE174" s="259" t="e">
        <f>AD174/AD$196</f>
        <v>#DIV/0!</v>
      </c>
    </row>
    <row r="175" spans="1:31" x14ac:dyDescent="0.2">
      <c r="A175" s="114" t="str">
        <f>$A$15</f>
        <v>4 – eher hoch</v>
      </c>
      <c r="B175" s="238">
        <v>0</v>
      </c>
      <c r="C175" s="239">
        <v>0</v>
      </c>
      <c r="D175" s="239">
        <v>0</v>
      </c>
      <c r="E175" s="240">
        <v>0</v>
      </c>
      <c r="F175" s="241">
        <f>E175/E$196</f>
        <v>0</v>
      </c>
      <c r="G175" s="246">
        <v>0</v>
      </c>
      <c r="H175" s="247">
        <v>0</v>
      </c>
      <c r="I175" s="247">
        <v>0</v>
      </c>
      <c r="J175" s="248">
        <v>0</v>
      </c>
      <c r="K175" s="249">
        <f>J175/J$196</f>
        <v>0</v>
      </c>
      <c r="L175" s="256">
        <v>0</v>
      </c>
      <c r="M175" s="257">
        <v>0</v>
      </c>
      <c r="N175" s="257">
        <v>0</v>
      </c>
      <c r="O175" s="258">
        <v>0</v>
      </c>
      <c r="P175" s="259">
        <f>O175/O$196</f>
        <v>0</v>
      </c>
      <c r="Q175" s="256">
        <v>0</v>
      </c>
      <c r="R175" s="257">
        <v>0</v>
      </c>
      <c r="S175" s="257">
        <v>0</v>
      </c>
      <c r="T175" s="258">
        <v>0</v>
      </c>
      <c r="U175" s="259">
        <f>T175/T$196</f>
        <v>0</v>
      </c>
      <c r="V175" s="256">
        <v>1</v>
      </c>
      <c r="W175" s="257">
        <v>0</v>
      </c>
      <c r="X175" s="257">
        <v>1</v>
      </c>
      <c r="Y175" s="258">
        <v>5.6000000000000001E-2</v>
      </c>
      <c r="Z175" s="259">
        <f>Y175/Y$196</f>
        <v>5.4754384298437209E-7</v>
      </c>
      <c r="AA175" s="256"/>
      <c r="AB175" s="257"/>
      <c r="AC175" s="257"/>
      <c r="AD175" s="258"/>
      <c r="AE175" s="259" t="e">
        <f>AD175/AD$196</f>
        <v>#DIV/0!</v>
      </c>
    </row>
    <row r="176" spans="1:31" x14ac:dyDescent="0.2">
      <c r="A176" s="114" t="str">
        <f>$A$16</f>
        <v>5 – hoch</v>
      </c>
      <c r="B176" s="238">
        <v>0</v>
      </c>
      <c r="C176" s="239">
        <v>0</v>
      </c>
      <c r="D176" s="239">
        <v>0</v>
      </c>
      <c r="E176" s="240">
        <v>0</v>
      </c>
      <c r="F176" s="241">
        <f>E176/E$196</f>
        <v>0</v>
      </c>
      <c r="G176" s="246">
        <v>0</v>
      </c>
      <c r="H176" s="247">
        <v>0</v>
      </c>
      <c r="I176" s="247">
        <v>0</v>
      </c>
      <c r="J176" s="248">
        <v>0</v>
      </c>
      <c r="K176" s="249">
        <f>J176/J$196</f>
        <v>0</v>
      </c>
      <c r="L176" s="256">
        <v>0</v>
      </c>
      <c r="M176" s="257">
        <v>0</v>
      </c>
      <c r="N176" s="257">
        <v>0</v>
      </c>
      <c r="O176" s="258">
        <v>0</v>
      </c>
      <c r="P176" s="259">
        <f>O176/O$196</f>
        <v>0</v>
      </c>
      <c r="Q176" s="256">
        <v>0</v>
      </c>
      <c r="R176" s="257">
        <v>0</v>
      </c>
      <c r="S176" s="257">
        <v>0</v>
      </c>
      <c r="T176" s="258">
        <v>0</v>
      </c>
      <c r="U176" s="259">
        <f>T176/T$196</f>
        <v>0</v>
      </c>
      <c r="V176" s="256">
        <v>0</v>
      </c>
      <c r="W176" s="257">
        <v>0</v>
      </c>
      <c r="X176" s="257">
        <v>0</v>
      </c>
      <c r="Y176" s="258">
        <v>0</v>
      </c>
      <c r="Z176" s="259">
        <f>Y176/Y$196</f>
        <v>0</v>
      </c>
      <c r="AA176" s="256"/>
      <c r="AB176" s="257"/>
      <c r="AC176" s="257"/>
      <c r="AD176" s="258"/>
      <c r="AE176" s="259" t="e">
        <f>AD176/AD$196</f>
        <v>#DIV/0!</v>
      </c>
    </row>
    <row r="177" spans="2:31" ht="12.75" hidden="1" customHeight="1" x14ac:dyDescent="0.2">
      <c r="B177" s="238"/>
      <c r="C177" s="239"/>
      <c r="D177" s="239"/>
      <c r="E177" s="240"/>
      <c r="F177" s="241"/>
      <c r="G177" s="246"/>
      <c r="H177" s="247"/>
      <c r="I177" s="247"/>
      <c r="J177" s="248"/>
      <c r="K177" s="249"/>
      <c r="L177" s="256"/>
      <c r="M177" s="257"/>
      <c r="N177" s="257"/>
      <c r="O177" s="258"/>
      <c r="P177" s="259"/>
      <c r="Q177" s="256"/>
      <c r="R177" s="257"/>
      <c r="S177" s="257"/>
      <c r="T177" s="258"/>
      <c r="U177" s="259"/>
      <c r="V177" s="256"/>
      <c r="W177" s="257"/>
      <c r="X177" s="257"/>
      <c r="Y177" s="258"/>
      <c r="Z177" s="259"/>
      <c r="AA177" s="256"/>
      <c r="AB177" s="257"/>
      <c r="AC177" s="257"/>
      <c r="AD177" s="258"/>
      <c r="AE177" s="259"/>
    </row>
    <row r="178" spans="2:31" ht="12.75" hidden="1" customHeight="1" x14ac:dyDescent="0.2">
      <c r="B178" s="238"/>
      <c r="C178" s="239"/>
      <c r="D178" s="239"/>
      <c r="E178" s="240"/>
      <c r="F178" s="241"/>
      <c r="G178" s="246"/>
      <c r="H178" s="247"/>
      <c r="I178" s="247"/>
      <c r="J178" s="248"/>
      <c r="K178" s="249"/>
      <c r="L178" s="256"/>
      <c r="M178" s="257"/>
      <c r="N178" s="257"/>
      <c r="O178" s="258"/>
      <c r="P178" s="259"/>
      <c r="Q178" s="256"/>
      <c r="R178" s="257"/>
      <c r="S178" s="257"/>
      <c r="T178" s="258"/>
      <c r="U178" s="259"/>
      <c r="V178" s="256"/>
      <c r="W178" s="257"/>
      <c r="X178" s="257"/>
      <c r="Y178" s="258"/>
      <c r="Z178" s="259"/>
      <c r="AA178" s="256"/>
      <c r="AB178" s="257"/>
      <c r="AC178" s="257"/>
      <c r="AD178" s="258"/>
      <c r="AE178" s="259"/>
    </row>
    <row r="179" spans="2:31" ht="12.75" hidden="1" customHeight="1" x14ac:dyDescent="0.2">
      <c r="B179" s="238"/>
      <c r="C179" s="239"/>
      <c r="D179" s="239"/>
      <c r="E179" s="240"/>
      <c r="F179" s="241"/>
      <c r="G179" s="246"/>
      <c r="H179" s="247"/>
      <c r="I179" s="247"/>
      <c r="J179" s="248"/>
      <c r="K179" s="249"/>
      <c r="L179" s="256"/>
      <c r="M179" s="257"/>
      <c r="N179" s="257"/>
      <c r="O179" s="258"/>
      <c r="P179" s="259"/>
      <c r="Q179" s="256"/>
      <c r="R179" s="257"/>
      <c r="S179" s="257"/>
      <c r="T179" s="258"/>
      <c r="U179" s="259"/>
      <c r="V179" s="256"/>
      <c r="W179" s="257"/>
      <c r="X179" s="257"/>
      <c r="Y179" s="258"/>
      <c r="Z179" s="259"/>
      <c r="AA179" s="256"/>
      <c r="AB179" s="257"/>
      <c r="AC179" s="257"/>
      <c r="AD179" s="258"/>
      <c r="AE179" s="259"/>
    </row>
    <row r="180" spans="2:31" ht="12.75" hidden="1" customHeight="1" x14ac:dyDescent="0.2">
      <c r="B180" s="238"/>
      <c r="C180" s="239"/>
      <c r="D180" s="239"/>
      <c r="E180" s="240"/>
      <c r="F180" s="241"/>
      <c r="G180" s="246"/>
      <c r="H180" s="247"/>
      <c r="I180" s="247"/>
      <c r="J180" s="248"/>
      <c r="K180" s="249"/>
      <c r="L180" s="256"/>
      <c r="M180" s="257"/>
      <c r="N180" s="257"/>
      <c r="O180" s="258"/>
      <c r="P180" s="259"/>
      <c r="Q180" s="256"/>
      <c r="R180" s="257"/>
      <c r="S180" s="257"/>
      <c r="T180" s="258"/>
      <c r="U180" s="259"/>
      <c r="V180" s="256"/>
      <c r="W180" s="257"/>
      <c r="X180" s="257"/>
      <c r="Y180" s="258"/>
      <c r="Z180" s="259"/>
      <c r="AA180" s="256"/>
      <c r="AB180" s="257"/>
      <c r="AC180" s="257"/>
      <c r="AD180" s="258"/>
      <c r="AE180" s="259"/>
    </row>
    <row r="181" spans="2:31" ht="12.75" hidden="1" customHeight="1" x14ac:dyDescent="0.2">
      <c r="B181" s="238"/>
      <c r="C181" s="239"/>
      <c r="D181" s="239"/>
      <c r="E181" s="240"/>
      <c r="F181" s="241"/>
      <c r="G181" s="246"/>
      <c r="H181" s="247"/>
      <c r="I181" s="247"/>
      <c r="J181" s="248"/>
      <c r="K181" s="249"/>
      <c r="L181" s="256"/>
      <c r="M181" s="257"/>
      <c r="N181" s="257"/>
      <c r="O181" s="258"/>
      <c r="P181" s="259"/>
      <c r="Q181" s="256"/>
      <c r="R181" s="257"/>
      <c r="S181" s="257"/>
      <c r="T181" s="258"/>
      <c r="U181" s="259"/>
      <c r="V181" s="256"/>
      <c r="W181" s="257"/>
      <c r="X181" s="257"/>
      <c r="Y181" s="258"/>
      <c r="Z181" s="259"/>
      <c r="AA181" s="256"/>
      <c r="AB181" s="257"/>
      <c r="AC181" s="257"/>
      <c r="AD181" s="258"/>
      <c r="AE181" s="259"/>
    </row>
    <row r="182" spans="2:31" ht="12.75" hidden="1" customHeight="1" x14ac:dyDescent="0.2">
      <c r="B182" s="238"/>
      <c r="C182" s="239"/>
      <c r="D182" s="239"/>
      <c r="E182" s="240"/>
      <c r="F182" s="241"/>
      <c r="G182" s="246"/>
      <c r="H182" s="247"/>
      <c r="I182" s="247"/>
      <c r="J182" s="248"/>
      <c r="K182" s="249"/>
      <c r="L182" s="256"/>
      <c r="M182" s="257"/>
      <c r="N182" s="257"/>
      <c r="O182" s="258"/>
      <c r="P182" s="259"/>
      <c r="Q182" s="256"/>
      <c r="R182" s="257"/>
      <c r="S182" s="257"/>
      <c r="T182" s="258"/>
      <c r="U182" s="259"/>
      <c r="V182" s="256"/>
      <c r="W182" s="257"/>
      <c r="X182" s="257"/>
      <c r="Y182" s="258"/>
      <c r="Z182" s="259"/>
      <c r="AA182" s="256"/>
      <c r="AB182" s="257"/>
      <c r="AC182" s="257"/>
      <c r="AD182" s="258"/>
      <c r="AE182" s="259"/>
    </row>
    <row r="183" spans="2:31" ht="12.75" hidden="1" customHeight="1" x14ac:dyDescent="0.2">
      <c r="B183" s="238"/>
      <c r="C183" s="239"/>
      <c r="D183" s="239"/>
      <c r="E183" s="240"/>
      <c r="F183" s="241"/>
      <c r="G183" s="246"/>
      <c r="H183" s="247"/>
      <c r="I183" s="247"/>
      <c r="J183" s="248"/>
      <c r="K183" s="249"/>
      <c r="L183" s="256"/>
      <c r="M183" s="257"/>
      <c r="N183" s="257"/>
      <c r="O183" s="258"/>
      <c r="P183" s="259"/>
      <c r="Q183" s="256"/>
      <c r="R183" s="257"/>
      <c r="S183" s="257"/>
      <c r="T183" s="258"/>
      <c r="U183" s="259"/>
      <c r="V183" s="256"/>
      <c r="W183" s="257"/>
      <c r="X183" s="257"/>
      <c r="Y183" s="258"/>
      <c r="Z183" s="259"/>
      <c r="AA183" s="256"/>
      <c r="AB183" s="257"/>
      <c r="AC183" s="257"/>
      <c r="AD183" s="258"/>
      <c r="AE183" s="259"/>
    </row>
    <row r="184" spans="2:31" ht="12.75" hidden="1" customHeight="1" x14ac:dyDescent="0.2">
      <c r="B184" s="238"/>
      <c r="C184" s="239"/>
      <c r="D184" s="239"/>
      <c r="E184" s="240"/>
      <c r="F184" s="241"/>
      <c r="G184" s="246"/>
      <c r="H184" s="247"/>
      <c r="I184" s="247"/>
      <c r="J184" s="248"/>
      <c r="K184" s="249"/>
      <c r="L184" s="256"/>
      <c r="M184" s="257"/>
      <c r="N184" s="257"/>
      <c r="O184" s="258"/>
      <c r="P184" s="259"/>
      <c r="Q184" s="256"/>
      <c r="R184" s="257"/>
      <c r="S184" s="257"/>
      <c r="T184" s="258"/>
      <c r="U184" s="259"/>
      <c r="V184" s="256"/>
      <c r="W184" s="257"/>
      <c r="X184" s="257"/>
      <c r="Y184" s="258"/>
      <c r="Z184" s="259"/>
      <c r="AA184" s="256"/>
      <c r="AB184" s="257"/>
      <c r="AC184" s="257"/>
      <c r="AD184" s="258"/>
      <c r="AE184" s="259"/>
    </row>
    <row r="185" spans="2:31" ht="12.75" hidden="1" customHeight="1" x14ac:dyDescent="0.2">
      <c r="B185" s="238"/>
      <c r="C185" s="239"/>
      <c r="D185" s="239"/>
      <c r="E185" s="240"/>
      <c r="F185" s="241"/>
      <c r="G185" s="246"/>
      <c r="H185" s="247"/>
      <c r="I185" s="247"/>
      <c r="J185" s="248"/>
      <c r="K185" s="249"/>
      <c r="L185" s="256"/>
      <c r="M185" s="257"/>
      <c r="N185" s="257"/>
      <c r="O185" s="258"/>
      <c r="P185" s="259"/>
      <c r="Q185" s="256"/>
      <c r="R185" s="257"/>
      <c r="S185" s="257"/>
      <c r="T185" s="258"/>
      <c r="U185" s="259"/>
      <c r="V185" s="256"/>
      <c r="W185" s="257"/>
      <c r="X185" s="257"/>
      <c r="Y185" s="258"/>
      <c r="Z185" s="259"/>
      <c r="AA185" s="256"/>
      <c r="AB185" s="257"/>
      <c r="AC185" s="257"/>
      <c r="AD185" s="258"/>
      <c r="AE185" s="259"/>
    </row>
    <row r="186" spans="2:31" ht="12.75" hidden="1" customHeight="1" x14ac:dyDescent="0.2">
      <c r="B186" s="238"/>
      <c r="C186" s="239"/>
      <c r="D186" s="239"/>
      <c r="E186" s="240"/>
      <c r="F186" s="241"/>
      <c r="G186" s="246"/>
      <c r="H186" s="247"/>
      <c r="I186" s="247"/>
      <c r="J186" s="248"/>
      <c r="K186" s="249"/>
      <c r="L186" s="256"/>
      <c r="M186" s="257"/>
      <c r="N186" s="257"/>
      <c r="O186" s="258"/>
      <c r="P186" s="259"/>
      <c r="Q186" s="256"/>
      <c r="R186" s="257"/>
      <c r="S186" s="257"/>
      <c r="T186" s="258"/>
      <c r="U186" s="259"/>
      <c r="V186" s="256"/>
      <c r="W186" s="257"/>
      <c r="X186" s="257"/>
      <c r="Y186" s="258"/>
      <c r="Z186" s="259"/>
      <c r="AA186" s="256"/>
      <c r="AB186" s="257"/>
      <c r="AC186" s="257"/>
      <c r="AD186" s="258"/>
      <c r="AE186" s="259"/>
    </row>
    <row r="187" spans="2:31" ht="12.75" hidden="1" customHeight="1" x14ac:dyDescent="0.2">
      <c r="B187" s="238"/>
      <c r="C187" s="239"/>
      <c r="D187" s="239"/>
      <c r="E187" s="240"/>
      <c r="F187" s="241"/>
      <c r="G187" s="246"/>
      <c r="H187" s="247"/>
      <c r="I187" s="247"/>
      <c r="J187" s="248"/>
      <c r="K187" s="249"/>
      <c r="L187" s="256"/>
      <c r="M187" s="257"/>
      <c r="N187" s="257"/>
      <c r="O187" s="258"/>
      <c r="P187" s="259"/>
      <c r="Q187" s="256"/>
      <c r="R187" s="257"/>
      <c r="S187" s="257"/>
      <c r="T187" s="258"/>
      <c r="U187" s="259"/>
      <c r="V187" s="256"/>
      <c r="W187" s="257"/>
      <c r="X187" s="257"/>
      <c r="Y187" s="258"/>
      <c r="Z187" s="259"/>
      <c r="AA187" s="256"/>
      <c r="AB187" s="257"/>
      <c r="AC187" s="257"/>
      <c r="AD187" s="258"/>
      <c r="AE187" s="259"/>
    </row>
    <row r="188" spans="2:31" ht="12.75" hidden="1" customHeight="1" x14ac:dyDescent="0.2">
      <c r="B188" s="238"/>
      <c r="C188" s="239"/>
      <c r="D188" s="239"/>
      <c r="E188" s="240"/>
      <c r="F188" s="241"/>
      <c r="G188" s="246"/>
      <c r="H188" s="247"/>
      <c r="I188" s="247"/>
      <c r="J188" s="248"/>
      <c r="K188" s="249"/>
      <c r="L188" s="256"/>
      <c r="M188" s="257"/>
      <c r="N188" s="257"/>
      <c r="O188" s="258"/>
      <c r="P188" s="259"/>
      <c r="Q188" s="256"/>
      <c r="R188" s="257"/>
      <c r="S188" s="257"/>
      <c r="T188" s="258"/>
      <c r="U188" s="259"/>
      <c r="V188" s="256"/>
      <c r="W188" s="257"/>
      <c r="X188" s="257"/>
      <c r="Y188" s="258"/>
      <c r="Z188" s="259"/>
      <c r="AA188" s="256"/>
      <c r="AB188" s="257"/>
      <c r="AC188" s="257"/>
      <c r="AD188" s="258"/>
      <c r="AE188" s="259"/>
    </row>
    <row r="189" spans="2:31" ht="12.75" hidden="1" customHeight="1" x14ac:dyDescent="0.2">
      <c r="B189" s="238"/>
      <c r="C189" s="239"/>
      <c r="D189" s="239"/>
      <c r="E189" s="240"/>
      <c r="F189" s="241"/>
      <c r="G189" s="246"/>
      <c r="H189" s="247"/>
      <c r="I189" s="247"/>
      <c r="J189" s="248"/>
      <c r="K189" s="249"/>
      <c r="L189" s="256"/>
      <c r="M189" s="257"/>
      <c r="N189" s="257"/>
      <c r="O189" s="258"/>
      <c r="P189" s="259"/>
      <c r="Q189" s="256"/>
      <c r="R189" s="257"/>
      <c r="S189" s="257"/>
      <c r="T189" s="258"/>
      <c r="U189" s="259"/>
      <c r="V189" s="256"/>
      <c r="W189" s="257"/>
      <c r="X189" s="257"/>
      <c r="Y189" s="258"/>
      <c r="Z189" s="259"/>
      <c r="AA189" s="256"/>
      <c r="AB189" s="257"/>
      <c r="AC189" s="257"/>
      <c r="AD189" s="258"/>
      <c r="AE189" s="259"/>
    </row>
    <row r="190" spans="2:31" ht="12.75" hidden="1" customHeight="1" x14ac:dyDescent="0.2">
      <c r="B190" s="238"/>
      <c r="C190" s="239"/>
      <c r="D190" s="239"/>
      <c r="E190" s="240"/>
      <c r="F190" s="241"/>
      <c r="G190" s="246"/>
      <c r="H190" s="247"/>
      <c r="I190" s="247"/>
      <c r="J190" s="248"/>
      <c r="K190" s="249"/>
      <c r="L190" s="256"/>
      <c r="M190" s="257"/>
      <c r="N190" s="257"/>
      <c r="O190" s="258"/>
      <c r="P190" s="259"/>
      <c r="Q190" s="256"/>
      <c r="R190" s="257"/>
      <c r="S190" s="257"/>
      <c r="T190" s="258"/>
      <c r="U190" s="259"/>
      <c r="V190" s="256"/>
      <c r="W190" s="257"/>
      <c r="X190" s="257"/>
      <c r="Y190" s="258"/>
      <c r="Z190" s="259"/>
      <c r="AA190" s="256"/>
      <c r="AB190" s="257"/>
      <c r="AC190" s="257"/>
      <c r="AD190" s="258"/>
      <c r="AE190" s="259"/>
    </row>
    <row r="191" spans="2:31" ht="12.75" hidden="1" customHeight="1" x14ac:dyDescent="0.2">
      <c r="B191" s="238"/>
      <c r="C191" s="239"/>
      <c r="D191" s="239"/>
      <c r="E191" s="240"/>
      <c r="F191" s="241"/>
      <c r="G191" s="246"/>
      <c r="H191" s="247"/>
      <c r="I191" s="247"/>
      <c r="J191" s="248"/>
      <c r="K191" s="249"/>
      <c r="L191" s="256"/>
      <c r="M191" s="257"/>
      <c r="N191" s="257"/>
      <c r="O191" s="258"/>
      <c r="P191" s="259"/>
      <c r="Q191" s="256"/>
      <c r="R191" s="257"/>
      <c r="S191" s="257"/>
      <c r="T191" s="258"/>
      <c r="U191" s="259"/>
      <c r="V191" s="256"/>
      <c r="W191" s="257"/>
      <c r="X191" s="257"/>
      <c r="Y191" s="258"/>
      <c r="Z191" s="259"/>
      <c r="AA191" s="256"/>
      <c r="AB191" s="257"/>
      <c r="AC191" s="257"/>
      <c r="AD191" s="258"/>
      <c r="AE191" s="259"/>
    </row>
    <row r="192" spans="2:31" ht="12.75" hidden="1" customHeight="1" x14ac:dyDescent="0.2">
      <c r="B192" s="238"/>
      <c r="C192" s="239"/>
      <c r="D192" s="239"/>
      <c r="E192" s="240"/>
      <c r="F192" s="241"/>
      <c r="G192" s="246"/>
      <c r="H192" s="247"/>
      <c r="I192" s="247"/>
      <c r="J192" s="248"/>
      <c r="K192" s="249"/>
      <c r="L192" s="256"/>
      <c r="M192" s="257"/>
      <c r="N192" s="257"/>
      <c r="O192" s="258"/>
      <c r="P192" s="259"/>
      <c r="Q192" s="256"/>
      <c r="R192" s="257"/>
      <c r="S192" s="257"/>
      <c r="T192" s="258"/>
      <c r="U192" s="259"/>
      <c r="V192" s="256"/>
      <c r="W192" s="257"/>
      <c r="X192" s="257"/>
      <c r="Y192" s="258"/>
      <c r="Z192" s="259"/>
      <c r="AA192" s="256"/>
      <c r="AB192" s="257"/>
      <c r="AC192" s="257"/>
      <c r="AD192" s="258"/>
      <c r="AE192" s="259"/>
    </row>
    <row r="193" spans="1:31" ht="12.75" hidden="1" customHeight="1" x14ac:dyDescent="0.2">
      <c r="B193" s="238"/>
      <c r="C193" s="239"/>
      <c r="D193" s="239"/>
      <c r="E193" s="240"/>
      <c r="F193" s="241"/>
      <c r="G193" s="246"/>
      <c r="H193" s="247"/>
      <c r="I193" s="247"/>
      <c r="J193" s="248"/>
      <c r="K193" s="249"/>
      <c r="L193" s="256"/>
      <c r="M193" s="257"/>
      <c r="N193" s="257"/>
      <c r="O193" s="258"/>
      <c r="P193" s="259"/>
      <c r="Q193" s="256"/>
      <c r="R193" s="257"/>
      <c r="S193" s="257"/>
      <c r="T193" s="258"/>
      <c r="U193" s="259"/>
      <c r="V193" s="256"/>
      <c r="W193" s="257"/>
      <c r="X193" s="257"/>
      <c r="Y193" s="258"/>
      <c r="Z193" s="259"/>
      <c r="AA193" s="256"/>
      <c r="AB193" s="257"/>
      <c r="AC193" s="257"/>
      <c r="AD193" s="258"/>
      <c r="AE193" s="259"/>
    </row>
    <row r="194" spans="1:31" ht="12.75" hidden="1" customHeight="1" x14ac:dyDescent="0.2">
      <c r="B194" s="238"/>
      <c r="C194" s="239"/>
      <c r="D194" s="239"/>
      <c r="E194" s="240"/>
      <c r="F194" s="241"/>
      <c r="G194" s="246"/>
      <c r="H194" s="247"/>
      <c r="I194" s="247"/>
      <c r="J194" s="248"/>
      <c r="K194" s="249"/>
      <c r="L194" s="256"/>
      <c r="M194" s="257"/>
      <c r="N194" s="257"/>
      <c r="O194" s="258"/>
      <c r="P194" s="259"/>
      <c r="Q194" s="256"/>
      <c r="R194" s="257"/>
      <c r="S194" s="257"/>
      <c r="T194" s="258"/>
      <c r="U194" s="259"/>
      <c r="V194" s="256"/>
      <c r="W194" s="257"/>
      <c r="X194" s="257"/>
      <c r="Y194" s="258"/>
      <c r="Z194" s="259"/>
      <c r="AA194" s="256"/>
      <c r="AB194" s="257"/>
      <c r="AC194" s="257"/>
      <c r="AD194" s="258"/>
      <c r="AE194" s="259"/>
    </row>
    <row r="195" spans="1:31" ht="12.75" hidden="1" customHeight="1" x14ac:dyDescent="0.2">
      <c r="B195" s="238"/>
      <c r="C195" s="239"/>
      <c r="D195" s="239"/>
      <c r="E195" s="240"/>
      <c r="F195" s="241"/>
      <c r="G195" s="246"/>
      <c r="H195" s="247"/>
      <c r="I195" s="247"/>
      <c r="J195" s="248"/>
      <c r="K195" s="249"/>
      <c r="L195" s="256"/>
      <c r="M195" s="257"/>
      <c r="N195" s="257"/>
      <c r="O195" s="258"/>
      <c r="P195" s="259"/>
      <c r="Q195" s="256"/>
      <c r="R195" s="257"/>
      <c r="S195" s="257"/>
      <c r="T195" s="258"/>
      <c r="U195" s="259"/>
      <c r="V195" s="256"/>
      <c r="W195" s="257"/>
      <c r="X195" s="257"/>
      <c r="Y195" s="258"/>
      <c r="Z195" s="259"/>
      <c r="AA195" s="256"/>
      <c r="AB195" s="257"/>
      <c r="AC195" s="257"/>
      <c r="AD195" s="258"/>
      <c r="AE195" s="259"/>
    </row>
    <row r="196" spans="1:31" x14ac:dyDescent="0.2">
      <c r="A196" s="115" t="str">
        <f>$A$36</f>
        <v>Total</v>
      </c>
      <c r="B196" s="242">
        <f t="shared" ref="B196:AE196" si="6">SUM(B$172:B$195)</f>
        <v>106</v>
      </c>
      <c r="C196" s="243">
        <f t="shared" si="6"/>
        <v>1050185</v>
      </c>
      <c r="D196" s="243">
        <f t="shared" si="6"/>
        <v>678</v>
      </c>
      <c r="E196" s="244">
        <f t="shared" si="6"/>
        <v>96100.048999999999</v>
      </c>
      <c r="F196" s="245">
        <f t="shared" si="6"/>
        <v>1</v>
      </c>
      <c r="G196" s="250">
        <f t="shared" si="6"/>
        <v>121</v>
      </c>
      <c r="H196" s="251">
        <f t="shared" si="6"/>
        <v>1074744</v>
      </c>
      <c r="I196" s="251">
        <f t="shared" si="6"/>
        <v>896</v>
      </c>
      <c r="J196" s="255">
        <f t="shared" si="6"/>
        <v>99681.795999999988</v>
      </c>
      <c r="K196" s="252">
        <f t="shared" si="6"/>
        <v>1</v>
      </c>
      <c r="L196" s="261">
        <f t="shared" si="6"/>
        <v>126</v>
      </c>
      <c r="M196" s="262">
        <f t="shared" si="6"/>
        <v>1053694</v>
      </c>
      <c r="N196" s="262">
        <f t="shared" si="6"/>
        <v>1156</v>
      </c>
      <c r="O196" s="263">
        <f t="shared" si="6"/>
        <v>97827.23000000001</v>
      </c>
      <c r="P196" s="264">
        <f t="shared" si="6"/>
        <v>0.99999999999999989</v>
      </c>
      <c r="Q196" s="261">
        <f t="shared" si="6"/>
        <v>136</v>
      </c>
      <c r="R196" s="262">
        <f t="shared" si="6"/>
        <v>1086675</v>
      </c>
      <c r="S196" s="262">
        <f t="shared" si="6"/>
        <v>12270</v>
      </c>
      <c r="T196" s="263">
        <f t="shared" si="6"/>
        <v>98666.89</v>
      </c>
      <c r="U196" s="264">
        <f t="shared" si="6"/>
        <v>1</v>
      </c>
      <c r="V196" s="261">
        <f t="shared" si="6"/>
        <v>149</v>
      </c>
      <c r="W196" s="262">
        <f t="shared" si="6"/>
        <v>1014705</v>
      </c>
      <c r="X196" s="262">
        <f t="shared" si="6"/>
        <v>5133</v>
      </c>
      <c r="Y196" s="263">
        <f t="shared" si="6"/>
        <v>102274.91499999999</v>
      </c>
      <c r="Z196" s="264">
        <f t="shared" si="6"/>
        <v>1</v>
      </c>
      <c r="AA196" s="261">
        <f t="shared" si="6"/>
        <v>0</v>
      </c>
      <c r="AB196" s="262">
        <f t="shared" si="6"/>
        <v>0</v>
      </c>
      <c r="AC196" s="262">
        <f t="shared" si="6"/>
        <v>0</v>
      </c>
      <c r="AD196" s="263">
        <f t="shared" si="6"/>
        <v>0</v>
      </c>
      <c r="AE196" s="264" t="e">
        <f t="shared" si="6"/>
        <v>#DIV/0!</v>
      </c>
    </row>
    <row r="199" spans="1:31" ht="12.75" customHeight="1" x14ac:dyDescent="0.2"/>
    <row r="200" spans="1:31" ht="12.75" customHeight="1" x14ac:dyDescent="0.2">
      <c r="A200" s="110" t="str">
        <f>Translation!$A$39</f>
        <v>Vorsorgekapital in Mio. CHF</v>
      </c>
    </row>
    <row r="201" spans="1:31" ht="12.75" customHeight="1" x14ac:dyDescent="0.2"/>
    <row r="202" spans="1:31" ht="12.75" customHeight="1" x14ac:dyDescent="0.2"/>
    <row r="203" spans="1:31" ht="12.75" customHeight="1" x14ac:dyDescent="0.2"/>
    <row r="204" spans="1:31" ht="12.75" customHeight="1" x14ac:dyDescent="0.2"/>
    <row r="205" spans="1:31" ht="12.75" customHeight="1" x14ac:dyDescent="0.2"/>
    <row r="206" spans="1:31" ht="12.75" customHeight="1" x14ac:dyDescent="0.2"/>
    <row r="207" spans="1:31" ht="12.75" customHeight="1" x14ac:dyDescent="0.2"/>
    <row r="208" spans="1:31" ht="12.75" customHeight="1" x14ac:dyDescent="0.2"/>
    <row r="209" ht="12.75" customHeight="1" x14ac:dyDescent="0.2"/>
  </sheetData>
  <mergeCells count="6">
    <mergeCell ref="B3:F3"/>
    <mergeCell ref="Q3:U3"/>
    <mergeCell ref="V3:Z3"/>
    <mergeCell ref="AA3:AE3"/>
    <mergeCell ref="L3:P3"/>
    <mergeCell ref="G3:K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9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95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27" width="11" style="25"/>
    <col min="28" max="29" width="11" style="18"/>
    <col min="30" max="30" width="11" style="158"/>
    <col min="31" max="31" width="11" style="27"/>
    <col min="32" max="16384" width="11" style="1"/>
  </cols>
  <sheetData>
    <row r="1" spans="1:31" s="22" customFormat="1" ht="18" x14ac:dyDescent="0.25">
      <c r="A1" s="193" t="str">
        <f>Translation!$A$203</f>
        <v>Abweichung vom Zieldeckungsgrad (nur bei Teilkapitalisierung)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  <c r="AA1" s="21"/>
      <c r="AD1" s="157"/>
      <c r="AE1" s="24"/>
    </row>
    <row r="2" spans="1:31" s="18" customFormat="1" x14ac:dyDescent="0.2">
      <c r="A2" s="194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  <c r="AA2" s="25"/>
      <c r="AD2" s="158"/>
      <c r="AE2" s="27"/>
    </row>
    <row r="3" spans="1:31" s="18" customFormat="1" ht="15.75" x14ac:dyDescent="0.25">
      <c r="A3" s="195"/>
      <c r="B3" s="288">
        <f>Translation!$A$45</f>
        <v>2018</v>
      </c>
      <c r="C3" s="289"/>
      <c r="D3" s="289"/>
      <c r="E3" s="289"/>
      <c r="F3" s="290"/>
      <c r="G3" s="288">
        <f>Translation!$A$44</f>
        <v>2017</v>
      </c>
      <c r="H3" s="289"/>
      <c r="I3" s="289"/>
      <c r="J3" s="289"/>
      <c r="K3" s="290"/>
      <c r="L3" s="288">
        <f>Translation!$A$43</f>
        <v>2016</v>
      </c>
      <c r="M3" s="289"/>
      <c r="N3" s="289"/>
      <c r="O3" s="289"/>
      <c r="P3" s="290"/>
      <c r="Q3" s="288">
        <f>Translation!$A$42</f>
        <v>2015</v>
      </c>
      <c r="R3" s="289"/>
      <c r="S3" s="289"/>
      <c r="T3" s="289"/>
      <c r="U3" s="290"/>
      <c r="V3" s="288">
        <f>Translation!$A$41</f>
        <v>2014</v>
      </c>
      <c r="W3" s="289"/>
      <c r="X3" s="289"/>
      <c r="Y3" s="289"/>
      <c r="Z3" s="290"/>
      <c r="AA3" s="288">
        <f>Translation!$A$40</f>
        <v>2013</v>
      </c>
      <c r="AB3" s="289"/>
      <c r="AC3" s="289"/>
      <c r="AD3" s="289"/>
      <c r="AE3" s="290"/>
    </row>
    <row r="4" spans="1:31" s="18" customFormat="1" ht="38.25" x14ac:dyDescent="0.2">
      <c r="A4" s="196"/>
      <c r="B4" s="28" t="str">
        <f>Translation!$A$46</f>
        <v>Anzahl VE</v>
      </c>
      <c r="C4" s="19" t="str">
        <f>Translation!$A$47</f>
        <v>Anzahl aktive Versicherte</v>
      </c>
      <c r="D4" s="19" t="str">
        <f>Translation!$A$48</f>
        <v>Anzahl Rentner</v>
      </c>
      <c r="E4" s="148" t="str">
        <f>Translation!$A$49</f>
        <v>Vorsorge-kapital</v>
      </c>
      <c r="F4" s="29" t="str">
        <f>Translation!$A$52</f>
        <v>Anteil Vorsorge-kapital</v>
      </c>
      <c r="G4" s="28" t="str">
        <f>Translation!$A$46</f>
        <v>Anzahl VE</v>
      </c>
      <c r="H4" s="19" t="str">
        <f>Translation!$A$47</f>
        <v>Anzahl aktive Versicherte</v>
      </c>
      <c r="I4" s="19" t="str">
        <f>Translation!$A$48</f>
        <v>Anzahl Rentner</v>
      </c>
      <c r="J4" s="148" t="str">
        <f>Translation!$A$49</f>
        <v>Vorsorge-kapital</v>
      </c>
      <c r="K4" s="29" t="str">
        <f>Translation!$A$52</f>
        <v>Anteil Vorsorge-kapital</v>
      </c>
      <c r="L4" s="28" t="str">
        <f>Translation!$A$46</f>
        <v>Anzahl VE</v>
      </c>
      <c r="M4" s="73" t="str">
        <f>Translation!$A$47</f>
        <v>Anzahl aktive Versicherte</v>
      </c>
      <c r="N4" s="73" t="str">
        <f>Translation!$A$48</f>
        <v>Anzahl Rentner</v>
      </c>
      <c r="O4" s="148" t="str">
        <f>Translation!$A$49</f>
        <v>Vorsorge-kapital</v>
      </c>
      <c r="P4" s="29" t="str">
        <f>Translation!$A$52</f>
        <v>Anteil Vorsorge-kapital</v>
      </c>
      <c r="Q4" s="28" t="str">
        <f>Translation!$A$46</f>
        <v>Anzahl VE</v>
      </c>
      <c r="R4" s="73" t="str">
        <f>Translation!$A$47</f>
        <v>Anzahl aktive Versicherte</v>
      </c>
      <c r="S4" s="73" t="str">
        <f>Translation!$A$48</f>
        <v>Anzahl Rentner</v>
      </c>
      <c r="T4" s="148" t="str">
        <f>Translation!$A$49</f>
        <v>Vorsorge-kapital</v>
      </c>
      <c r="U4" s="29" t="str">
        <f>Translation!$A$52</f>
        <v>Anteil Vorsorge-kapital</v>
      </c>
      <c r="V4" s="28" t="str">
        <f>Translation!$A$46</f>
        <v>Anzahl VE</v>
      </c>
      <c r="W4" s="73" t="str">
        <f>Translation!$A$47</f>
        <v>Anzahl aktive Versicherte</v>
      </c>
      <c r="X4" s="73" t="str">
        <f>Translation!$A$48</f>
        <v>Anzahl Rentner</v>
      </c>
      <c r="Y4" s="148" t="str">
        <f>Translation!$A$49</f>
        <v>Vorsorge-kapital</v>
      </c>
      <c r="Z4" s="29" t="str">
        <f>Translation!$A$52</f>
        <v>Anteil Vorsorge-kapital</v>
      </c>
      <c r="AA4" s="28" t="str">
        <f>Translation!$A$46</f>
        <v>Anzahl VE</v>
      </c>
      <c r="AB4" s="73" t="str">
        <f>Translation!$A$47</f>
        <v>Anzahl aktive Versicherte</v>
      </c>
      <c r="AC4" s="73" t="str">
        <f>Translation!$A$48</f>
        <v>Anzahl Rentner</v>
      </c>
      <c r="AD4" s="148" t="str">
        <f>Translation!$A$49</f>
        <v>Vorsorge-kapital</v>
      </c>
      <c r="AE4" s="29" t="str">
        <f>Translation!$A$52</f>
        <v>Anteil Vorsorge-kapital</v>
      </c>
    </row>
    <row r="5" spans="1:31" s="60" customFormat="1" ht="13.5" thickBot="1" x14ac:dyDescent="0.25">
      <c r="A5" s="197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  <c r="AA5" s="59"/>
      <c r="AB5" s="74"/>
      <c r="AC5" s="74"/>
      <c r="AD5" s="159"/>
      <c r="AE5" s="62"/>
    </row>
    <row r="6" spans="1:31" x14ac:dyDescent="0.2">
      <c r="M6" s="75"/>
      <c r="N6" s="75"/>
      <c r="R6" s="75"/>
      <c r="S6" s="75"/>
      <c r="W6" s="75"/>
      <c r="X6" s="75"/>
      <c r="AB6" s="75"/>
      <c r="AC6" s="75"/>
    </row>
    <row r="7" spans="1:31" ht="12.75" hidden="1" customHeight="1" x14ac:dyDescent="0.2">
      <c r="M7" s="75"/>
      <c r="N7" s="75"/>
      <c r="R7" s="75"/>
      <c r="S7" s="75"/>
      <c r="W7" s="75"/>
      <c r="X7" s="75"/>
      <c r="AB7" s="75"/>
      <c r="AC7" s="75"/>
    </row>
    <row r="8" spans="1:31" ht="12.75" hidden="1" customHeight="1" x14ac:dyDescent="0.2">
      <c r="M8" s="75"/>
      <c r="N8" s="75"/>
      <c r="R8" s="75"/>
      <c r="S8" s="75"/>
      <c r="W8" s="75"/>
      <c r="X8" s="75"/>
      <c r="AB8" s="75"/>
      <c r="AC8" s="75"/>
    </row>
    <row r="9" spans="1:31" ht="12.75" hidden="1" customHeight="1" x14ac:dyDescent="0.2">
      <c r="M9" s="75"/>
      <c r="N9" s="75"/>
      <c r="R9" s="75"/>
      <c r="S9" s="75"/>
      <c r="W9" s="75"/>
      <c r="X9" s="75"/>
      <c r="AB9" s="75"/>
      <c r="AC9" s="75"/>
    </row>
    <row r="10" spans="1:31" x14ac:dyDescent="0.2">
      <c r="M10" s="75"/>
      <c r="N10" s="75"/>
      <c r="R10" s="75"/>
      <c r="S10" s="75"/>
      <c r="W10" s="75"/>
      <c r="X10" s="75"/>
      <c r="AB10" s="75"/>
      <c r="AC10" s="75"/>
    </row>
    <row r="11" spans="1:31" x14ac:dyDescent="0.2">
      <c r="A11" s="198" t="str">
        <f>Translation!$A$29</f>
        <v>alle Vorsorgeeinrichtungen</v>
      </c>
    </row>
    <row r="12" spans="1:31" x14ac:dyDescent="0.2">
      <c r="A12" s="199" t="str">
        <f>Translation!$A204</f>
        <v>unter -20.0%</v>
      </c>
      <c r="B12" s="30">
        <v>3</v>
      </c>
      <c r="C12" s="6">
        <v>72456</v>
      </c>
      <c r="D12" s="6">
        <v>38268</v>
      </c>
      <c r="E12" s="150">
        <v>32493.132000000001</v>
      </c>
      <c r="F12" s="31">
        <f t="shared" ref="F12:F17" si="0">E12/E$36</f>
        <v>0.27366470162233836</v>
      </c>
      <c r="G12" s="41">
        <v>1</v>
      </c>
      <c r="H12" s="42">
        <v>7181</v>
      </c>
      <c r="I12" s="42">
        <v>4416</v>
      </c>
      <c r="J12" s="160">
        <v>3306.7739999999999</v>
      </c>
      <c r="K12" s="44">
        <f t="shared" ref="K12:K17" si="1">J12/J$36</f>
        <v>2.8521642095997678E-2</v>
      </c>
      <c r="L12" s="76">
        <v>2</v>
      </c>
      <c r="M12" s="122">
        <v>54493</v>
      </c>
      <c r="N12" s="122">
        <v>27717</v>
      </c>
      <c r="O12" s="166">
        <v>23885.664000000001</v>
      </c>
      <c r="P12" s="124">
        <f t="shared" ref="P12:P17" si="2">O12/O$36</f>
        <v>0.21677169478344729</v>
      </c>
      <c r="Q12" s="76">
        <v>3</v>
      </c>
      <c r="R12" s="122">
        <v>72202</v>
      </c>
      <c r="S12" s="122">
        <v>35733</v>
      </c>
      <c r="T12" s="166">
        <v>27499.941999999999</v>
      </c>
      <c r="U12" s="124">
        <f t="shared" ref="U12:U17" si="3">T12/T$36</f>
        <v>0.29919312123317787</v>
      </c>
      <c r="V12" s="76">
        <v>1</v>
      </c>
      <c r="W12" s="122">
        <v>18553</v>
      </c>
      <c r="X12" s="122">
        <v>8206</v>
      </c>
      <c r="Y12" s="166">
        <v>5603.7870000000003</v>
      </c>
      <c r="Z12" s="124">
        <f t="shared" ref="Z12:Z17" si="4">Y12/Y$36</f>
        <v>6.1805429707498666E-2</v>
      </c>
      <c r="AA12" s="76"/>
      <c r="AB12" s="122"/>
      <c r="AC12" s="122"/>
      <c r="AD12" s="166"/>
      <c r="AE12" s="124"/>
    </row>
    <row r="13" spans="1:31" x14ac:dyDescent="0.2">
      <c r="A13" s="199" t="str">
        <f>Translation!$A205</f>
        <v>-20.0% – -10.1%</v>
      </c>
      <c r="B13" s="30">
        <v>9</v>
      </c>
      <c r="C13" s="6">
        <v>78958</v>
      </c>
      <c r="D13" s="6">
        <v>39350</v>
      </c>
      <c r="E13" s="150">
        <v>31463.151999999998</v>
      </c>
      <c r="F13" s="31">
        <f t="shared" si="0"/>
        <v>0.26498997093226584</v>
      </c>
      <c r="G13" s="41">
        <v>6</v>
      </c>
      <c r="H13" s="42">
        <v>85236</v>
      </c>
      <c r="I13" s="42">
        <v>43509</v>
      </c>
      <c r="J13" s="160">
        <v>35471.016000000003</v>
      </c>
      <c r="K13" s="44">
        <f t="shared" si="1"/>
        <v>0.30594519708132678</v>
      </c>
      <c r="L13" s="76">
        <v>8</v>
      </c>
      <c r="M13" s="122">
        <v>44870</v>
      </c>
      <c r="N13" s="122">
        <v>21653</v>
      </c>
      <c r="O13" s="166">
        <v>15889.319</v>
      </c>
      <c r="P13" s="124">
        <f t="shared" si="2"/>
        <v>0.14420175250664288</v>
      </c>
      <c r="Q13" s="76">
        <v>6</v>
      </c>
      <c r="R13" s="122">
        <v>18823</v>
      </c>
      <c r="S13" s="122">
        <v>9732</v>
      </c>
      <c r="T13" s="166">
        <v>7843.5510000000004</v>
      </c>
      <c r="U13" s="124">
        <f t="shared" si="3"/>
        <v>8.5336052899370254E-2</v>
      </c>
      <c r="V13" s="76">
        <v>9</v>
      </c>
      <c r="W13" s="122">
        <v>127848</v>
      </c>
      <c r="X13" s="122">
        <v>59644</v>
      </c>
      <c r="Y13" s="166">
        <v>50318.353999999999</v>
      </c>
      <c r="Z13" s="124">
        <f t="shared" si="4"/>
        <v>0.55497246614548945</v>
      </c>
      <c r="AA13" s="76"/>
      <c r="AB13" s="122"/>
      <c r="AC13" s="122"/>
      <c r="AD13" s="166"/>
      <c r="AE13" s="124"/>
    </row>
    <row r="14" spans="1:31" x14ac:dyDescent="0.2">
      <c r="A14" s="199" t="str">
        <f>Translation!$A206</f>
        <v>-10.0% – -0.1%</v>
      </c>
      <c r="B14" s="30">
        <v>12</v>
      </c>
      <c r="C14" s="6">
        <v>121559</v>
      </c>
      <c r="D14" s="6">
        <v>59184</v>
      </c>
      <c r="E14" s="150">
        <v>50301.999000000003</v>
      </c>
      <c r="F14" s="31">
        <f t="shared" si="0"/>
        <v>0.42365511417434809</v>
      </c>
      <c r="G14" s="41">
        <v>14</v>
      </c>
      <c r="H14" s="42">
        <v>141587</v>
      </c>
      <c r="I14" s="42">
        <v>63090</v>
      </c>
      <c r="J14" s="160">
        <v>55097.512999999999</v>
      </c>
      <c r="K14" s="44">
        <f t="shared" si="1"/>
        <v>0.4752279853916776</v>
      </c>
      <c r="L14" s="76">
        <v>14</v>
      </c>
      <c r="M14" s="122">
        <v>165839</v>
      </c>
      <c r="N14" s="122">
        <v>78971</v>
      </c>
      <c r="O14" s="166">
        <v>66433.317999999999</v>
      </c>
      <c r="P14" s="124">
        <f t="shared" si="2"/>
        <v>0.60290821025313324</v>
      </c>
      <c r="Q14" s="76">
        <v>13</v>
      </c>
      <c r="R14" s="122">
        <v>139486</v>
      </c>
      <c r="S14" s="122">
        <v>61023</v>
      </c>
      <c r="T14" s="166">
        <v>52727.216999999997</v>
      </c>
      <c r="U14" s="124">
        <f t="shared" si="3"/>
        <v>0.57366014183481107</v>
      </c>
      <c r="V14" s="76">
        <v>12</v>
      </c>
      <c r="W14" s="122">
        <v>76386</v>
      </c>
      <c r="X14" s="122">
        <v>33959</v>
      </c>
      <c r="Y14" s="166">
        <v>26955.723000000002</v>
      </c>
      <c r="Z14" s="124">
        <f t="shared" si="4"/>
        <v>0.2973007437811796</v>
      </c>
      <c r="AA14" s="76"/>
      <c r="AB14" s="122"/>
      <c r="AC14" s="122"/>
      <c r="AD14" s="166"/>
      <c r="AE14" s="124"/>
    </row>
    <row r="15" spans="1:31" x14ac:dyDescent="0.2">
      <c r="A15" s="199" t="str">
        <f>Translation!$A207</f>
        <v>0.0% – 9.9%</v>
      </c>
      <c r="B15" s="30">
        <v>1</v>
      </c>
      <c r="C15" s="6">
        <v>603</v>
      </c>
      <c r="D15" s="6">
        <v>268</v>
      </c>
      <c r="E15" s="150">
        <v>160.72399999999999</v>
      </c>
      <c r="F15" s="31">
        <f t="shared" si="0"/>
        <v>1.3536548432311389E-3</v>
      </c>
      <c r="G15" s="41">
        <v>5</v>
      </c>
      <c r="H15" s="42">
        <v>46066</v>
      </c>
      <c r="I15" s="42">
        <v>25033</v>
      </c>
      <c r="J15" s="160">
        <v>21527.733</v>
      </c>
      <c r="K15" s="44">
        <f t="shared" si="1"/>
        <v>0.18568136067484453</v>
      </c>
      <c r="L15" s="76">
        <v>2</v>
      </c>
      <c r="M15" s="122">
        <v>10360</v>
      </c>
      <c r="N15" s="122">
        <v>3043</v>
      </c>
      <c r="O15" s="166">
        <v>3458.866</v>
      </c>
      <c r="P15" s="124">
        <f t="shared" si="2"/>
        <v>3.1390554805126758E-2</v>
      </c>
      <c r="Q15" s="76">
        <v>2</v>
      </c>
      <c r="R15" s="122">
        <v>10126</v>
      </c>
      <c r="S15" s="122">
        <v>2917</v>
      </c>
      <c r="T15" s="166">
        <v>3334.4389999999999</v>
      </c>
      <c r="U15" s="124">
        <f t="shared" si="3"/>
        <v>3.6277938766984902E-2</v>
      </c>
      <c r="V15" s="76">
        <v>3</v>
      </c>
      <c r="W15" s="122">
        <v>20874</v>
      </c>
      <c r="X15" s="122">
        <v>7687</v>
      </c>
      <c r="Y15" s="166">
        <v>7584.2640000000001</v>
      </c>
      <c r="Z15" s="124">
        <f t="shared" si="4"/>
        <v>8.3648556866117968E-2</v>
      </c>
      <c r="AA15" s="76"/>
      <c r="AB15" s="122"/>
      <c r="AC15" s="122"/>
      <c r="AD15" s="166"/>
      <c r="AE15" s="124"/>
    </row>
    <row r="16" spans="1:31" x14ac:dyDescent="0.2">
      <c r="A16" s="199" t="str">
        <f>Translation!$A208</f>
        <v>10.0% – 19.9%</v>
      </c>
      <c r="B16" s="30">
        <v>2</v>
      </c>
      <c r="C16" s="6">
        <v>11548</v>
      </c>
      <c r="D16" s="6">
        <v>3686</v>
      </c>
      <c r="E16" s="150">
        <v>4096.2889999999998</v>
      </c>
      <c r="F16" s="31">
        <f t="shared" si="0"/>
        <v>3.4499896991889448E-2</v>
      </c>
      <c r="G16" s="41">
        <v>1</v>
      </c>
      <c r="H16" s="42">
        <v>1061</v>
      </c>
      <c r="I16" s="42">
        <v>498</v>
      </c>
      <c r="J16" s="160">
        <v>322.23500000000001</v>
      </c>
      <c r="K16" s="44">
        <f t="shared" si="1"/>
        <v>2.7793466807238148E-3</v>
      </c>
      <c r="L16" s="76">
        <v>1</v>
      </c>
      <c r="M16" s="122">
        <v>1017</v>
      </c>
      <c r="N16" s="122">
        <v>491</v>
      </c>
      <c r="O16" s="166">
        <v>316.904</v>
      </c>
      <c r="P16" s="124">
        <f t="shared" si="2"/>
        <v>2.8760271082961552E-3</v>
      </c>
      <c r="Q16" s="76">
        <v>0</v>
      </c>
      <c r="R16" s="122">
        <v>0</v>
      </c>
      <c r="S16" s="122">
        <v>0</v>
      </c>
      <c r="T16" s="166">
        <v>0</v>
      </c>
      <c r="U16" s="124">
        <f t="shared" si="3"/>
        <v>0</v>
      </c>
      <c r="V16" s="76">
        <v>0</v>
      </c>
      <c r="W16" s="122">
        <v>0</v>
      </c>
      <c r="X16" s="122">
        <v>0</v>
      </c>
      <c r="Y16" s="166">
        <v>0</v>
      </c>
      <c r="Z16" s="124">
        <f t="shared" si="4"/>
        <v>0</v>
      </c>
      <c r="AA16" s="76"/>
      <c r="AB16" s="122"/>
      <c r="AC16" s="122"/>
      <c r="AD16" s="166"/>
      <c r="AE16" s="124"/>
    </row>
    <row r="17" spans="1:31" ht="12.75" customHeight="1" x14ac:dyDescent="0.2">
      <c r="A17" s="199" t="str">
        <f>Translation!$A209</f>
        <v>20.0% oder höher</v>
      </c>
      <c r="B17" s="30">
        <v>1</v>
      </c>
      <c r="C17" s="6">
        <v>459</v>
      </c>
      <c r="D17" s="6">
        <v>377</v>
      </c>
      <c r="E17" s="150">
        <v>218.07300000000001</v>
      </c>
      <c r="F17" s="31">
        <f t="shared" si="0"/>
        <v>1.8366614359270812E-3</v>
      </c>
      <c r="G17" s="41">
        <v>1</v>
      </c>
      <c r="H17" s="42">
        <v>440</v>
      </c>
      <c r="I17" s="42">
        <v>375</v>
      </c>
      <c r="J17" s="160">
        <v>213.846</v>
      </c>
      <c r="K17" s="44">
        <f t="shared" si="1"/>
        <v>1.8444680754296241E-3</v>
      </c>
      <c r="L17" s="76">
        <v>1</v>
      </c>
      <c r="M17" s="122">
        <v>452</v>
      </c>
      <c r="N17" s="122">
        <v>364</v>
      </c>
      <c r="O17" s="166">
        <v>204.042</v>
      </c>
      <c r="P17" s="124">
        <f t="shared" si="2"/>
        <v>1.8517605433537102E-3</v>
      </c>
      <c r="Q17" s="76">
        <v>2</v>
      </c>
      <c r="R17" s="122">
        <v>1423</v>
      </c>
      <c r="S17" s="122">
        <v>829</v>
      </c>
      <c r="T17" s="166">
        <v>508.53500000000003</v>
      </c>
      <c r="U17" s="124">
        <f t="shared" si="3"/>
        <v>5.5327452656559828E-3</v>
      </c>
      <c r="V17" s="76">
        <v>1</v>
      </c>
      <c r="W17" s="122">
        <v>469</v>
      </c>
      <c r="X17" s="122">
        <v>363</v>
      </c>
      <c r="Y17" s="166">
        <v>206.071</v>
      </c>
      <c r="Z17" s="124">
        <f t="shared" si="4"/>
        <v>2.2728034997143817E-3</v>
      </c>
      <c r="AA17" s="76"/>
      <c r="AB17" s="122"/>
      <c r="AC17" s="122"/>
      <c r="AD17" s="166"/>
      <c r="AE17" s="124"/>
    </row>
    <row r="18" spans="1:31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6"/>
      <c r="P18" s="124"/>
      <c r="Q18" s="76"/>
      <c r="R18" s="122"/>
      <c r="S18" s="122"/>
      <c r="T18" s="166"/>
      <c r="U18" s="124"/>
      <c r="V18" s="76"/>
      <c r="W18" s="122"/>
      <c r="X18" s="122"/>
      <c r="Y18" s="166"/>
      <c r="Z18" s="124"/>
      <c r="AA18" s="76"/>
      <c r="AB18" s="122"/>
      <c r="AC18" s="122"/>
      <c r="AD18" s="166"/>
      <c r="AE18" s="124"/>
    </row>
    <row r="19" spans="1:31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6"/>
      <c r="P19" s="124"/>
      <c r="Q19" s="76"/>
      <c r="R19" s="122"/>
      <c r="S19" s="122"/>
      <c r="T19" s="166"/>
      <c r="U19" s="124"/>
      <c r="V19" s="76"/>
      <c r="W19" s="122"/>
      <c r="X19" s="122"/>
      <c r="Y19" s="166"/>
      <c r="Z19" s="124"/>
      <c r="AA19" s="76"/>
      <c r="AB19" s="122"/>
      <c r="AC19" s="122"/>
      <c r="AD19" s="166"/>
      <c r="AE19" s="124"/>
    </row>
    <row r="20" spans="1:31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6"/>
      <c r="P20" s="124"/>
      <c r="Q20" s="76"/>
      <c r="R20" s="122"/>
      <c r="S20" s="122"/>
      <c r="T20" s="166"/>
      <c r="U20" s="124"/>
      <c r="V20" s="76"/>
      <c r="W20" s="122"/>
      <c r="X20" s="122"/>
      <c r="Y20" s="166"/>
      <c r="Z20" s="124"/>
      <c r="AA20" s="76"/>
      <c r="AB20" s="122"/>
      <c r="AC20" s="122"/>
      <c r="AD20" s="166"/>
      <c r="AE20" s="124"/>
    </row>
    <row r="21" spans="1:31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6"/>
      <c r="P21" s="124"/>
      <c r="Q21" s="76"/>
      <c r="R21" s="122"/>
      <c r="S21" s="122"/>
      <c r="T21" s="166"/>
      <c r="U21" s="124"/>
      <c r="V21" s="76"/>
      <c r="W21" s="122"/>
      <c r="X21" s="122"/>
      <c r="Y21" s="166"/>
      <c r="Z21" s="124"/>
      <c r="AA21" s="76"/>
      <c r="AB21" s="122"/>
      <c r="AC21" s="122"/>
      <c r="AD21" s="166"/>
      <c r="AE21" s="124"/>
    </row>
    <row r="22" spans="1:31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6"/>
      <c r="P22" s="124"/>
      <c r="Q22" s="76"/>
      <c r="R22" s="122"/>
      <c r="S22" s="122"/>
      <c r="T22" s="166"/>
      <c r="U22" s="124"/>
      <c r="V22" s="76"/>
      <c r="W22" s="122"/>
      <c r="X22" s="122"/>
      <c r="Y22" s="166"/>
      <c r="Z22" s="124"/>
      <c r="AA22" s="76"/>
      <c r="AB22" s="122"/>
      <c r="AC22" s="122"/>
      <c r="AD22" s="166"/>
      <c r="AE22" s="124"/>
    </row>
    <row r="23" spans="1:31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6"/>
      <c r="P23" s="124"/>
      <c r="Q23" s="76"/>
      <c r="R23" s="122"/>
      <c r="S23" s="122"/>
      <c r="T23" s="166"/>
      <c r="U23" s="124"/>
      <c r="V23" s="76"/>
      <c r="W23" s="122"/>
      <c r="X23" s="122"/>
      <c r="Y23" s="166"/>
      <c r="Z23" s="124"/>
      <c r="AA23" s="76"/>
      <c r="AB23" s="122"/>
      <c r="AC23" s="122"/>
      <c r="AD23" s="166"/>
      <c r="AE23" s="124"/>
    </row>
    <row r="24" spans="1:31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6"/>
      <c r="P24" s="124"/>
      <c r="Q24" s="76"/>
      <c r="R24" s="122"/>
      <c r="S24" s="122"/>
      <c r="T24" s="166"/>
      <c r="U24" s="124"/>
      <c r="V24" s="76"/>
      <c r="W24" s="122"/>
      <c r="X24" s="122"/>
      <c r="Y24" s="166"/>
      <c r="Z24" s="124"/>
      <c r="AA24" s="76"/>
      <c r="AB24" s="122"/>
      <c r="AC24" s="122"/>
      <c r="AD24" s="166"/>
      <c r="AE24" s="124"/>
    </row>
    <row r="25" spans="1:31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6"/>
      <c r="P25" s="124"/>
      <c r="Q25" s="76"/>
      <c r="R25" s="122"/>
      <c r="S25" s="122"/>
      <c r="T25" s="166"/>
      <c r="U25" s="124"/>
      <c r="V25" s="76"/>
      <c r="W25" s="122"/>
      <c r="X25" s="122"/>
      <c r="Y25" s="166"/>
      <c r="Z25" s="124"/>
      <c r="AA25" s="76"/>
      <c r="AB25" s="122"/>
      <c r="AC25" s="122"/>
      <c r="AD25" s="166"/>
      <c r="AE25" s="124"/>
    </row>
    <row r="26" spans="1:31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6"/>
      <c r="P26" s="124"/>
      <c r="Q26" s="76"/>
      <c r="R26" s="122"/>
      <c r="S26" s="122"/>
      <c r="T26" s="166"/>
      <c r="U26" s="124"/>
      <c r="V26" s="76"/>
      <c r="W26" s="122"/>
      <c r="X26" s="122"/>
      <c r="Y26" s="166"/>
      <c r="Z26" s="124"/>
      <c r="AA26" s="76"/>
      <c r="AB26" s="122"/>
      <c r="AC26" s="122"/>
      <c r="AD26" s="166"/>
      <c r="AE26" s="124"/>
    </row>
    <row r="27" spans="1:31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6"/>
      <c r="P27" s="124"/>
      <c r="Q27" s="76"/>
      <c r="R27" s="122"/>
      <c r="S27" s="122"/>
      <c r="T27" s="166"/>
      <c r="U27" s="124"/>
      <c r="V27" s="76"/>
      <c r="W27" s="122"/>
      <c r="X27" s="122"/>
      <c r="Y27" s="166"/>
      <c r="Z27" s="124"/>
      <c r="AA27" s="76"/>
      <c r="AB27" s="122"/>
      <c r="AC27" s="122"/>
      <c r="AD27" s="166"/>
      <c r="AE27" s="124"/>
    </row>
    <row r="28" spans="1:31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6"/>
      <c r="P28" s="124"/>
      <c r="Q28" s="76"/>
      <c r="R28" s="122"/>
      <c r="S28" s="122"/>
      <c r="T28" s="166"/>
      <c r="U28" s="124"/>
      <c r="V28" s="76"/>
      <c r="W28" s="122"/>
      <c r="X28" s="122"/>
      <c r="Y28" s="166"/>
      <c r="Z28" s="124"/>
      <c r="AA28" s="76"/>
      <c r="AB28" s="122"/>
      <c r="AC28" s="122"/>
      <c r="AD28" s="166"/>
      <c r="AE28" s="124"/>
    </row>
    <row r="29" spans="1:31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6"/>
      <c r="P29" s="124"/>
      <c r="Q29" s="76"/>
      <c r="R29" s="122"/>
      <c r="S29" s="122"/>
      <c r="T29" s="166"/>
      <c r="U29" s="124"/>
      <c r="V29" s="76"/>
      <c r="W29" s="122"/>
      <c r="X29" s="122"/>
      <c r="Y29" s="166"/>
      <c r="Z29" s="124"/>
      <c r="AA29" s="76"/>
      <c r="AB29" s="122"/>
      <c r="AC29" s="122"/>
      <c r="AD29" s="166"/>
      <c r="AE29" s="124"/>
    </row>
    <row r="30" spans="1:31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6"/>
      <c r="P30" s="124"/>
      <c r="Q30" s="76"/>
      <c r="R30" s="122"/>
      <c r="S30" s="122"/>
      <c r="T30" s="166"/>
      <c r="U30" s="124"/>
      <c r="V30" s="76"/>
      <c r="W30" s="122"/>
      <c r="X30" s="122"/>
      <c r="Y30" s="166"/>
      <c r="Z30" s="124"/>
      <c r="AA30" s="76"/>
      <c r="AB30" s="122"/>
      <c r="AC30" s="122"/>
      <c r="AD30" s="166"/>
      <c r="AE30" s="124"/>
    </row>
    <row r="31" spans="1:31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6"/>
      <c r="P31" s="124"/>
      <c r="Q31" s="76"/>
      <c r="R31" s="122"/>
      <c r="S31" s="122"/>
      <c r="T31" s="166"/>
      <c r="U31" s="124"/>
      <c r="V31" s="76"/>
      <c r="W31" s="122"/>
      <c r="X31" s="122"/>
      <c r="Y31" s="166"/>
      <c r="Z31" s="124"/>
      <c r="AA31" s="76"/>
      <c r="AB31" s="122"/>
      <c r="AC31" s="122"/>
      <c r="AD31" s="166"/>
      <c r="AE31" s="124"/>
    </row>
    <row r="32" spans="1:31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6"/>
      <c r="P32" s="124"/>
      <c r="Q32" s="76"/>
      <c r="R32" s="122"/>
      <c r="S32" s="122"/>
      <c r="T32" s="166"/>
      <c r="U32" s="124"/>
      <c r="V32" s="76"/>
      <c r="W32" s="122"/>
      <c r="X32" s="122"/>
      <c r="Y32" s="166"/>
      <c r="Z32" s="124"/>
      <c r="AA32" s="76"/>
      <c r="AB32" s="122"/>
      <c r="AC32" s="122"/>
      <c r="AD32" s="166"/>
      <c r="AE32" s="124"/>
    </row>
    <row r="33" spans="1:31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6"/>
      <c r="P33" s="124"/>
      <c r="Q33" s="76"/>
      <c r="R33" s="122"/>
      <c r="S33" s="122"/>
      <c r="T33" s="166"/>
      <c r="U33" s="124"/>
      <c r="V33" s="76"/>
      <c r="W33" s="122"/>
      <c r="X33" s="122"/>
      <c r="Y33" s="166"/>
      <c r="Z33" s="124"/>
      <c r="AA33" s="76"/>
      <c r="AB33" s="122"/>
      <c r="AC33" s="122"/>
      <c r="AD33" s="166"/>
      <c r="AE33" s="124"/>
    </row>
    <row r="34" spans="1:31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6"/>
      <c r="P34" s="124"/>
      <c r="Q34" s="76"/>
      <c r="R34" s="122"/>
      <c r="S34" s="122"/>
      <c r="T34" s="166"/>
      <c r="U34" s="124"/>
      <c r="V34" s="76"/>
      <c r="W34" s="122"/>
      <c r="X34" s="122"/>
      <c r="Y34" s="166"/>
      <c r="Z34" s="124"/>
      <c r="AA34" s="76"/>
      <c r="AB34" s="122"/>
      <c r="AC34" s="122"/>
      <c r="AD34" s="166"/>
      <c r="AE34" s="124"/>
    </row>
    <row r="35" spans="1:31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6"/>
      <c r="P35" s="124"/>
      <c r="Q35" s="76"/>
      <c r="R35" s="122"/>
      <c r="S35" s="122"/>
      <c r="T35" s="166"/>
      <c r="U35" s="124"/>
      <c r="V35" s="76"/>
      <c r="W35" s="122"/>
      <c r="X35" s="122"/>
      <c r="Y35" s="166"/>
      <c r="Z35" s="124"/>
      <c r="AA35" s="76"/>
      <c r="AB35" s="122"/>
      <c r="AC35" s="122"/>
      <c r="AD35" s="166"/>
      <c r="AE35" s="124"/>
    </row>
    <row r="36" spans="1:31" x14ac:dyDescent="0.2">
      <c r="A36" s="200" t="s">
        <v>2</v>
      </c>
      <c r="B36" s="32">
        <f t="shared" ref="B36:AE36" si="5">SUM(B$12:B$35)</f>
        <v>28</v>
      </c>
      <c r="C36" s="7">
        <f t="shared" si="5"/>
        <v>285583</v>
      </c>
      <c r="D36" s="7">
        <f t="shared" si="5"/>
        <v>141133</v>
      </c>
      <c r="E36" s="151">
        <f t="shared" si="5"/>
        <v>118733.36900000001</v>
      </c>
      <c r="F36" s="64">
        <f t="shared" si="5"/>
        <v>1</v>
      </c>
      <c r="G36" s="45">
        <f t="shared" si="5"/>
        <v>28</v>
      </c>
      <c r="H36" s="65">
        <f t="shared" si="5"/>
        <v>281571</v>
      </c>
      <c r="I36" s="65">
        <f t="shared" si="5"/>
        <v>136921</v>
      </c>
      <c r="J36" s="161">
        <f t="shared" si="5"/>
        <v>115939.117</v>
      </c>
      <c r="K36" s="66">
        <f t="shared" si="5"/>
        <v>1</v>
      </c>
      <c r="L36" s="77">
        <f t="shared" si="5"/>
        <v>28</v>
      </c>
      <c r="M36" s="125">
        <f t="shared" si="5"/>
        <v>277031</v>
      </c>
      <c r="N36" s="125">
        <f t="shared" si="5"/>
        <v>132239</v>
      </c>
      <c r="O36" s="167">
        <f t="shared" si="5"/>
        <v>110188.113</v>
      </c>
      <c r="P36" s="127">
        <f t="shared" si="5"/>
        <v>1</v>
      </c>
      <c r="Q36" s="77">
        <f t="shared" si="5"/>
        <v>26</v>
      </c>
      <c r="R36" s="125">
        <f t="shared" si="5"/>
        <v>242060</v>
      </c>
      <c r="S36" s="125">
        <f t="shared" si="5"/>
        <v>110234</v>
      </c>
      <c r="T36" s="167">
        <f t="shared" si="5"/>
        <v>91913.683999999994</v>
      </c>
      <c r="U36" s="127">
        <f t="shared" si="5"/>
        <v>1</v>
      </c>
      <c r="V36" s="77">
        <f t="shared" si="5"/>
        <v>26</v>
      </c>
      <c r="W36" s="125">
        <f t="shared" si="5"/>
        <v>244130</v>
      </c>
      <c r="X36" s="125">
        <f t="shared" si="5"/>
        <v>109859</v>
      </c>
      <c r="Y36" s="167">
        <f t="shared" si="5"/>
        <v>90668.198999999993</v>
      </c>
      <c r="Z36" s="127">
        <f t="shared" si="5"/>
        <v>1.0000000000000002</v>
      </c>
      <c r="AA36" s="77">
        <f t="shared" si="5"/>
        <v>0</v>
      </c>
      <c r="AB36" s="125">
        <f t="shared" si="5"/>
        <v>0</v>
      </c>
      <c r="AC36" s="125">
        <f t="shared" si="5"/>
        <v>0</v>
      </c>
      <c r="AD36" s="167">
        <f t="shared" si="5"/>
        <v>0</v>
      </c>
      <c r="AE36" s="127">
        <f t="shared" si="5"/>
        <v>0</v>
      </c>
    </row>
    <row r="39" spans="1:31" ht="12.75" hidden="1" customHeight="1" x14ac:dyDescent="0.2"/>
    <row r="40" spans="1:31" ht="12.75" hidden="1" customHeight="1" x14ac:dyDescent="0.2"/>
    <row r="41" spans="1:31" ht="12.75" hidden="1" customHeight="1" x14ac:dyDescent="0.2"/>
    <row r="42" spans="1:31" ht="12.75" hidden="1" customHeight="1" x14ac:dyDescent="0.2"/>
    <row r="43" spans="1:31" ht="12.75" hidden="1" customHeight="1" x14ac:dyDescent="0.2"/>
    <row r="44" spans="1:31" ht="12.75" hidden="1" customHeight="1" x14ac:dyDescent="0.2"/>
    <row r="45" spans="1:31" ht="12.75" hidden="1" customHeight="1" x14ac:dyDescent="0.2"/>
    <row r="46" spans="1:31" ht="12.75" hidden="1" customHeight="1" x14ac:dyDescent="0.2"/>
    <row r="47" spans="1:31" ht="12.75" hidden="1" customHeight="1" x14ac:dyDescent="0.2"/>
    <row r="48" spans="1:31" ht="12.75" hidden="1" customHeight="1" x14ac:dyDescent="0.2"/>
    <row r="49" spans="1:31" ht="12.75" hidden="1" customHeight="1" x14ac:dyDescent="0.2"/>
    <row r="51" spans="1:31" x14ac:dyDescent="0.2">
      <c r="A51" s="201" t="str">
        <f>Translation!$A$30</f>
        <v>Vorsorgeeinrichtungen ohne Staatsgarantie</v>
      </c>
    </row>
    <row r="52" spans="1:31" x14ac:dyDescent="0.2">
      <c r="A52" s="199" t="str">
        <f>$A$12</f>
        <v>unter -20.0%</v>
      </c>
      <c r="B52" s="33"/>
      <c r="C52" s="8"/>
      <c r="D52" s="8"/>
      <c r="E52" s="152"/>
      <c r="F52" s="34"/>
      <c r="G52" s="47"/>
      <c r="H52" s="48"/>
      <c r="I52" s="48"/>
      <c r="J52" s="162"/>
      <c r="K52" s="50"/>
      <c r="L52" s="128"/>
      <c r="M52" s="129"/>
      <c r="N52" s="129"/>
      <c r="O52" s="168"/>
      <c r="P52" s="131"/>
      <c r="Q52" s="128"/>
      <c r="R52" s="129"/>
      <c r="S52" s="129"/>
      <c r="T52" s="168"/>
      <c r="U52" s="131"/>
      <c r="V52" s="128"/>
      <c r="W52" s="129"/>
      <c r="X52" s="129"/>
      <c r="Y52" s="168"/>
      <c r="Z52" s="131"/>
      <c r="AA52" s="128"/>
      <c r="AB52" s="129"/>
      <c r="AC52" s="129"/>
      <c r="AD52" s="168"/>
      <c r="AE52" s="131"/>
    </row>
    <row r="53" spans="1:31" x14ac:dyDescent="0.2">
      <c r="A53" s="199" t="str">
        <f>$A$13</f>
        <v>-20.0% – -10.1%</v>
      </c>
      <c r="B53" s="33"/>
      <c r="C53" s="8"/>
      <c r="D53" s="8"/>
      <c r="E53" s="152"/>
      <c r="F53" s="34"/>
      <c r="G53" s="47"/>
      <c r="H53" s="48"/>
      <c r="I53" s="48"/>
      <c r="J53" s="162"/>
      <c r="K53" s="50"/>
      <c r="L53" s="128"/>
      <c r="M53" s="129"/>
      <c r="N53" s="129"/>
      <c r="O53" s="168"/>
      <c r="P53" s="131"/>
      <c r="Q53" s="128"/>
      <c r="R53" s="129"/>
      <c r="S53" s="129"/>
      <c r="T53" s="168"/>
      <c r="U53" s="131"/>
      <c r="V53" s="128"/>
      <c r="W53" s="129"/>
      <c r="X53" s="129"/>
      <c r="Y53" s="168"/>
      <c r="Z53" s="131"/>
      <c r="AA53" s="128"/>
      <c r="AB53" s="129"/>
      <c r="AC53" s="129"/>
      <c r="AD53" s="168"/>
      <c r="AE53" s="131"/>
    </row>
    <row r="54" spans="1:31" x14ac:dyDescent="0.2">
      <c r="A54" s="199" t="str">
        <f>$A$14</f>
        <v>-10.0% – -0.1%</v>
      </c>
      <c r="B54" s="33"/>
      <c r="C54" s="8"/>
      <c r="D54" s="8"/>
      <c r="E54" s="152"/>
      <c r="F54" s="34"/>
      <c r="G54" s="47"/>
      <c r="H54" s="48"/>
      <c r="I54" s="48"/>
      <c r="J54" s="162"/>
      <c r="K54" s="50"/>
      <c r="L54" s="128"/>
      <c r="M54" s="129"/>
      <c r="N54" s="129"/>
      <c r="O54" s="168"/>
      <c r="P54" s="131"/>
      <c r="Q54" s="128"/>
      <c r="R54" s="129"/>
      <c r="S54" s="129"/>
      <c r="T54" s="168"/>
      <c r="U54" s="131"/>
      <c r="V54" s="128"/>
      <c r="W54" s="129"/>
      <c r="X54" s="129"/>
      <c r="Y54" s="168"/>
      <c r="Z54" s="131"/>
      <c r="AA54" s="128"/>
      <c r="AB54" s="129"/>
      <c r="AC54" s="129"/>
      <c r="AD54" s="168"/>
      <c r="AE54" s="131"/>
    </row>
    <row r="55" spans="1:31" x14ac:dyDescent="0.2">
      <c r="A55" s="199" t="str">
        <f>$A$15</f>
        <v>0.0% – 9.9%</v>
      </c>
      <c r="B55" s="33"/>
      <c r="C55" s="8"/>
      <c r="D55" s="8"/>
      <c r="E55" s="152"/>
      <c r="F55" s="34"/>
      <c r="G55" s="47"/>
      <c r="H55" s="48"/>
      <c r="I55" s="48"/>
      <c r="J55" s="162"/>
      <c r="K55" s="50"/>
      <c r="L55" s="128"/>
      <c r="M55" s="129"/>
      <c r="N55" s="129"/>
      <c r="O55" s="168"/>
      <c r="P55" s="131"/>
      <c r="Q55" s="128"/>
      <c r="R55" s="129"/>
      <c r="S55" s="129"/>
      <c r="T55" s="168"/>
      <c r="U55" s="131"/>
      <c r="V55" s="128"/>
      <c r="W55" s="129"/>
      <c r="X55" s="129"/>
      <c r="Y55" s="168"/>
      <c r="Z55" s="131"/>
      <c r="AA55" s="128"/>
      <c r="AB55" s="129"/>
      <c r="AC55" s="129"/>
      <c r="AD55" s="168"/>
      <c r="AE55" s="131"/>
    </row>
    <row r="56" spans="1:31" x14ac:dyDescent="0.2">
      <c r="A56" s="199" t="str">
        <f>$A$16</f>
        <v>10.0% – 19.9%</v>
      </c>
      <c r="B56" s="33"/>
      <c r="C56" s="8"/>
      <c r="D56" s="8"/>
      <c r="E56" s="152"/>
      <c r="F56" s="34"/>
      <c r="G56" s="47"/>
      <c r="H56" s="48"/>
      <c r="I56" s="48"/>
      <c r="J56" s="162"/>
      <c r="K56" s="50"/>
      <c r="L56" s="128"/>
      <c r="M56" s="129"/>
      <c r="N56" s="129"/>
      <c r="O56" s="168"/>
      <c r="P56" s="131"/>
      <c r="Q56" s="128"/>
      <c r="R56" s="129"/>
      <c r="S56" s="129"/>
      <c r="T56" s="168"/>
      <c r="U56" s="131"/>
      <c r="V56" s="128"/>
      <c r="W56" s="129"/>
      <c r="X56" s="129"/>
      <c r="Y56" s="168"/>
      <c r="Z56" s="131"/>
      <c r="AA56" s="128"/>
      <c r="AB56" s="129"/>
      <c r="AC56" s="129"/>
      <c r="AD56" s="168"/>
      <c r="AE56" s="131"/>
    </row>
    <row r="57" spans="1:31" ht="12.75" customHeight="1" x14ac:dyDescent="0.2">
      <c r="A57" s="199" t="str">
        <f>$A$17</f>
        <v>20.0% oder höher</v>
      </c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8"/>
      <c r="P57" s="131"/>
      <c r="Q57" s="128"/>
      <c r="R57" s="129"/>
      <c r="S57" s="129"/>
      <c r="T57" s="168"/>
      <c r="U57" s="131"/>
      <c r="V57" s="128"/>
      <c r="W57" s="129"/>
      <c r="X57" s="129"/>
      <c r="Y57" s="168"/>
      <c r="Z57" s="131"/>
      <c r="AA57" s="128"/>
      <c r="AB57" s="129"/>
      <c r="AC57" s="129"/>
      <c r="AD57" s="168"/>
      <c r="AE57" s="131"/>
    </row>
    <row r="58" spans="1:31" ht="12.75" hidden="1" customHeight="1" x14ac:dyDescent="0.2">
      <c r="A58" s="199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8"/>
      <c r="P58" s="131"/>
      <c r="Q58" s="128"/>
      <c r="R58" s="129"/>
      <c r="S58" s="129"/>
      <c r="T58" s="168"/>
      <c r="U58" s="131"/>
      <c r="V58" s="128"/>
      <c r="W58" s="129"/>
      <c r="X58" s="129"/>
      <c r="Y58" s="168"/>
      <c r="Z58" s="131"/>
      <c r="AA58" s="128"/>
      <c r="AB58" s="129"/>
      <c r="AC58" s="129"/>
      <c r="AD58" s="168"/>
      <c r="AE58" s="131"/>
    </row>
    <row r="59" spans="1:31" ht="12.75" hidden="1" customHeight="1" x14ac:dyDescent="0.2">
      <c r="A59" s="199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8"/>
      <c r="P59" s="131"/>
      <c r="Q59" s="128"/>
      <c r="R59" s="129"/>
      <c r="S59" s="129"/>
      <c r="T59" s="168"/>
      <c r="U59" s="131"/>
      <c r="V59" s="128"/>
      <c r="W59" s="129"/>
      <c r="X59" s="129"/>
      <c r="Y59" s="168"/>
      <c r="Z59" s="131"/>
      <c r="AA59" s="128"/>
      <c r="AB59" s="129"/>
      <c r="AC59" s="129"/>
      <c r="AD59" s="168"/>
      <c r="AE59" s="131"/>
    </row>
    <row r="60" spans="1:31" ht="12.75" hidden="1" customHeight="1" x14ac:dyDescent="0.2">
      <c r="A60" s="199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8"/>
      <c r="P60" s="131"/>
      <c r="Q60" s="128"/>
      <c r="R60" s="129"/>
      <c r="S60" s="129"/>
      <c r="T60" s="168"/>
      <c r="U60" s="131"/>
      <c r="V60" s="128"/>
      <c r="W60" s="129"/>
      <c r="X60" s="129"/>
      <c r="Y60" s="168"/>
      <c r="Z60" s="131"/>
      <c r="AA60" s="128"/>
      <c r="AB60" s="129"/>
      <c r="AC60" s="129"/>
      <c r="AD60" s="168"/>
      <c r="AE60" s="131"/>
    </row>
    <row r="61" spans="1:31" ht="12.75" hidden="1" customHeight="1" x14ac:dyDescent="0.2">
      <c r="A61" s="199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8"/>
      <c r="P61" s="131"/>
      <c r="Q61" s="128"/>
      <c r="R61" s="129"/>
      <c r="S61" s="129"/>
      <c r="T61" s="168"/>
      <c r="U61" s="131"/>
      <c r="V61" s="128"/>
      <c r="W61" s="129"/>
      <c r="X61" s="129"/>
      <c r="Y61" s="168"/>
      <c r="Z61" s="131"/>
      <c r="AA61" s="128"/>
      <c r="AB61" s="129"/>
      <c r="AC61" s="129"/>
      <c r="AD61" s="168"/>
      <c r="AE61" s="131"/>
    </row>
    <row r="62" spans="1:31" ht="12.75" hidden="1" customHeight="1" x14ac:dyDescent="0.2">
      <c r="A62" s="199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8"/>
      <c r="P62" s="131"/>
      <c r="Q62" s="128"/>
      <c r="R62" s="129"/>
      <c r="S62" s="129"/>
      <c r="T62" s="168"/>
      <c r="U62" s="131"/>
      <c r="V62" s="128"/>
      <c r="W62" s="129"/>
      <c r="X62" s="129"/>
      <c r="Y62" s="168"/>
      <c r="Z62" s="131"/>
      <c r="AA62" s="128"/>
      <c r="AB62" s="129"/>
      <c r="AC62" s="129"/>
      <c r="AD62" s="168"/>
      <c r="AE62" s="131"/>
    </row>
    <row r="63" spans="1:31" ht="12.75" hidden="1" customHeight="1" x14ac:dyDescent="0.2">
      <c r="A63" s="199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8"/>
      <c r="P63" s="131"/>
      <c r="Q63" s="128"/>
      <c r="R63" s="129"/>
      <c r="S63" s="129"/>
      <c r="T63" s="168"/>
      <c r="U63" s="131"/>
      <c r="V63" s="128"/>
      <c r="W63" s="129"/>
      <c r="X63" s="129"/>
      <c r="Y63" s="168"/>
      <c r="Z63" s="131"/>
      <c r="AA63" s="128"/>
      <c r="AB63" s="129"/>
      <c r="AC63" s="129"/>
      <c r="AD63" s="168"/>
      <c r="AE63" s="131"/>
    </row>
    <row r="64" spans="1:31" ht="12.75" hidden="1" customHeight="1" x14ac:dyDescent="0.2">
      <c r="A64" s="199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8"/>
      <c r="P64" s="131"/>
      <c r="Q64" s="128"/>
      <c r="R64" s="129"/>
      <c r="S64" s="129"/>
      <c r="T64" s="168"/>
      <c r="U64" s="131"/>
      <c r="V64" s="128"/>
      <c r="W64" s="129"/>
      <c r="X64" s="129"/>
      <c r="Y64" s="168"/>
      <c r="Z64" s="131"/>
      <c r="AA64" s="128"/>
      <c r="AB64" s="129"/>
      <c r="AC64" s="129"/>
      <c r="AD64" s="168"/>
      <c r="AE64" s="131"/>
    </row>
    <row r="65" spans="1:31" ht="12.75" hidden="1" customHeight="1" x14ac:dyDescent="0.2">
      <c r="A65" s="199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8"/>
      <c r="P65" s="131"/>
      <c r="Q65" s="128"/>
      <c r="R65" s="129"/>
      <c r="S65" s="129"/>
      <c r="T65" s="168"/>
      <c r="U65" s="131"/>
      <c r="V65" s="128"/>
      <c r="W65" s="129"/>
      <c r="X65" s="129"/>
      <c r="Y65" s="168"/>
      <c r="Z65" s="131"/>
      <c r="AA65" s="128"/>
      <c r="AB65" s="129"/>
      <c r="AC65" s="129"/>
      <c r="AD65" s="168"/>
      <c r="AE65" s="131"/>
    </row>
    <row r="66" spans="1:31" ht="12.75" hidden="1" customHeight="1" x14ac:dyDescent="0.2">
      <c r="A66" s="199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8"/>
      <c r="P66" s="131"/>
      <c r="Q66" s="128"/>
      <c r="R66" s="129"/>
      <c r="S66" s="129"/>
      <c r="T66" s="168"/>
      <c r="U66" s="131"/>
      <c r="V66" s="128"/>
      <c r="W66" s="129"/>
      <c r="X66" s="129"/>
      <c r="Y66" s="168"/>
      <c r="Z66" s="131"/>
      <c r="AA66" s="128"/>
      <c r="AB66" s="129"/>
      <c r="AC66" s="129"/>
      <c r="AD66" s="168"/>
      <c r="AE66" s="131"/>
    </row>
    <row r="67" spans="1:31" ht="12.75" hidden="1" customHeight="1" x14ac:dyDescent="0.2">
      <c r="A67" s="199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8"/>
      <c r="P67" s="131"/>
      <c r="Q67" s="128"/>
      <c r="R67" s="129"/>
      <c r="S67" s="129"/>
      <c r="T67" s="168"/>
      <c r="U67" s="131"/>
      <c r="V67" s="128"/>
      <c r="W67" s="129"/>
      <c r="X67" s="129"/>
      <c r="Y67" s="168"/>
      <c r="Z67" s="131"/>
      <c r="AA67" s="128"/>
      <c r="AB67" s="129"/>
      <c r="AC67" s="129"/>
      <c r="AD67" s="168"/>
      <c r="AE67" s="131"/>
    </row>
    <row r="68" spans="1:31" ht="12.75" hidden="1" customHeight="1" x14ac:dyDescent="0.2">
      <c r="A68" s="199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8"/>
      <c r="P68" s="131"/>
      <c r="Q68" s="128"/>
      <c r="R68" s="129"/>
      <c r="S68" s="129"/>
      <c r="T68" s="168"/>
      <c r="U68" s="131"/>
      <c r="V68" s="128"/>
      <c r="W68" s="129"/>
      <c r="X68" s="129"/>
      <c r="Y68" s="168"/>
      <c r="Z68" s="131"/>
      <c r="AA68" s="128"/>
      <c r="AB68" s="129"/>
      <c r="AC68" s="129"/>
      <c r="AD68" s="168"/>
      <c r="AE68" s="131"/>
    </row>
    <row r="69" spans="1:31" ht="12.75" hidden="1" customHeight="1" x14ac:dyDescent="0.2">
      <c r="A69" s="199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8"/>
      <c r="P69" s="131"/>
      <c r="Q69" s="128"/>
      <c r="R69" s="129"/>
      <c r="S69" s="129"/>
      <c r="T69" s="168"/>
      <c r="U69" s="131"/>
      <c r="V69" s="128"/>
      <c r="W69" s="129"/>
      <c r="X69" s="129"/>
      <c r="Y69" s="168"/>
      <c r="Z69" s="131"/>
      <c r="AA69" s="128"/>
      <c r="AB69" s="129"/>
      <c r="AC69" s="129"/>
      <c r="AD69" s="168"/>
      <c r="AE69" s="131"/>
    </row>
    <row r="70" spans="1:31" ht="12.75" hidden="1" customHeight="1" x14ac:dyDescent="0.2">
      <c r="A70" s="199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8"/>
      <c r="P70" s="131"/>
      <c r="Q70" s="128"/>
      <c r="R70" s="129"/>
      <c r="S70" s="129"/>
      <c r="T70" s="168"/>
      <c r="U70" s="131"/>
      <c r="V70" s="128"/>
      <c r="W70" s="129"/>
      <c r="X70" s="129"/>
      <c r="Y70" s="168"/>
      <c r="Z70" s="131"/>
      <c r="AA70" s="128"/>
      <c r="AB70" s="129"/>
      <c r="AC70" s="129"/>
      <c r="AD70" s="168"/>
      <c r="AE70" s="131"/>
    </row>
    <row r="71" spans="1:31" ht="12.75" hidden="1" customHeight="1" x14ac:dyDescent="0.2">
      <c r="A71" s="199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8"/>
      <c r="P71" s="131"/>
      <c r="Q71" s="128"/>
      <c r="R71" s="129"/>
      <c r="S71" s="129"/>
      <c r="T71" s="168"/>
      <c r="U71" s="131"/>
      <c r="V71" s="128"/>
      <c r="W71" s="129"/>
      <c r="X71" s="129"/>
      <c r="Y71" s="168"/>
      <c r="Z71" s="131"/>
      <c r="AA71" s="128"/>
      <c r="AB71" s="129"/>
      <c r="AC71" s="129"/>
      <c r="AD71" s="168"/>
      <c r="AE71" s="131"/>
    </row>
    <row r="72" spans="1:31" ht="12.75" hidden="1" customHeight="1" x14ac:dyDescent="0.2">
      <c r="A72" s="199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8"/>
      <c r="P72" s="131"/>
      <c r="Q72" s="128"/>
      <c r="R72" s="129"/>
      <c r="S72" s="129"/>
      <c r="T72" s="168"/>
      <c r="U72" s="131"/>
      <c r="V72" s="128"/>
      <c r="W72" s="129"/>
      <c r="X72" s="129"/>
      <c r="Y72" s="168"/>
      <c r="Z72" s="131"/>
      <c r="AA72" s="128"/>
      <c r="AB72" s="129"/>
      <c r="AC72" s="129"/>
      <c r="AD72" s="168"/>
      <c r="AE72" s="131"/>
    </row>
    <row r="73" spans="1:31" ht="12.75" hidden="1" customHeight="1" x14ac:dyDescent="0.2">
      <c r="A73" s="199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8"/>
      <c r="P73" s="131"/>
      <c r="Q73" s="128"/>
      <c r="R73" s="129"/>
      <c r="S73" s="129"/>
      <c r="T73" s="168"/>
      <c r="U73" s="131"/>
      <c r="V73" s="128"/>
      <c r="W73" s="129"/>
      <c r="X73" s="129"/>
      <c r="Y73" s="168"/>
      <c r="Z73" s="131"/>
      <c r="AA73" s="128"/>
      <c r="AB73" s="129"/>
      <c r="AC73" s="129"/>
      <c r="AD73" s="168"/>
      <c r="AE73" s="131"/>
    </row>
    <row r="74" spans="1:31" ht="12.75" hidden="1" customHeight="1" x14ac:dyDescent="0.2">
      <c r="A74" s="199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8"/>
      <c r="P74" s="131"/>
      <c r="Q74" s="128"/>
      <c r="R74" s="129"/>
      <c r="S74" s="129"/>
      <c r="T74" s="168"/>
      <c r="U74" s="131"/>
      <c r="V74" s="128"/>
      <c r="W74" s="129"/>
      <c r="X74" s="129"/>
      <c r="Y74" s="168"/>
      <c r="Z74" s="131"/>
      <c r="AA74" s="128"/>
      <c r="AB74" s="129"/>
      <c r="AC74" s="129"/>
      <c r="AD74" s="168"/>
      <c r="AE74" s="131"/>
    </row>
    <row r="75" spans="1:31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8"/>
      <c r="P75" s="131"/>
      <c r="Q75" s="128"/>
      <c r="R75" s="129"/>
      <c r="S75" s="129"/>
      <c r="T75" s="168"/>
      <c r="U75" s="131"/>
      <c r="V75" s="128"/>
      <c r="W75" s="129"/>
      <c r="X75" s="129"/>
      <c r="Y75" s="168"/>
      <c r="Z75" s="131"/>
      <c r="AA75" s="128"/>
      <c r="AB75" s="129"/>
      <c r="AC75" s="129"/>
      <c r="AD75" s="168"/>
      <c r="AE75" s="131"/>
    </row>
    <row r="76" spans="1:31" x14ac:dyDescent="0.2">
      <c r="A76" s="200" t="s">
        <v>2</v>
      </c>
      <c r="B76" s="35">
        <f t="shared" ref="B76:Y76" si="6">SUM(B$52:B$75)</f>
        <v>0</v>
      </c>
      <c r="C76" s="9">
        <f t="shared" si="6"/>
        <v>0</v>
      </c>
      <c r="D76" s="9">
        <f t="shared" si="6"/>
        <v>0</v>
      </c>
      <c r="E76" s="153">
        <f t="shared" si="6"/>
        <v>0</v>
      </c>
      <c r="F76" s="67">
        <f t="shared" si="6"/>
        <v>0</v>
      </c>
      <c r="G76" s="51">
        <f t="shared" si="6"/>
        <v>0</v>
      </c>
      <c r="H76" s="68">
        <f t="shared" si="6"/>
        <v>0</v>
      </c>
      <c r="I76" s="68">
        <f t="shared" si="6"/>
        <v>0</v>
      </c>
      <c r="J76" s="163">
        <f t="shared" si="6"/>
        <v>0</v>
      </c>
      <c r="K76" s="69">
        <f t="shared" si="6"/>
        <v>0</v>
      </c>
      <c r="L76" s="132">
        <f t="shared" si="6"/>
        <v>0</v>
      </c>
      <c r="M76" s="133">
        <f t="shared" si="6"/>
        <v>0</v>
      </c>
      <c r="N76" s="133">
        <f t="shared" si="6"/>
        <v>0</v>
      </c>
      <c r="O76" s="169">
        <f t="shared" si="6"/>
        <v>0</v>
      </c>
      <c r="P76" s="135">
        <f t="shared" si="6"/>
        <v>0</v>
      </c>
      <c r="Q76" s="132">
        <f t="shared" si="6"/>
        <v>0</v>
      </c>
      <c r="R76" s="133">
        <f t="shared" si="6"/>
        <v>0</v>
      </c>
      <c r="S76" s="133">
        <f t="shared" si="6"/>
        <v>0</v>
      </c>
      <c r="T76" s="169">
        <f t="shared" si="6"/>
        <v>0</v>
      </c>
      <c r="U76" s="135">
        <f t="shared" si="6"/>
        <v>0</v>
      </c>
      <c r="V76" s="132">
        <f t="shared" si="6"/>
        <v>0</v>
      </c>
      <c r="W76" s="133">
        <f t="shared" si="6"/>
        <v>0</v>
      </c>
      <c r="X76" s="133">
        <f t="shared" si="6"/>
        <v>0</v>
      </c>
      <c r="Y76" s="169">
        <f t="shared" si="6"/>
        <v>0</v>
      </c>
      <c r="Z76" s="135">
        <f t="shared" ref="Z76:AE76" si="7">SUM(Z$52:Z$75)</f>
        <v>0</v>
      </c>
      <c r="AA76" s="132">
        <f t="shared" si="7"/>
        <v>0</v>
      </c>
      <c r="AB76" s="133">
        <f t="shared" si="7"/>
        <v>0</v>
      </c>
      <c r="AC76" s="133">
        <f t="shared" si="7"/>
        <v>0</v>
      </c>
      <c r="AD76" s="169">
        <f t="shared" si="7"/>
        <v>0</v>
      </c>
      <c r="AE76" s="135">
        <f t="shared" si="7"/>
        <v>0</v>
      </c>
    </row>
    <row r="79" spans="1:31" ht="12.75" hidden="1" customHeight="1" x14ac:dyDescent="0.2"/>
    <row r="80" spans="1:31" ht="12.75" hidden="1" customHeight="1" x14ac:dyDescent="0.2"/>
    <row r="81" spans="1:31" ht="12.75" hidden="1" customHeight="1" x14ac:dyDescent="0.2"/>
    <row r="82" spans="1:31" ht="12.75" hidden="1" customHeight="1" x14ac:dyDescent="0.2"/>
    <row r="83" spans="1:31" ht="12.75" hidden="1" customHeight="1" x14ac:dyDescent="0.2"/>
    <row r="84" spans="1:31" ht="12.75" hidden="1" customHeight="1" x14ac:dyDescent="0.2"/>
    <row r="85" spans="1:31" ht="12.75" hidden="1" customHeight="1" x14ac:dyDescent="0.2"/>
    <row r="86" spans="1:31" ht="12.75" hidden="1" customHeight="1" x14ac:dyDescent="0.2"/>
    <row r="87" spans="1:31" ht="12.75" hidden="1" customHeight="1" x14ac:dyDescent="0.2"/>
    <row r="88" spans="1:31" ht="12.75" hidden="1" customHeight="1" x14ac:dyDescent="0.2"/>
    <row r="89" spans="1:31" ht="12.75" hidden="1" customHeight="1" x14ac:dyDescent="0.2"/>
    <row r="91" spans="1:31" x14ac:dyDescent="0.2">
      <c r="A91" s="202" t="str">
        <f>Translation!$A$31</f>
        <v>Vorsorgeeinrichtungen mit Staatsgarantie</v>
      </c>
    </row>
    <row r="92" spans="1:31" x14ac:dyDescent="0.2">
      <c r="A92" s="199" t="str">
        <f>$A$12</f>
        <v>unter -20.0%</v>
      </c>
      <c r="B92" s="36">
        <v>3</v>
      </c>
      <c r="C92" s="10">
        <v>72456</v>
      </c>
      <c r="D92" s="10">
        <v>38268</v>
      </c>
      <c r="E92" s="154">
        <v>32493.132000000001</v>
      </c>
      <c r="F92" s="37">
        <f t="shared" ref="F92:F97" si="8">E92/E$116</f>
        <v>0.27366470162233836</v>
      </c>
      <c r="G92" s="53">
        <v>1</v>
      </c>
      <c r="H92" s="54">
        <v>7181</v>
      </c>
      <c r="I92" s="54">
        <v>4416</v>
      </c>
      <c r="J92" s="164">
        <v>3306.7739999999999</v>
      </c>
      <c r="K92" s="56">
        <f t="shared" ref="K92:K97" si="9">J92/J$116</f>
        <v>2.8521642095997678E-2</v>
      </c>
      <c r="L92" s="136">
        <v>2</v>
      </c>
      <c r="M92" s="137">
        <v>54493</v>
      </c>
      <c r="N92" s="137">
        <v>27717</v>
      </c>
      <c r="O92" s="170">
        <v>23885.664000000001</v>
      </c>
      <c r="P92" s="139">
        <f t="shared" ref="P92:P97" si="10">O92/O$116</f>
        <v>0.21677169478344729</v>
      </c>
      <c r="Q92" s="136">
        <v>3</v>
      </c>
      <c r="R92" s="137">
        <v>72202</v>
      </c>
      <c r="S92" s="137">
        <v>35733</v>
      </c>
      <c r="T92" s="170">
        <v>27499.941999999999</v>
      </c>
      <c r="U92" s="139">
        <f t="shared" ref="U92:U97" si="11">T92/T$116</f>
        <v>0.29919312123317787</v>
      </c>
      <c r="V92" s="136">
        <v>1</v>
      </c>
      <c r="W92" s="137">
        <v>18553</v>
      </c>
      <c r="X92" s="137">
        <v>8206</v>
      </c>
      <c r="Y92" s="170">
        <v>5603.7870000000003</v>
      </c>
      <c r="Z92" s="139">
        <f t="shared" ref="Z92:Z97" si="12">Y92/Y$116</f>
        <v>6.1805429707498666E-2</v>
      </c>
      <c r="AA92" s="136"/>
      <c r="AB92" s="137"/>
      <c r="AC92" s="137"/>
      <c r="AD92" s="170"/>
      <c r="AE92" s="139"/>
    </row>
    <row r="93" spans="1:31" x14ac:dyDescent="0.2">
      <c r="A93" s="199" t="str">
        <f>$A$13</f>
        <v>-20.0% – -10.1%</v>
      </c>
      <c r="B93" s="36">
        <v>9</v>
      </c>
      <c r="C93" s="10">
        <v>78958</v>
      </c>
      <c r="D93" s="10">
        <v>39350</v>
      </c>
      <c r="E93" s="154">
        <v>31463.151999999998</v>
      </c>
      <c r="F93" s="37">
        <f t="shared" si="8"/>
        <v>0.26498997093226584</v>
      </c>
      <c r="G93" s="53">
        <v>6</v>
      </c>
      <c r="H93" s="54">
        <v>85236</v>
      </c>
      <c r="I93" s="54">
        <v>43509</v>
      </c>
      <c r="J93" s="164">
        <v>35471.016000000003</v>
      </c>
      <c r="K93" s="56">
        <f t="shared" si="9"/>
        <v>0.30594519708132678</v>
      </c>
      <c r="L93" s="136">
        <v>8</v>
      </c>
      <c r="M93" s="137">
        <v>44870</v>
      </c>
      <c r="N93" s="137">
        <v>21653</v>
      </c>
      <c r="O93" s="170">
        <v>15889.319</v>
      </c>
      <c r="P93" s="139">
        <f t="shared" si="10"/>
        <v>0.14420175250664288</v>
      </c>
      <c r="Q93" s="136">
        <v>6</v>
      </c>
      <c r="R93" s="137">
        <v>18823</v>
      </c>
      <c r="S93" s="137">
        <v>9732</v>
      </c>
      <c r="T93" s="170">
        <v>7843.5510000000004</v>
      </c>
      <c r="U93" s="139">
        <f t="shared" si="11"/>
        <v>8.5336052899370254E-2</v>
      </c>
      <c r="V93" s="136">
        <v>9</v>
      </c>
      <c r="W93" s="137">
        <v>127848</v>
      </c>
      <c r="X93" s="137">
        <v>59644</v>
      </c>
      <c r="Y93" s="170">
        <v>50318.353999999999</v>
      </c>
      <c r="Z93" s="139">
        <f t="shared" si="12"/>
        <v>0.55497246614548945</v>
      </c>
      <c r="AA93" s="136"/>
      <c r="AB93" s="137"/>
      <c r="AC93" s="137"/>
      <c r="AD93" s="170"/>
      <c r="AE93" s="139"/>
    </row>
    <row r="94" spans="1:31" x14ac:dyDescent="0.2">
      <c r="A94" s="199" t="str">
        <f>$A$14</f>
        <v>-10.0% – -0.1%</v>
      </c>
      <c r="B94" s="36">
        <v>12</v>
      </c>
      <c r="C94" s="10">
        <v>121559</v>
      </c>
      <c r="D94" s="10">
        <v>59184</v>
      </c>
      <c r="E94" s="154">
        <v>50301.999000000003</v>
      </c>
      <c r="F94" s="37">
        <f t="shared" si="8"/>
        <v>0.42365511417434809</v>
      </c>
      <c r="G94" s="53">
        <v>14</v>
      </c>
      <c r="H94" s="54">
        <v>141587</v>
      </c>
      <c r="I94" s="54">
        <v>63090</v>
      </c>
      <c r="J94" s="164">
        <v>55097.512999999999</v>
      </c>
      <c r="K94" s="56">
        <f t="shared" si="9"/>
        <v>0.4752279853916776</v>
      </c>
      <c r="L94" s="136">
        <v>14</v>
      </c>
      <c r="M94" s="137">
        <v>165839</v>
      </c>
      <c r="N94" s="137">
        <v>78971</v>
      </c>
      <c r="O94" s="170">
        <v>66433.317999999999</v>
      </c>
      <c r="P94" s="139">
        <f t="shared" si="10"/>
        <v>0.60290821025313324</v>
      </c>
      <c r="Q94" s="136">
        <v>13</v>
      </c>
      <c r="R94" s="137">
        <v>139486</v>
      </c>
      <c r="S94" s="137">
        <v>61023</v>
      </c>
      <c r="T94" s="170">
        <v>52727.216999999997</v>
      </c>
      <c r="U94" s="139">
        <f t="shared" si="11"/>
        <v>0.57366014183481107</v>
      </c>
      <c r="V94" s="136">
        <v>12</v>
      </c>
      <c r="W94" s="137">
        <v>76386</v>
      </c>
      <c r="X94" s="137">
        <v>33959</v>
      </c>
      <c r="Y94" s="170">
        <v>26955.723000000002</v>
      </c>
      <c r="Z94" s="139">
        <f t="shared" si="12"/>
        <v>0.2973007437811796</v>
      </c>
      <c r="AA94" s="136"/>
      <c r="AB94" s="137"/>
      <c r="AC94" s="137"/>
      <c r="AD94" s="170"/>
      <c r="AE94" s="139"/>
    </row>
    <row r="95" spans="1:31" x14ac:dyDescent="0.2">
      <c r="A95" s="199" t="str">
        <f>$A$15</f>
        <v>0.0% – 9.9%</v>
      </c>
      <c r="B95" s="36">
        <v>1</v>
      </c>
      <c r="C95" s="10">
        <v>603</v>
      </c>
      <c r="D95" s="10">
        <v>268</v>
      </c>
      <c r="E95" s="154">
        <v>160.72399999999999</v>
      </c>
      <c r="F95" s="37">
        <f t="shared" si="8"/>
        <v>1.3536548432311389E-3</v>
      </c>
      <c r="G95" s="53">
        <v>5</v>
      </c>
      <c r="H95" s="54">
        <v>46066</v>
      </c>
      <c r="I95" s="54">
        <v>25033</v>
      </c>
      <c r="J95" s="164">
        <v>21527.733</v>
      </c>
      <c r="K95" s="56">
        <f t="shared" si="9"/>
        <v>0.18568136067484453</v>
      </c>
      <c r="L95" s="136">
        <v>2</v>
      </c>
      <c r="M95" s="137">
        <v>10360</v>
      </c>
      <c r="N95" s="137">
        <v>3043</v>
      </c>
      <c r="O95" s="170">
        <v>3458.866</v>
      </c>
      <c r="P95" s="139">
        <f t="shared" si="10"/>
        <v>3.1390554805126758E-2</v>
      </c>
      <c r="Q95" s="136">
        <v>2</v>
      </c>
      <c r="R95" s="137">
        <v>10126</v>
      </c>
      <c r="S95" s="137">
        <v>2917</v>
      </c>
      <c r="T95" s="170">
        <v>3334.4389999999999</v>
      </c>
      <c r="U95" s="139">
        <f t="shared" si="11"/>
        <v>3.6277938766984902E-2</v>
      </c>
      <c r="V95" s="136">
        <v>3</v>
      </c>
      <c r="W95" s="137">
        <v>20874</v>
      </c>
      <c r="X95" s="137">
        <v>7687</v>
      </c>
      <c r="Y95" s="170">
        <v>7584.2640000000001</v>
      </c>
      <c r="Z95" s="139">
        <f t="shared" si="12"/>
        <v>8.3648556866117968E-2</v>
      </c>
      <c r="AA95" s="136"/>
      <c r="AB95" s="137"/>
      <c r="AC95" s="137"/>
      <c r="AD95" s="170"/>
      <c r="AE95" s="139"/>
    </row>
    <row r="96" spans="1:31" x14ac:dyDescent="0.2">
      <c r="A96" s="199" t="str">
        <f>$A$16</f>
        <v>10.0% – 19.9%</v>
      </c>
      <c r="B96" s="36">
        <v>2</v>
      </c>
      <c r="C96" s="10">
        <v>11548</v>
      </c>
      <c r="D96" s="10">
        <v>3686</v>
      </c>
      <c r="E96" s="154">
        <v>4096.2889999999998</v>
      </c>
      <c r="F96" s="37">
        <f t="shared" si="8"/>
        <v>3.4499896991889448E-2</v>
      </c>
      <c r="G96" s="53">
        <v>1</v>
      </c>
      <c r="H96" s="54">
        <v>1061</v>
      </c>
      <c r="I96" s="54">
        <v>498</v>
      </c>
      <c r="J96" s="164">
        <v>322.23500000000001</v>
      </c>
      <c r="K96" s="56">
        <f t="shared" si="9"/>
        <v>2.7793466807238148E-3</v>
      </c>
      <c r="L96" s="136">
        <v>1</v>
      </c>
      <c r="M96" s="137">
        <v>1017</v>
      </c>
      <c r="N96" s="137">
        <v>491</v>
      </c>
      <c r="O96" s="170">
        <v>316.904</v>
      </c>
      <c r="P96" s="139">
        <f t="shared" si="10"/>
        <v>2.8760271082961552E-3</v>
      </c>
      <c r="Q96" s="136">
        <v>0</v>
      </c>
      <c r="R96" s="137">
        <v>0</v>
      </c>
      <c r="S96" s="137">
        <v>0</v>
      </c>
      <c r="T96" s="170">
        <v>0</v>
      </c>
      <c r="U96" s="139">
        <f t="shared" si="11"/>
        <v>0</v>
      </c>
      <c r="V96" s="136">
        <v>0</v>
      </c>
      <c r="W96" s="137">
        <v>0</v>
      </c>
      <c r="X96" s="137">
        <v>0</v>
      </c>
      <c r="Y96" s="170">
        <v>0</v>
      </c>
      <c r="Z96" s="139">
        <f t="shared" si="12"/>
        <v>0</v>
      </c>
      <c r="AA96" s="136"/>
      <c r="AB96" s="137"/>
      <c r="AC96" s="137"/>
      <c r="AD96" s="170"/>
      <c r="AE96" s="139"/>
    </row>
    <row r="97" spans="1:31" ht="12.75" customHeight="1" x14ac:dyDescent="0.2">
      <c r="A97" s="199" t="str">
        <f>$A$17</f>
        <v>20.0% oder höher</v>
      </c>
      <c r="B97" s="36">
        <v>1</v>
      </c>
      <c r="C97" s="10">
        <v>459</v>
      </c>
      <c r="D97" s="10">
        <v>377</v>
      </c>
      <c r="E97" s="154">
        <v>218.07300000000001</v>
      </c>
      <c r="F97" s="37">
        <f t="shared" si="8"/>
        <v>1.8366614359270812E-3</v>
      </c>
      <c r="G97" s="53">
        <v>1</v>
      </c>
      <c r="H97" s="54">
        <v>440</v>
      </c>
      <c r="I97" s="54">
        <v>375</v>
      </c>
      <c r="J97" s="164">
        <v>213.846</v>
      </c>
      <c r="K97" s="56">
        <f t="shared" si="9"/>
        <v>1.8444680754296241E-3</v>
      </c>
      <c r="L97" s="136">
        <v>1</v>
      </c>
      <c r="M97" s="137">
        <v>452</v>
      </c>
      <c r="N97" s="137">
        <v>364</v>
      </c>
      <c r="O97" s="170">
        <v>204.042</v>
      </c>
      <c r="P97" s="139">
        <f t="shared" si="10"/>
        <v>1.8517605433537102E-3</v>
      </c>
      <c r="Q97" s="136">
        <v>2</v>
      </c>
      <c r="R97" s="137">
        <v>1423</v>
      </c>
      <c r="S97" s="137">
        <v>829</v>
      </c>
      <c r="T97" s="170">
        <v>508.53500000000003</v>
      </c>
      <c r="U97" s="139">
        <f t="shared" si="11"/>
        <v>5.5327452656559828E-3</v>
      </c>
      <c r="V97" s="136">
        <v>1</v>
      </c>
      <c r="W97" s="137">
        <v>469</v>
      </c>
      <c r="X97" s="137">
        <v>363</v>
      </c>
      <c r="Y97" s="170">
        <v>206.071</v>
      </c>
      <c r="Z97" s="139">
        <f t="shared" si="12"/>
        <v>2.2728034997143817E-3</v>
      </c>
      <c r="AA97" s="136"/>
      <c r="AB97" s="137"/>
      <c r="AC97" s="137"/>
      <c r="AD97" s="170"/>
      <c r="AE97" s="139"/>
    </row>
    <row r="98" spans="1:31" ht="12.75" hidden="1" customHeight="1" x14ac:dyDescent="0.2">
      <c r="A98" s="199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0"/>
      <c r="P98" s="139"/>
      <c r="Q98" s="136"/>
      <c r="R98" s="137"/>
      <c r="S98" s="137"/>
      <c r="T98" s="170"/>
      <c r="U98" s="139"/>
      <c r="V98" s="136"/>
      <c r="W98" s="137"/>
      <c r="X98" s="137"/>
      <c r="Y98" s="170"/>
      <c r="Z98" s="139"/>
      <c r="AA98" s="136"/>
      <c r="AB98" s="137"/>
      <c r="AC98" s="137"/>
      <c r="AD98" s="170"/>
      <c r="AE98" s="139"/>
    </row>
    <row r="99" spans="1:31" ht="12.75" hidden="1" customHeight="1" x14ac:dyDescent="0.2">
      <c r="A99" s="199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0"/>
      <c r="P99" s="139"/>
      <c r="Q99" s="136"/>
      <c r="R99" s="137"/>
      <c r="S99" s="137"/>
      <c r="T99" s="170"/>
      <c r="U99" s="139"/>
      <c r="V99" s="136"/>
      <c r="W99" s="137"/>
      <c r="X99" s="137"/>
      <c r="Y99" s="170"/>
      <c r="Z99" s="139"/>
      <c r="AA99" s="136"/>
      <c r="AB99" s="137"/>
      <c r="AC99" s="137"/>
      <c r="AD99" s="170"/>
      <c r="AE99" s="139"/>
    </row>
    <row r="100" spans="1:31" ht="12.75" hidden="1" customHeight="1" x14ac:dyDescent="0.2">
      <c r="A100" s="199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0"/>
      <c r="P100" s="139"/>
      <c r="Q100" s="136"/>
      <c r="R100" s="137"/>
      <c r="S100" s="137"/>
      <c r="T100" s="170"/>
      <c r="U100" s="139"/>
      <c r="V100" s="136"/>
      <c r="W100" s="137"/>
      <c r="X100" s="137"/>
      <c r="Y100" s="170"/>
      <c r="Z100" s="139"/>
      <c r="AA100" s="136"/>
      <c r="AB100" s="137"/>
      <c r="AC100" s="137"/>
      <c r="AD100" s="170"/>
      <c r="AE100" s="139"/>
    </row>
    <row r="101" spans="1:31" ht="12.75" hidden="1" customHeight="1" x14ac:dyDescent="0.2">
      <c r="A101" s="199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0"/>
      <c r="P101" s="139"/>
      <c r="Q101" s="136"/>
      <c r="R101" s="137"/>
      <c r="S101" s="137"/>
      <c r="T101" s="170"/>
      <c r="U101" s="139"/>
      <c r="V101" s="136"/>
      <c r="W101" s="137"/>
      <c r="X101" s="137"/>
      <c r="Y101" s="170"/>
      <c r="Z101" s="139"/>
      <c r="AA101" s="136"/>
      <c r="AB101" s="137"/>
      <c r="AC101" s="137"/>
      <c r="AD101" s="170"/>
      <c r="AE101" s="139"/>
    </row>
    <row r="102" spans="1:31" ht="12.75" hidden="1" customHeight="1" x14ac:dyDescent="0.2">
      <c r="A102" s="199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0"/>
      <c r="P102" s="139"/>
      <c r="Q102" s="136"/>
      <c r="R102" s="137"/>
      <c r="S102" s="137"/>
      <c r="T102" s="170"/>
      <c r="U102" s="139"/>
      <c r="V102" s="136"/>
      <c r="W102" s="137"/>
      <c r="X102" s="137"/>
      <c r="Y102" s="170"/>
      <c r="Z102" s="139"/>
      <c r="AA102" s="136"/>
      <c r="AB102" s="137"/>
      <c r="AC102" s="137"/>
      <c r="AD102" s="170"/>
      <c r="AE102" s="139"/>
    </row>
    <row r="103" spans="1:31" ht="12.75" hidden="1" customHeight="1" x14ac:dyDescent="0.2">
      <c r="A103" s="199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0"/>
      <c r="P103" s="139"/>
      <c r="Q103" s="136"/>
      <c r="R103" s="137"/>
      <c r="S103" s="137"/>
      <c r="T103" s="170"/>
      <c r="U103" s="139"/>
      <c r="V103" s="136"/>
      <c r="W103" s="137"/>
      <c r="X103" s="137"/>
      <c r="Y103" s="170"/>
      <c r="Z103" s="139"/>
      <c r="AA103" s="136"/>
      <c r="AB103" s="137"/>
      <c r="AC103" s="137"/>
      <c r="AD103" s="170"/>
      <c r="AE103" s="139"/>
    </row>
    <row r="104" spans="1:31" ht="12.75" hidden="1" customHeight="1" x14ac:dyDescent="0.2">
      <c r="A104" s="199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0"/>
      <c r="P104" s="139"/>
      <c r="Q104" s="136"/>
      <c r="R104" s="137"/>
      <c r="S104" s="137"/>
      <c r="T104" s="170"/>
      <c r="U104" s="139"/>
      <c r="V104" s="136"/>
      <c r="W104" s="137"/>
      <c r="X104" s="137"/>
      <c r="Y104" s="170"/>
      <c r="Z104" s="139"/>
      <c r="AA104" s="136"/>
      <c r="AB104" s="137"/>
      <c r="AC104" s="137"/>
      <c r="AD104" s="170"/>
      <c r="AE104" s="139"/>
    </row>
    <row r="105" spans="1:31" ht="12.75" hidden="1" customHeight="1" x14ac:dyDescent="0.2">
      <c r="A105" s="199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0"/>
      <c r="P105" s="139"/>
      <c r="Q105" s="136"/>
      <c r="R105" s="137"/>
      <c r="S105" s="137"/>
      <c r="T105" s="170"/>
      <c r="U105" s="139"/>
      <c r="V105" s="136"/>
      <c r="W105" s="137"/>
      <c r="X105" s="137"/>
      <c r="Y105" s="170"/>
      <c r="Z105" s="139"/>
      <c r="AA105" s="136"/>
      <c r="AB105" s="137"/>
      <c r="AC105" s="137"/>
      <c r="AD105" s="170"/>
      <c r="AE105" s="139"/>
    </row>
    <row r="106" spans="1:31" ht="12.75" hidden="1" customHeight="1" x14ac:dyDescent="0.2">
      <c r="A106" s="199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0"/>
      <c r="P106" s="139"/>
      <c r="Q106" s="136"/>
      <c r="R106" s="137"/>
      <c r="S106" s="137"/>
      <c r="T106" s="170"/>
      <c r="U106" s="139"/>
      <c r="V106" s="136"/>
      <c r="W106" s="137"/>
      <c r="X106" s="137"/>
      <c r="Y106" s="170"/>
      <c r="Z106" s="139"/>
      <c r="AA106" s="136"/>
      <c r="AB106" s="137"/>
      <c r="AC106" s="137"/>
      <c r="AD106" s="170"/>
      <c r="AE106" s="139"/>
    </row>
    <row r="107" spans="1:31" ht="12.75" hidden="1" customHeight="1" x14ac:dyDescent="0.2">
      <c r="A107" s="199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0"/>
      <c r="P107" s="139"/>
      <c r="Q107" s="136"/>
      <c r="R107" s="137"/>
      <c r="S107" s="137"/>
      <c r="T107" s="170"/>
      <c r="U107" s="139"/>
      <c r="V107" s="136"/>
      <c r="W107" s="137"/>
      <c r="X107" s="137"/>
      <c r="Y107" s="170"/>
      <c r="Z107" s="139"/>
      <c r="AA107" s="136"/>
      <c r="AB107" s="137"/>
      <c r="AC107" s="137"/>
      <c r="AD107" s="170"/>
      <c r="AE107" s="139"/>
    </row>
    <row r="108" spans="1:31" ht="12.75" hidden="1" customHeight="1" x14ac:dyDescent="0.2">
      <c r="A108" s="199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0"/>
      <c r="P108" s="139"/>
      <c r="Q108" s="136"/>
      <c r="R108" s="137"/>
      <c r="S108" s="137"/>
      <c r="T108" s="170"/>
      <c r="U108" s="139"/>
      <c r="V108" s="136"/>
      <c r="W108" s="137"/>
      <c r="X108" s="137"/>
      <c r="Y108" s="170"/>
      <c r="Z108" s="139"/>
      <c r="AA108" s="136"/>
      <c r="AB108" s="137"/>
      <c r="AC108" s="137"/>
      <c r="AD108" s="170"/>
      <c r="AE108" s="139"/>
    </row>
    <row r="109" spans="1:31" ht="12.75" hidden="1" customHeight="1" x14ac:dyDescent="0.2">
      <c r="A109" s="199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0"/>
      <c r="P109" s="139"/>
      <c r="Q109" s="136"/>
      <c r="R109" s="137"/>
      <c r="S109" s="137"/>
      <c r="T109" s="170"/>
      <c r="U109" s="139"/>
      <c r="V109" s="136"/>
      <c r="W109" s="137"/>
      <c r="X109" s="137"/>
      <c r="Y109" s="170"/>
      <c r="Z109" s="139"/>
      <c r="AA109" s="136"/>
      <c r="AB109" s="137"/>
      <c r="AC109" s="137"/>
      <c r="AD109" s="170"/>
      <c r="AE109" s="139"/>
    </row>
    <row r="110" spans="1:31" ht="12.75" hidden="1" customHeight="1" x14ac:dyDescent="0.2">
      <c r="A110" s="199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0"/>
      <c r="P110" s="139"/>
      <c r="Q110" s="136"/>
      <c r="R110" s="137"/>
      <c r="S110" s="137"/>
      <c r="T110" s="170"/>
      <c r="U110" s="139"/>
      <c r="V110" s="136"/>
      <c r="W110" s="137"/>
      <c r="X110" s="137"/>
      <c r="Y110" s="170"/>
      <c r="Z110" s="139"/>
      <c r="AA110" s="136"/>
      <c r="AB110" s="137"/>
      <c r="AC110" s="137"/>
      <c r="AD110" s="170"/>
      <c r="AE110" s="139"/>
    </row>
    <row r="111" spans="1:31" ht="12.75" hidden="1" customHeight="1" x14ac:dyDescent="0.2">
      <c r="A111" s="199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0"/>
      <c r="P111" s="139"/>
      <c r="Q111" s="136"/>
      <c r="R111" s="137"/>
      <c r="S111" s="137"/>
      <c r="T111" s="170"/>
      <c r="U111" s="139"/>
      <c r="V111" s="136"/>
      <c r="W111" s="137"/>
      <c r="X111" s="137"/>
      <c r="Y111" s="170"/>
      <c r="Z111" s="139"/>
      <c r="AA111" s="136"/>
      <c r="AB111" s="137"/>
      <c r="AC111" s="137"/>
      <c r="AD111" s="170"/>
      <c r="AE111" s="139"/>
    </row>
    <row r="112" spans="1:31" ht="12.75" hidden="1" customHeight="1" x14ac:dyDescent="0.2">
      <c r="A112" s="199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0"/>
      <c r="P112" s="139"/>
      <c r="Q112" s="136"/>
      <c r="R112" s="137"/>
      <c r="S112" s="137"/>
      <c r="T112" s="170"/>
      <c r="U112" s="139"/>
      <c r="V112" s="136"/>
      <c r="W112" s="137"/>
      <c r="X112" s="137"/>
      <c r="Y112" s="170"/>
      <c r="Z112" s="139"/>
      <c r="AA112" s="136"/>
      <c r="AB112" s="137"/>
      <c r="AC112" s="137"/>
      <c r="AD112" s="170"/>
      <c r="AE112" s="139"/>
    </row>
    <row r="113" spans="1:31" ht="12.75" hidden="1" customHeight="1" x14ac:dyDescent="0.2">
      <c r="A113" s="199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0"/>
      <c r="P113" s="139"/>
      <c r="Q113" s="136"/>
      <c r="R113" s="137"/>
      <c r="S113" s="137"/>
      <c r="T113" s="170"/>
      <c r="U113" s="139"/>
      <c r="V113" s="136"/>
      <c r="W113" s="137"/>
      <c r="X113" s="137"/>
      <c r="Y113" s="170"/>
      <c r="Z113" s="139"/>
      <c r="AA113" s="136"/>
      <c r="AB113" s="137"/>
      <c r="AC113" s="137"/>
      <c r="AD113" s="170"/>
      <c r="AE113" s="139"/>
    </row>
    <row r="114" spans="1:31" ht="12.75" hidden="1" customHeight="1" x14ac:dyDescent="0.2">
      <c r="A114" s="199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0"/>
      <c r="P114" s="139"/>
      <c r="Q114" s="136"/>
      <c r="R114" s="137"/>
      <c r="S114" s="137"/>
      <c r="T114" s="170"/>
      <c r="U114" s="139"/>
      <c r="V114" s="136"/>
      <c r="W114" s="137"/>
      <c r="X114" s="137"/>
      <c r="Y114" s="170"/>
      <c r="Z114" s="139"/>
      <c r="AA114" s="136"/>
      <c r="AB114" s="137"/>
      <c r="AC114" s="137"/>
      <c r="AD114" s="170"/>
      <c r="AE114" s="139"/>
    </row>
    <row r="115" spans="1:31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0"/>
      <c r="P115" s="139"/>
      <c r="Q115" s="136"/>
      <c r="R115" s="137"/>
      <c r="S115" s="137"/>
      <c r="T115" s="170"/>
      <c r="U115" s="139"/>
      <c r="V115" s="136"/>
      <c r="W115" s="137"/>
      <c r="X115" s="137"/>
      <c r="Y115" s="170"/>
      <c r="Z115" s="139"/>
      <c r="AA115" s="136"/>
      <c r="AB115" s="137"/>
      <c r="AC115" s="137"/>
      <c r="AD115" s="170"/>
      <c r="AE115" s="139"/>
    </row>
    <row r="116" spans="1:31" x14ac:dyDescent="0.2">
      <c r="A116" s="200" t="s">
        <v>2</v>
      </c>
      <c r="B116" s="38">
        <f t="shared" ref="B116:Y116" si="13">SUM(B$92:B$115)</f>
        <v>28</v>
      </c>
      <c r="C116" s="11">
        <f t="shared" si="13"/>
        <v>285583</v>
      </c>
      <c r="D116" s="11">
        <f t="shared" si="13"/>
        <v>141133</v>
      </c>
      <c r="E116" s="155">
        <f t="shared" si="13"/>
        <v>118733.36900000001</v>
      </c>
      <c r="F116" s="70">
        <f t="shared" si="13"/>
        <v>1</v>
      </c>
      <c r="G116" s="57">
        <f t="shared" si="13"/>
        <v>28</v>
      </c>
      <c r="H116" s="71">
        <f t="shared" si="13"/>
        <v>281571</v>
      </c>
      <c r="I116" s="71">
        <f t="shared" si="13"/>
        <v>136921</v>
      </c>
      <c r="J116" s="165">
        <f t="shared" si="13"/>
        <v>115939.117</v>
      </c>
      <c r="K116" s="72">
        <f t="shared" si="13"/>
        <v>1</v>
      </c>
      <c r="L116" s="140">
        <f t="shared" si="13"/>
        <v>28</v>
      </c>
      <c r="M116" s="141">
        <f t="shared" si="13"/>
        <v>277031</v>
      </c>
      <c r="N116" s="141">
        <f t="shared" si="13"/>
        <v>132239</v>
      </c>
      <c r="O116" s="171">
        <f t="shared" si="13"/>
        <v>110188.113</v>
      </c>
      <c r="P116" s="143">
        <f t="shared" si="13"/>
        <v>1</v>
      </c>
      <c r="Q116" s="140">
        <f t="shared" si="13"/>
        <v>26</v>
      </c>
      <c r="R116" s="141">
        <f t="shared" si="13"/>
        <v>242060</v>
      </c>
      <c r="S116" s="141">
        <f t="shared" si="13"/>
        <v>110234</v>
      </c>
      <c r="T116" s="171">
        <f t="shared" si="13"/>
        <v>91913.683999999994</v>
      </c>
      <c r="U116" s="143">
        <f t="shared" si="13"/>
        <v>1</v>
      </c>
      <c r="V116" s="140">
        <f t="shared" si="13"/>
        <v>26</v>
      </c>
      <c r="W116" s="141">
        <f t="shared" si="13"/>
        <v>244130</v>
      </c>
      <c r="X116" s="141">
        <f t="shared" si="13"/>
        <v>109859</v>
      </c>
      <c r="Y116" s="171">
        <f t="shared" si="13"/>
        <v>90668.198999999993</v>
      </c>
      <c r="Z116" s="143">
        <f t="shared" ref="Z116:AE116" si="14">SUM(Z$92:Z$115)</f>
        <v>1.0000000000000002</v>
      </c>
      <c r="AA116" s="140">
        <f t="shared" si="14"/>
        <v>0</v>
      </c>
      <c r="AB116" s="141">
        <f t="shared" si="14"/>
        <v>0</v>
      </c>
      <c r="AC116" s="141">
        <f t="shared" si="14"/>
        <v>0</v>
      </c>
      <c r="AD116" s="171">
        <f t="shared" si="14"/>
        <v>0</v>
      </c>
      <c r="AE116" s="143">
        <f t="shared" si="14"/>
        <v>0</v>
      </c>
    </row>
    <row r="119" spans="1:31" ht="12.75" hidden="1" customHeight="1" x14ac:dyDescent="0.2"/>
    <row r="120" spans="1:31" ht="12.75" hidden="1" customHeight="1" x14ac:dyDescent="0.2"/>
    <row r="121" spans="1:31" ht="12.75" hidden="1" customHeight="1" x14ac:dyDescent="0.2"/>
    <row r="122" spans="1:31" ht="12.75" hidden="1" customHeight="1" x14ac:dyDescent="0.2"/>
    <row r="123" spans="1:31" ht="12.75" hidden="1" customHeight="1" x14ac:dyDescent="0.2"/>
    <row r="124" spans="1:31" ht="12.75" hidden="1" customHeight="1" x14ac:dyDescent="0.2"/>
    <row r="125" spans="1:31" ht="12.75" hidden="1" customHeight="1" x14ac:dyDescent="0.2"/>
    <row r="126" spans="1:31" ht="12.75" hidden="1" customHeight="1" x14ac:dyDescent="0.2"/>
    <row r="127" spans="1:31" ht="12.75" hidden="1" customHeight="1" x14ac:dyDescent="0.2"/>
    <row r="128" spans="1:31" ht="12.75" hidden="1" customHeight="1" x14ac:dyDescent="0.2"/>
    <row r="129" spans="1:31" ht="12.75" hidden="1" customHeight="1" x14ac:dyDescent="0.2"/>
    <row r="131" spans="1:31" x14ac:dyDescent="0.2">
      <c r="A131" s="265" t="str">
        <f>Translation!$A$32</f>
        <v>Vorsorgeeinrichtungen ohne Staatsgarantie und ohne Vollversicherungslösung</v>
      </c>
    </row>
    <row r="132" spans="1:31" x14ac:dyDescent="0.2">
      <c r="A132" s="199" t="str">
        <f>$A$12</f>
        <v>unter -20.0%</v>
      </c>
      <c r="B132" s="210"/>
      <c r="C132" s="211"/>
      <c r="D132" s="211"/>
      <c r="E132" s="212"/>
      <c r="F132" s="213"/>
      <c r="G132" s="218"/>
      <c r="H132" s="219"/>
      <c r="I132" s="219"/>
      <c r="J132" s="220"/>
      <c r="K132" s="221"/>
      <c r="L132" s="228"/>
      <c r="M132" s="229"/>
      <c r="N132" s="229"/>
      <c r="O132" s="230"/>
      <c r="P132" s="231"/>
      <c r="Q132" s="228"/>
      <c r="R132" s="229"/>
      <c r="S132" s="229"/>
      <c r="T132" s="230"/>
      <c r="U132" s="231"/>
      <c r="V132" s="228"/>
      <c r="W132" s="229"/>
      <c r="X132" s="229"/>
      <c r="Y132" s="230"/>
      <c r="Z132" s="231"/>
      <c r="AA132" s="228"/>
      <c r="AB132" s="229"/>
      <c r="AC132" s="229"/>
      <c r="AD132" s="230"/>
      <c r="AE132" s="231"/>
    </row>
    <row r="133" spans="1:31" x14ac:dyDescent="0.2">
      <c r="A133" s="199" t="str">
        <f>$A$13</f>
        <v>-20.0% – -10.1%</v>
      </c>
      <c r="B133" s="210"/>
      <c r="C133" s="211"/>
      <c r="D133" s="211"/>
      <c r="E133" s="212"/>
      <c r="F133" s="213"/>
      <c r="G133" s="218"/>
      <c r="H133" s="219"/>
      <c r="I133" s="219"/>
      <c r="J133" s="220"/>
      <c r="K133" s="221"/>
      <c r="L133" s="228"/>
      <c r="M133" s="229"/>
      <c r="N133" s="229"/>
      <c r="O133" s="230"/>
      <c r="P133" s="231"/>
      <c r="Q133" s="228"/>
      <c r="R133" s="229"/>
      <c r="S133" s="229"/>
      <c r="T133" s="230"/>
      <c r="U133" s="231"/>
      <c r="V133" s="228"/>
      <c r="W133" s="229"/>
      <c r="X133" s="229"/>
      <c r="Y133" s="230"/>
      <c r="Z133" s="231"/>
      <c r="AA133" s="228"/>
      <c r="AB133" s="229"/>
      <c r="AC133" s="229"/>
      <c r="AD133" s="230"/>
      <c r="AE133" s="231"/>
    </row>
    <row r="134" spans="1:31" x14ac:dyDescent="0.2">
      <c r="A134" s="199" t="str">
        <f>$A$14</f>
        <v>-10.0% – -0.1%</v>
      </c>
      <c r="B134" s="210"/>
      <c r="C134" s="211"/>
      <c r="D134" s="211"/>
      <c r="E134" s="212"/>
      <c r="F134" s="213"/>
      <c r="G134" s="218"/>
      <c r="H134" s="219"/>
      <c r="I134" s="219"/>
      <c r="J134" s="220"/>
      <c r="K134" s="221"/>
      <c r="L134" s="228"/>
      <c r="M134" s="229"/>
      <c r="N134" s="229"/>
      <c r="O134" s="230"/>
      <c r="P134" s="231"/>
      <c r="Q134" s="228"/>
      <c r="R134" s="229"/>
      <c r="S134" s="229"/>
      <c r="T134" s="230"/>
      <c r="U134" s="231"/>
      <c r="V134" s="228"/>
      <c r="W134" s="229"/>
      <c r="X134" s="229"/>
      <c r="Y134" s="230"/>
      <c r="Z134" s="231"/>
      <c r="AA134" s="228"/>
      <c r="AB134" s="229"/>
      <c r="AC134" s="229"/>
      <c r="AD134" s="230"/>
      <c r="AE134" s="231"/>
    </row>
    <row r="135" spans="1:31" x14ac:dyDescent="0.2">
      <c r="A135" s="199" t="str">
        <f>$A$15</f>
        <v>0.0% – 9.9%</v>
      </c>
      <c r="B135" s="210"/>
      <c r="C135" s="211"/>
      <c r="D135" s="211"/>
      <c r="E135" s="212"/>
      <c r="F135" s="213"/>
      <c r="G135" s="218"/>
      <c r="H135" s="219"/>
      <c r="I135" s="219"/>
      <c r="J135" s="220"/>
      <c r="K135" s="221"/>
      <c r="L135" s="228"/>
      <c r="M135" s="229"/>
      <c r="N135" s="229"/>
      <c r="O135" s="230"/>
      <c r="P135" s="231"/>
      <c r="Q135" s="228"/>
      <c r="R135" s="229"/>
      <c r="S135" s="229"/>
      <c r="T135" s="230"/>
      <c r="U135" s="231"/>
      <c r="V135" s="228"/>
      <c r="W135" s="229"/>
      <c r="X135" s="229"/>
      <c r="Y135" s="230"/>
      <c r="Z135" s="231"/>
      <c r="AA135" s="228"/>
      <c r="AB135" s="229"/>
      <c r="AC135" s="229"/>
      <c r="AD135" s="230"/>
      <c r="AE135" s="231"/>
    </row>
    <row r="136" spans="1:31" x14ac:dyDescent="0.2">
      <c r="A136" s="199" t="str">
        <f>$A$16</f>
        <v>10.0% – 19.9%</v>
      </c>
      <c r="B136" s="210"/>
      <c r="C136" s="211"/>
      <c r="D136" s="211"/>
      <c r="E136" s="212"/>
      <c r="F136" s="213"/>
      <c r="G136" s="218"/>
      <c r="H136" s="219"/>
      <c r="I136" s="219"/>
      <c r="J136" s="220"/>
      <c r="K136" s="221"/>
      <c r="L136" s="228"/>
      <c r="M136" s="229"/>
      <c r="N136" s="229"/>
      <c r="O136" s="230"/>
      <c r="P136" s="231"/>
      <c r="Q136" s="228"/>
      <c r="R136" s="229"/>
      <c r="S136" s="229"/>
      <c r="T136" s="230"/>
      <c r="U136" s="231"/>
      <c r="V136" s="228"/>
      <c r="W136" s="229"/>
      <c r="X136" s="229"/>
      <c r="Y136" s="230"/>
      <c r="Z136" s="231"/>
      <c r="AA136" s="228"/>
      <c r="AB136" s="229"/>
      <c r="AC136" s="229"/>
      <c r="AD136" s="230"/>
      <c r="AE136" s="231"/>
    </row>
    <row r="137" spans="1:31" ht="12.75" customHeight="1" x14ac:dyDescent="0.2">
      <c r="A137" s="199" t="str">
        <f>$A$17</f>
        <v>20.0% oder höher</v>
      </c>
      <c r="B137" s="210"/>
      <c r="C137" s="211"/>
      <c r="D137" s="211"/>
      <c r="E137" s="212"/>
      <c r="F137" s="213"/>
      <c r="G137" s="218"/>
      <c r="H137" s="219"/>
      <c r="I137" s="219"/>
      <c r="J137" s="220"/>
      <c r="K137" s="221"/>
      <c r="L137" s="228"/>
      <c r="M137" s="229"/>
      <c r="N137" s="229"/>
      <c r="O137" s="230"/>
      <c r="P137" s="231"/>
      <c r="Q137" s="228"/>
      <c r="R137" s="229"/>
      <c r="S137" s="229"/>
      <c r="T137" s="230"/>
      <c r="U137" s="231"/>
      <c r="V137" s="228"/>
      <c r="W137" s="229"/>
      <c r="X137" s="229"/>
      <c r="Y137" s="230"/>
      <c r="Z137" s="231"/>
      <c r="AA137" s="228"/>
      <c r="AB137" s="229"/>
      <c r="AC137" s="229"/>
      <c r="AD137" s="230"/>
      <c r="AE137" s="231"/>
    </row>
    <row r="138" spans="1:31" ht="12.75" hidden="1" customHeight="1" x14ac:dyDescent="0.2">
      <c r="A138" s="199">
        <f>$A$18</f>
        <v>0</v>
      </c>
      <c r="B138" s="210"/>
      <c r="C138" s="211"/>
      <c r="D138" s="211"/>
      <c r="E138" s="212"/>
      <c r="F138" s="213"/>
      <c r="G138" s="218"/>
      <c r="H138" s="219"/>
      <c r="I138" s="219"/>
      <c r="J138" s="220"/>
      <c r="K138" s="221"/>
      <c r="L138" s="228"/>
      <c r="M138" s="229"/>
      <c r="N138" s="229"/>
      <c r="O138" s="230"/>
      <c r="P138" s="231"/>
      <c r="Q138" s="228"/>
      <c r="R138" s="229"/>
      <c r="S138" s="229"/>
      <c r="T138" s="230"/>
      <c r="U138" s="231"/>
      <c r="V138" s="228"/>
      <c r="W138" s="229"/>
      <c r="X138" s="229"/>
      <c r="Y138" s="230"/>
      <c r="Z138" s="231"/>
      <c r="AA138" s="228"/>
      <c r="AB138" s="229"/>
      <c r="AC138" s="229"/>
      <c r="AD138" s="230"/>
      <c r="AE138" s="231"/>
    </row>
    <row r="139" spans="1:31" ht="12.75" hidden="1" customHeight="1" x14ac:dyDescent="0.2">
      <c r="A139" s="199">
        <f>$A$19</f>
        <v>0</v>
      </c>
      <c r="B139" s="210"/>
      <c r="C139" s="211"/>
      <c r="D139" s="211"/>
      <c r="E139" s="212"/>
      <c r="F139" s="213"/>
      <c r="G139" s="218"/>
      <c r="H139" s="219"/>
      <c r="I139" s="219"/>
      <c r="J139" s="220"/>
      <c r="K139" s="221"/>
      <c r="L139" s="228"/>
      <c r="M139" s="229"/>
      <c r="N139" s="229"/>
      <c r="O139" s="230"/>
      <c r="P139" s="231"/>
      <c r="Q139" s="228"/>
      <c r="R139" s="229"/>
      <c r="S139" s="229"/>
      <c r="T139" s="230"/>
      <c r="U139" s="231"/>
      <c r="V139" s="228"/>
      <c r="W139" s="229"/>
      <c r="X139" s="229"/>
      <c r="Y139" s="230"/>
      <c r="Z139" s="231"/>
      <c r="AA139" s="228"/>
      <c r="AB139" s="229"/>
      <c r="AC139" s="229"/>
      <c r="AD139" s="230"/>
      <c r="AE139" s="231"/>
    </row>
    <row r="140" spans="1:31" ht="12.75" hidden="1" customHeight="1" x14ac:dyDescent="0.2">
      <c r="A140" s="199">
        <f>$A$20</f>
        <v>0</v>
      </c>
      <c r="B140" s="210"/>
      <c r="C140" s="211"/>
      <c r="D140" s="211"/>
      <c r="E140" s="212"/>
      <c r="F140" s="213"/>
      <c r="G140" s="218"/>
      <c r="H140" s="219"/>
      <c r="I140" s="219"/>
      <c r="J140" s="220"/>
      <c r="K140" s="221"/>
      <c r="L140" s="228"/>
      <c r="M140" s="229"/>
      <c r="N140" s="229"/>
      <c r="O140" s="230"/>
      <c r="P140" s="231"/>
      <c r="Q140" s="228"/>
      <c r="R140" s="229"/>
      <c r="S140" s="229"/>
      <c r="T140" s="230"/>
      <c r="U140" s="231"/>
      <c r="V140" s="228"/>
      <c r="W140" s="229"/>
      <c r="X140" s="229"/>
      <c r="Y140" s="230"/>
      <c r="Z140" s="231"/>
      <c r="AA140" s="228"/>
      <c r="AB140" s="229"/>
      <c r="AC140" s="229"/>
      <c r="AD140" s="230"/>
      <c r="AE140" s="231"/>
    </row>
    <row r="141" spans="1:31" ht="12.75" hidden="1" customHeight="1" x14ac:dyDescent="0.2">
      <c r="A141" s="199">
        <f>$A$21</f>
        <v>0</v>
      </c>
      <c r="B141" s="210"/>
      <c r="C141" s="211"/>
      <c r="D141" s="211"/>
      <c r="E141" s="212"/>
      <c r="F141" s="213"/>
      <c r="G141" s="218"/>
      <c r="H141" s="219"/>
      <c r="I141" s="219"/>
      <c r="J141" s="220"/>
      <c r="K141" s="221"/>
      <c r="L141" s="228"/>
      <c r="M141" s="229"/>
      <c r="N141" s="229"/>
      <c r="O141" s="230"/>
      <c r="P141" s="231"/>
      <c r="Q141" s="228"/>
      <c r="R141" s="229"/>
      <c r="S141" s="229"/>
      <c r="T141" s="230"/>
      <c r="U141" s="231"/>
      <c r="V141" s="228"/>
      <c r="W141" s="229"/>
      <c r="X141" s="229"/>
      <c r="Y141" s="230"/>
      <c r="Z141" s="231"/>
      <c r="AA141" s="228"/>
      <c r="AB141" s="229"/>
      <c r="AC141" s="229"/>
      <c r="AD141" s="230"/>
      <c r="AE141" s="231"/>
    </row>
    <row r="142" spans="1:31" ht="12.75" hidden="1" customHeight="1" x14ac:dyDescent="0.2">
      <c r="A142" s="199">
        <f>$A$22</f>
        <v>0</v>
      </c>
      <c r="B142" s="210"/>
      <c r="C142" s="211"/>
      <c r="D142" s="211"/>
      <c r="E142" s="212"/>
      <c r="F142" s="213"/>
      <c r="G142" s="218"/>
      <c r="H142" s="219"/>
      <c r="I142" s="219"/>
      <c r="J142" s="220"/>
      <c r="K142" s="221"/>
      <c r="L142" s="228"/>
      <c r="M142" s="229"/>
      <c r="N142" s="229"/>
      <c r="O142" s="230"/>
      <c r="P142" s="231"/>
      <c r="Q142" s="228"/>
      <c r="R142" s="229"/>
      <c r="S142" s="229"/>
      <c r="T142" s="230"/>
      <c r="U142" s="231"/>
      <c r="V142" s="228"/>
      <c r="W142" s="229"/>
      <c r="X142" s="229"/>
      <c r="Y142" s="230"/>
      <c r="Z142" s="231"/>
      <c r="AA142" s="228"/>
      <c r="AB142" s="229"/>
      <c r="AC142" s="229"/>
      <c r="AD142" s="230"/>
      <c r="AE142" s="231"/>
    </row>
    <row r="143" spans="1:31" ht="12.75" hidden="1" customHeight="1" x14ac:dyDescent="0.2">
      <c r="A143" s="199">
        <f>$A$23</f>
        <v>0</v>
      </c>
      <c r="B143" s="210"/>
      <c r="C143" s="211"/>
      <c r="D143" s="211"/>
      <c r="E143" s="212"/>
      <c r="F143" s="213"/>
      <c r="G143" s="218"/>
      <c r="H143" s="219"/>
      <c r="I143" s="219"/>
      <c r="J143" s="220"/>
      <c r="K143" s="221"/>
      <c r="L143" s="228"/>
      <c r="M143" s="229"/>
      <c r="N143" s="229"/>
      <c r="O143" s="230"/>
      <c r="P143" s="231"/>
      <c r="Q143" s="228"/>
      <c r="R143" s="229"/>
      <c r="S143" s="229"/>
      <c r="T143" s="230"/>
      <c r="U143" s="231"/>
      <c r="V143" s="228"/>
      <c r="W143" s="229"/>
      <c r="X143" s="229"/>
      <c r="Y143" s="230"/>
      <c r="Z143" s="231"/>
      <c r="AA143" s="228"/>
      <c r="AB143" s="229"/>
      <c r="AC143" s="229"/>
      <c r="AD143" s="230"/>
      <c r="AE143" s="231"/>
    </row>
    <row r="144" spans="1:31" ht="12.75" hidden="1" customHeight="1" x14ac:dyDescent="0.2">
      <c r="A144" s="199">
        <f>$A$24</f>
        <v>0</v>
      </c>
      <c r="B144" s="210"/>
      <c r="C144" s="211"/>
      <c r="D144" s="211"/>
      <c r="E144" s="212"/>
      <c r="F144" s="213"/>
      <c r="G144" s="218"/>
      <c r="H144" s="219"/>
      <c r="I144" s="219"/>
      <c r="J144" s="220"/>
      <c r="K144" s="221"/>
      <c r="L144" s="228"/>
      <c r="M144" s="229"/>
      <c r="N144" s="229"/>
      <c r="O144" s="230"/>
      <c r="P144" s="231"/>
      <c r="Q144" s="228"/>
      <c r="R144" s="229"/>
      <c r="S144" s="229"/>
      <c r="T144" s="230"/>
      <c r="U144" s="231"/>
      <c r="V144" s="228"/>
      <c r="W144" s="229"/>
      <c r="X144" s="229"/>
      <c r="Y144" s="230"/>
      <c r="Z144" s="231"/>
      <c r="AA144" s="228"/>
      <c r="AB144" s="229"/>
      <c r="AC144" s="229"/>
      <c r="AD144" s="230"/>
      <c r="AE144" s="231"/>
    </row>
    <row r="145" spans="1:31" ht="12.75" hidden="1" customHeight="1" x14ac:dyDescent="0.2">
      <c r="A145" s="199">
        <f>$A$25</f>
        <v>0</v>
      </c>
      <c r="B145" s="210"/>
      <c r="C145" s="211"/>
      <c r="D145" s="211"/>
      <c r="E145" s="212"/>
      <c r="F145" s="213"/>
      <c r="G145" s="218"/>
      <c r="H145" s="219"/>
      <c r="I145" s="219"/>
      <c r="J145" s="220"/>
      <c r="K145" s="221"/>
      <c r="L145" s="228"/>
      <c r="M145" s="229"/>
      <c r="N145" s="229"/>
      <c r="O145" s="230"/>
      <c r="P145" s="231"/>
      <c r="Q145" s="228"/>
      <c r="R145" s="229"/>
      <c r="S145" s="229"/>
      <c r="T145" s="230"/>
      <c r="U145" s="231"/>
      <c r="V145" s="228"/>
      <c r="W145" s="229"/>
      <c r="X145" s="229"/>
      <c r="Y145" s="230"/>
      <c r="Z145" s="231"/>
      <c r="AA145" s="228"/>
      <c r="AB145" s="229"/>
      <c r="AC145" s="229"/>
      <c r="AD145" s="230"/>
      <c r="AE145" s="231"/>
    </row>
    <row r="146" spans="1:31" ht="12.75" hidden="1" customHeight="1" x14ac:dyDescent="0.2">
      <c r="A146" s="199">
        <f>$A$26</f>
        <v>0</v>
      </c>
      <c r="B146" s="210"/>
      <c r="C146" s="211"/>
      <c r="D146" s="211"/>
      <c r="E146" s="212"/>
      <c r="F146" s="213"/>
      <c r="G146" s="218"/>
      <c r="H146" s="219"/>
      <c r="I146" s="219"/>
      <c r="J146" s="220"/>
      <c r="K146" s="221"/>
      <c r="L146" s="228"/>
      <c r="M146" s="229"/>
      <c r="N146" s="229"/>
      <c r="O146" s="230"/>
      <c r="P146" s="231"/>
      <c r="Q146" s="228"/>
      <c r="R146" s="229"/>
      <c r="S146" s="229"/>
      <c r="T146" s="230"/>
      <c r="U146" s="231"/>
      <c r="V146" s="228"/>
      <c r="W146" s="229"/>
      <c r="X146" s="229"/>
      <c r="Y146" s="230"/>
      <c r="Z146" s="231"/>
      <c r="AA146" s="228"/>
      <c r="AB146" s="229"/>
      <c r="AC146" s="229"/>
      <c r="AD146" s="230"/>
      <c r="AE146" s="231"/>
    </row>
    <row r="147" spans="1:31" ht="12.75" hidden="1" customHeight="1" x14ac:dyDescent="0.2">
      <c r="A147" s="199">
        <f>$A$27</f>
        <v>0</v>
      </c>
      <c r="B147" s="210"/>
      <c r="C147" s="211"/>
      <c r="D147" s="211"/>
      <c r="E147" s="212"/>
      <c r="F147" s="213"/>
      <c r="G147" s="218"/>
      <c r="H147" s="219"/>
      <c r="I147" s="219"/>
      <c r="J147" s="220"/>
      <c r="K147" s="221"/>
      <c r="L147" s="228"/>
      <c r="M147" s="229"/>
      <c r="N147" s="229"/>
      <c r="O147" s="230"/>
      <c r="P147" s="231"/>
      <c r="Q147" s="228"/>
      <c r="R147" s="229"/>
      <c r="S147" s="229"/>
      <c r="T147" s="230"/>
      <c r="U147" s="231"/>
      <c r="V147" s="228"/>
      <c r="W147" s="229"/>
      <c r="X147" s="229"/>
      <c r="Y147" s="230"/>
      <c r="Z147" s="231"/>
      <c r="AA147" s="228"/>
      <c r="AB147" s="229"/>
      <c r="AC147" s="229"/>
      <c r="AD147" s="230"/>
      <c r="AE147" s="231"/>
    </row>
    <row r="148" spans="1:31" ht="12.75" hidden="1" customHeight="1" x14ac:dyDescent="0.2">
      <c r="A148" s="199">
        <f>$A$28</f>
        <v>0</v>
      </c>
      <c r="B148" s="210"/>
      <c r="C148" s="211"/>
      <c r="D148" s="211"/>
      <c r="E148" s="212"/>
      <c r="F148" s="213"/>
      <c r="G148" s="218"/>
      <c r="H148" s="219"/>
      <c r="I148" s="219"/>
      <c r="J148" s="220"/>
      <c r="K148" s="221"/>
      <c r="L148" s="228"/>
      <c r="M148" s="229"/>
      <c r="N148" s="229"/>
      <c r="O148" s="230"/>
      <c r="P148" s="231"/>
      <c r="Q148" s="228"/>
      <c r="R148" s="229"/>
      <c r="S148" s="229"/>
      <c r="T148" s="230"/>
      <c r="U148" s="231"/>
      <c r="V148" s="228"/>
      <c r="W148" s="229"/>
      <c r="X148" s="229"/>
      <c r="Y148" s="230"/>
      <c r="Z148" s="231"/>
      <c r="AA148" s="228"/>
      <c r="AB148" s="229"/>
      <c r="AC148" s="229"/>
      <c r="AD148" s="230"/>
      <c r="AE148" s="231"/>
    </row>
    <row r="149" spans="1:31" ht="12.75" hidden="1" customHeight="1" x14ac:dyDescent="0.2">
      <c r="A149" s="199">
        <f>$A$29</f>
        <v>0</v>
      </c>
      <c r="B149" s="210"/>
      <c r="C149" s="211"/>
      <c r="D149" s="211"/>
      <c r="E149" s="212"/>
      <c r="F149" s="213"/>
      <c r="G149" s="218"/>
      <c r="H149" s="219"/>
      <c r="I149" s="219"/>
      <c r="J149" s="220"/>
      <c r="K149" s="221"/>
      <c r="L149" s="228"/>
      <c r="M149" s="229"/>
      <c r="N149" s="229"/>
      <c r="O149" s="230"/>
      <c r="P149" s="231"/>
      <c r="Q149" s="228"/>
      <c r="R149" s="229"/>
      <c r="S149" s="229"/>
      <c r="T149" s="230"/>
      <c r="U149" s="231"/>
      <c r="V149" s="228"/>
      <c r="W149" s="229"/>
      <c r="X149" s="229"/>
      <c r="Y149" s="230"/>
      <c r="Z149" s="231"/>
      <c r="AA149" s="228"/>
      <c r="AB149" s="229"/>
      <c r="AC149" s="229"/>
      <c r="AD149" s="230"/>
      <c r="AE149" s="231"/>
    </row>
    <row r="150" spans="1:31" ht="12.75" hidden="1" customHeight="1" x14ac:dyDescent="0.2">
      <c r="A150" s="199">
        <f>$A$30</f>
        <v>0</v>
      </c>
      <c r="B150" s="210"/>
      <c r="C150" s="211"/>
      <c r="D150" s="211"/>
      <c r="E150" s="212"/>
      <c r="F150" s="213"/>
      <c r="G150" s="218"/>
      <c r="H150" s="219"/>
      <c r="I150" s="219"/>
      <c r="J150" s="220"/>
      <c r="K150" s="221"/>
      <c r="L150" s="228"/>
      <c r="M150" s="229"/>
      <c r="N150" s="229"/>
      <c r="O150" s="230"/>
      <c r="P150" s="231"/>
      <c r="Q150" s="228"/>
      <c r="R150" s="229"/>
      <c r="S150" s="229"/>
      <c r="T150" s="230"/>
      <c r="U150" s="231"/>
      <c r="V150" s="228"/>
      <c r="W150" s="229"/>
      <c r="X150" s="229"/>
      <c r="Y150" s="230"/>
      <c r="Z150" s="231"/>
      <c r="AA150" s="228"/>
      <c r="AB150" s="229"/>
      <c r="AC150" s="229"/>
      <c r="AD150" s="230"/>
      <c r="AE150" s="231"/>
    </row>
    <row r="151" spans="1:31" ht="12.75" hidden="1" customHeight="1" x14ac:dyDescent="0.2">
      <c r="A151" s="199">
        <f>$A$31</f>
        <v>0</v>
      </c>
      <c r="B151" s="210"/>
      <c r="C151" s="211"/>
      <c r="D151" s="211"/>
      <c r="E151" s="212"/>
      <c r="F151" s="213"/>
      <c r="G151" s="218"/>
      <c r="H151" s="219"/>
      <c r="I151" s="219"/>
      <c r="J151" s="220"/>
      <c r="K151" s="221"/>
      <c r="L151" s="228"/>
      <c r="M151" s="229"/>
      <c r="N151" s="229"/>
      <c r="O151" s="230"/>
      <c r="P151" s="231"/>
      <c r="Q151" s="228"/>
      <c r="R151" s="229"/>
      <c r="S151" s="229"/>
      <c r="T151" s="230"/>
      <c r="U151" s="231"/>
      <c r="V151" s="228"/>
      <c r="W151" s="229"/>
      <c r="X151" s="229"/>
      <c r="Y151" s="230"/>
      <c r="Z151" s="231"/>
      <c r="AA151" s="228"/>
      <c r="AB151" s="229"/>
      <c r="AC151" s="229"/>
      <c r="AD151" s="230"/>
      <c r="AE151" s="231"/>
    </row>
    <row r="152" spans="1:31" ht="12.75" hidden="1" customHeight="1" x14ac:dyDescent="0.2">
      <c r="A152" s="199">
        <f>$A$32</f>
        <v>0</v>
      </c>
      <c r="B152" s="210"/>
      <c r="C152" s="211"/>
      <c r="D152" s="211"/>
      <c r="E152" s="212"/>
      <c r="F152" s="213"/>
      <c r="G152" s="218"/>
      <c r="H152" s="219"/>
      <c r="I152" s="219"/>
      <c r="J152" s="220"/>
      <c r="K152" s="221"/>
      <c r="L152" s="228"/>
      <c r="M152" s="229"/>
      <c r="N152" s="229"/>
      <c r="O152" s="230"/>
      <c r="P152" s="231"/>
      <c r="Q152" s="228"/>
      <c r="R152" s="229"/>
      <c r="S152" s="229"/>
      <c r="T152" s="230"/>
      <c r="U152" s="231"/>
      <c r="V152" s="228"/>
      <c r="W152" s="229"/>
      <c r="X152" s="229"/>
      <c r="Y152" s="230"/>
      <c r="Z152" s="231"/>
      <c r="AA152" s="228"/>
      <c r="AB152" s="229"/>
      <c r="AC152" s="229"/>
      <c r="AD152" s="230"/>
      <c r="AE152" s="231"/>
    </row>
    <row r="153" spans="1:31" ht="12.75" hidden="1" customHeight="1" x14ac:dyDescent="0.2">
      <c r="A153" s="199">
        <f>$A$33</f>
        <v>0</v>
      </c>
      <c r="B153" s="210"/>
      <c r="C153" s="211"/>
      <c r="D153" s="211"/>
      <c r="E153" s="212"/>
      <c r="F153" s="213"/>
      <c r="G153" s="218"/>
      <c r="H153" s="219"/>
      <c r="I153" s="219"/>
      <c r="J153" s="220"/>
      <c r="K153" s="221"/>
      <c r="L153" s="228"/>
      <c r="M153" s="229"/>
      <c r="N153" s="229"/>
      <c r="O153" s="230"/>
      <c r="P153" s="231"/>
      <c r="Q153" s="228"/>
      <c r="R153" s="229"/>
      <c r="S153" s="229"/>
      <c r="T153" s="230"/>
      <c r="U153" s="231"/>
      <c r="V153" s="228"/>
      <c r="W153" s="229"/>
      <c r="X153" s="229"/>
      <c r="Y153" s="230"/>
      <c r="Z153" s="231"/>
      <c r="AA153" s="228"/>
      <c r="AB153" s="229"/>
      <c r="AC153" s="229"/>
      <c r="AD153" s="230"/>
      <c r="AE153" s="231"/>
    </row>
    <row r="154" spans="1:31" ht="12.75" hidden="1" customHeight="1" x14ac:dyDescent="0.2">
      <c r="A154" s="199">
        <f>$A$34</f>
        <v>0</v>
      </c>
      <c r="B154" s="210"/>
      <c r="C154" s="211"/>
      <c r="D154" s="211"/>
      <c r="E154" s="212"/>
      <c r="F154" s="213"/>
      <c r="G154" s="218"/>
      <c r="H154" s="219"/>
      <c r="I154" s="219"/>
      <c r="J154" s="220"/>
      <c r="K154" s="221"/>
      <c r="L154" s="228"/>
      <c r="M154" s="229"/>
      <c r="N154" s="229"/>
      <c r="O154" s="230"/>
      <c r="P154" s="231"/>
      <c r="Q154" s="228"/>
      <c r="R154" s="229"/>
      <c r="S154" s="229"/>
      <c r="T154" s="230"/>
      <c r="U154" s="231"/>
      <c r="V154" s="228"/>
      <c r="W154" s="229"/>
      <c r="X154" s="229"/>
      <c r="Y154" s="230"/>
      <c r="Z154" s="231"/>
      <c r="AA154" s="228"/>
      <c r="AB154" s="229"/>
      <c r="AC154" s="229"/>
      <c r="AD154" s="230"/>
      <c r="AE154" s="231"/>
    </row>
    <row r="155" spans="1:31" ht="12.75" hidden="1" customHeight="1" x14ac:dyDescent="0.2">
      <c r="B155" s="210"/>
      <c r="C155" s="211"/>
      <c r="D155" s="211"/>
      <c r="E155" s="212"/>
      <c r="F155" s="213"/>
      <c r="G155" s="218"/>
      <c r="H155" s="219"/>
      <c r="I155" s="219"/>
      <c r="J155" s="220"/>
      <c r="K155" s="221"/>
      <c r="L155" s="228"/>
      <c r="M155" s="229"/>
      <c r="N155" s="229"/>
      <c r="O155" s="230"/>
      <c r="P155" s="231"/>
      <c r="Q155" s="228"/>
      <c r="R155" s="229"/>
      <c r="S155" s="229"/>
      <c r="T155" s="230"/>
      <c r="U155" s="231"/>
      <c r="V155" s="228"/>
      <c r="W155" s="229"/>
      <c r="X155" s="229"/>
      <c r="Y155" s="230"/>
      <c r="Z155" s="231"/>
      <c r="AA155" s="228"/>
      <c r="AB155" s="229"/>
      <c r="AC155" s="229"/>
      <c r="AD155" s="230"/>
      <c r="AE155" s="231"/>
    </row>
    <row r="156" spans="1:31" x14ac:dyDescent="0.2">
      <c r="A156" s="200" t="s">
        <v>2</v>
      </c>
      <c r="B156" s="214">
        <f t="shared" ref="B156:AE156" si="15">SUM(B$132:B$155)</f>
        <v>0</v>
      </c>
      <c r="C156" s="215">
        <f t="shared" si="15"/>
        <v>0</v>
      </c>
      <c r="D156" s="215">
        <f t="shared" si="15"/>
        <v>0</v>
      </c>
      <c r="E156" s="216">
        <f t="shared" si="15"/>
        <v>0</v>
      </c>
      <c r="F156" s="217">
        <f t="shared" si="15"/>
        <v>0</v>
      </c>
      <c r="G156" s="224">
        <f t="shared" si="15"/>
        <v>0</v>
      </c>
      <c r="H156" s="225">
        <f t="shared" si="15"/>
        <v>0</v>
      </c>
      <c r="I156" s="225">
        <f t="shared" si="15"/>
        <v>0</v>
      </c>
      <c r="J156" s="226">
        <f t="shared" si="15"/>
        <v>0</v>
      </c>
      <c r="K156" s="227">
        <f t="shared" si="15"/>
        <v>0</v>
      </c>
      <c r="L156" s="233">
        <f t="shared" si="15"/>
        <v>0</v>
      </c>
      <c r="M156" s="234">
        <f t="shared" si="15"/>
        <v>0</v>
      </c>
      <c r="N156" s="234">
        <f t="shared" si="15"/>
        <v>0</v>
      </c>
      <c r="O156" s="235">
        <f t="shared" si="15"/>
        <v>0</v>
      </c>
      <c r="P156" s="236">
        <f t="shared" si="15"/>
        <v>0</v>
      </c>
      <c r="Q156" s="233">
        <f t="shared" si="15"/>
        <v>0</v>
      </c>
      <c r="R156" s="234">
        <f t="shared" si="15"/>
        <v>0</v>
      </c>
      <c r="S156" s="234">
        <f t="shared" si="15"/>
        <v>0</v>
      </c>
      <c r="T156" s="235">
        <f t="shared" si="15"/>
        <v>0</v>
      </c>
      <c r="U156" s="236">
        <f t="shared" si="15"/>
        <v>0</v>
      </c>
      <c r="V156" s="233">
        <f t="shared" si="15"/>
        <v>0</v>
      </c>
      <c r="W156" s="234">
        <f t="shared" si="15"/>
        <v>0</v>
      </c>
      <c r="X156" s="234">
        <f t="shared" si="15"/>
        <v>0</v>
      </c>
      <c r="Y156" s="235">
        <f t="shared" si="15"/>
        <v>0</v>
      </c>
      <c r="Z156" s="236">
        <f t="shared" si="15"/>
        <v>0</v>
      </c>
      <c r="AA156" s="233">
        <f t="shared" si="15"/>
        <v>0</v>
      </c>
      <c r="AB156" s="234">
        <f t="shared" si="15"/>
        <v>0</v>
      </c>
      <c r="AC156" s="234">
        <f t="shared" si="15"/>
        <v>0</v>
      </c>
      <c r="AD156" s="235">
        <f t="shared" si="15"/>
        <v>0</v>
      </c>
      <c r="AE156" s="236">
        <f t="shared" si="15"/>
        <v>0</v>
      </c>
    </row>
    <row r="159" spans="1:31" ht="12.75" hidden="1" customHeight="1" x14ac:dyDescent="0.2"/>
    <row r="160" spans="1:31" ht="12.75" hidden="1" customHeight="1" x14ac:dyDescent="0.2"/>
    <row r="161" spans="1:31" ht="12.75" hidden="1" customHeight="1" x14ac:dyDescent="0.2"/>
    <row r="162" spans="1:31" ht="12.75" hidden="1" customHeight="1" x14ac:dyDescent="0.2"/>
    <row r="163" spans="1:31" ht="12.75" hidden="1" customHeight="1" x14ac:dyDescent="0.2"/>
    <row r="164" spans="1:31" ht="12.75" hidden="1" customHeight="1" x14ac:dyDescent="0.2"/>
    <row r="165" spans="1:31" ht="12.75" hidden="1" customHeight="1" x14ac:dyDescent="0.2"/>
    <row r="166" spans="1:31" ht="12.75" hidden="1" customHeight="1" x14ac:dyDescent="0.2"/>
    <row r="167" spans="1:31" ht="12.75" hidden="1" customHeight="1" x14ac:dyDescent="0.2"/>
    <row r="168" spans="1:31" ht="12.75" hidden="1" customHeight="1" x14ac:dyDescent="0.2"/>
    <row r="169" spans="1:31" ht="12.75" hidden="1" customHeight="1" x14ac:dyDescent="0.2"/>
    <row r="171" spans="1:31" x14ac:dyDescent="0.2">
      <c r="A171" s="274" t="str">
        <f>Translation!$A$33</f>
        <v>Vorsorgeeinrichtungen ohne Staatsgarantie und mit Vollversicherungslösung</v>
      </c>
    </row>
    <row r="172" spans="1:31" x14ac:dyDescent="0.2">
      <c r="A172" s="199" t="str">
        <f>$A$12</f>
        <v>unter -20.0%</v>
      </c>
      <c r="B172" s="238"/>
      <c r="C172" s="239"/>
      <c r="D172" s="239"/>
      <c r="E172" s="240"/>
      <c r="F172" s="241"/>
      <c r="G172" s="246"/>
      <c r="H172" s="247"/>
      <c r="I172" s="247"/>
      <c r="J172" s="248"/>
      <c r="K172" s="249"/>
      <c r="L172" s="256"/>
      <c r="M172" s="257"/>
      <c r="N172" s="257"/>
      <c r="O172" s="258"/>
      <c r="P172" s="259"/>
      <c r="Q172" s="256"/>
      <c r="R172" s="257"/>
      <c r="S172" s="257"/>
      <c r="T172" s="258"/>
      <c r="U172" s="259"/>
      <c r="V172" s="256"/>
      <c r="W172" s="257"/>
      <c r="X172" s="257"/>
      <c r="Y172" s="258"/>
      <c r="Z172" s="259"/>
      <c r="AA172" s="256"/>
      <c r="AB172" s="257"/>
      <c r="AC172" s="257"/>
      <c r="AD172" s="258"/>
      <c r="AE172" s="259"/>
    </row>
    <row r="173" spans="1:31" x14ac:dyDescent="0.2">
      <c r="A173" s="199" t="str">
        <f>$A$13</f>
        <v>-20.0% – -10.1%</v>
      </c>
      <c r="B173" s="238"/>
      <c r="C173" s="239"/>
      <c r="D173" s="239"/>
      <c r="E173" s="240"/>
      <c r="F173" s="241"/>
      <c r="G173" s="246"/>
      <c r="H173" s="247"/>
      <c r="I173" s="247"/>
      <c r="J173" s="248"/>
      <c r="K173" s="249"/>
      <c r="L173" s="256"/>
      <c r="M173" s="257"/>
      <c r="N173" s="257"/>
      <c r="O173" s="258"/>
      <c r="P173" s="259"/>
      <c r="Q173" s="256"/>
      <c r="R173" s="257"/>
      <c r="S173" s="257"/>
      <c r="T173" s="258"/>
      <c r="U173" s="259"/>
      <c r="V173" s="256"/>
      <c r="W173" s="257"/>
      <c r="X173" s="257"/>
      <c r="Y173" s="258"/>
      <c r="Z173" s="259"/>
      <c r="AA173" s="256"/>
      <c r="AB173" s="257"/>
      <c r="AC173" s="257"/>
      <c r="AD173" s="258"/>
      <c r="AE173" s="259"/>
    </row>
    <row r="174" spans="1:31" x14ac:dyDescent="0.2">
      <c r="A174" s="199" t="str">
        <f>$A$14</f>
        <v>-10.0% – -0.1%</v>
      </c>
      <c r="B174" s="238"/>
      <c r="C174" s="239"/>
      <c r="D174" s="239"/>
      <c r="E174" s="240"/>
      <c r="F174" s="241"/>
      <c r="G174" s="246"/>
      <c r="H174" s="247"/>
      <c r="I174" s="247"/>
      <c r="J174" s="248"/>
      <c r="K174" s="249"/>
      <c r="L174" s="256"/>
      <c r="M174" s="257"/>
      <c r="N174" s="257"/>
      <c r="O174" s="258"/>
      <c r="P174" s="259"/>
      <c r="Q174" s="256"/>
      <c r="R174" s="257"/>
      <c r="S174" s="257"/>
      <c r="T174" s="258"/>
      <c r="U174" s="259"/>
      <c r="V174" s="256"/>
      <c r="W174" s="257"/>
      <c r="X174" s="257"/>
      <c r="Y174" s="258"/>
      <c r="Z174" s="259"/>
      <c r="AA174" s="256"/>
      <c r="AB174" s="257"/>
      <c r="AC174" s="257"/>
      <c r="AD174" s="258"/>
      <c r="AE174" s="259"/>
    </row>
    <row r="175" spans="1:31" x14ac:dyDescent="0.2">
      <c r="A175" s="199" t="str">
        <f>$A$15</f>
        <v>0.0% – 9.9%</v>
      </c>
      <c r="B175" s="238"/>
      <c r="C175" s="239"/>
      <c r="D175" s="239"/>
      <c r="E175" s="240"/>
      <c r="F175" s="241"/>
      <c r="G175" s="246"/>
      <c r="H175" s="247"/>
      <c r="I175" s="247"/>
      <c r="J175" s="248"/>
      <c r="K175" s="249"/>
      <c r="L175" s="256"/>
      <c r="M175" s="257"/>
      <c r="N175" s="257"/>
      <c r="O175" s="258"/>
      <c r="P175" s="259"/>
      <c r="Q175" s="256"/>
      <c r="R175" s="257"/>
      <c r="S175" s="257"/>
      <c r="T175" s="258"/>
      <c r="U175" s="259"/>
      <c r="V175" s="256"/>
      <c r="W175" s="257"/>
      <c r="X175" s="257"/>
      <c r="Y175" s="258"/>
      <c r="Z175" s="259"/>
      <c r="AA175" s="256"/>
      <c r="AB175" s="257"/>
      <c r="AC175" s="257"/>
      <c r="AD175" s="258"/>
      <c r="AE175" s="259"/>
    </row>
    <row r="176" spans="1:31" x14ac:dyDescent="0.2">
      <c r="A176" s="199" t="str">
        <f>$A$16</f>
        <v>10.0% – 19.9%</v>
      </c>
      <c r="B176" s="238"/>
      <c r="C176" s="239"/>
      <c r="D176" s="239"/>
      <c r="E176" s="240"/>
      <c r="F176" s="241"/>
      <c r="G176" s="246"/>
      <c r="H176" s="247"/>
      <c r="I176" s="247"/>
      <c r="J176" s="248"/>
      <c r="K176" s="249"/>
      <c r="L176" s="256"/>
      <c r="M176" s="257"/>
      <c r="N176" s="257"/>
      <c r="O176" s="258"/>
      <c r="P176" s="259"/>
      <c r="Q176" s="256"/>
      <c r="R176" s="257"/>
      <c r="S176" s="257"/>
      <c r="T176" s="258"/>
      <c r="U176" s="259"/>
      <c r="V176" s="256"/>
      <c r="W176" s="257"/>
      <c r="X176" s="257"/>
      <c r="Y176" s="258"/>
      <c r="Z176" s="259"/>
      <c r="AA176" s="256"/>
      <c r="AB176" s="257"/>
      <c r="AC176" s="257"/>
      <c r="AD176" s="258"/>
      <c r="AE176" s="259"/>
    </row>
    <row r="177" spans="1:31" ht="12.75" customHeight="1" x14ac:dyDescent="0.2">
      <c r="A177" s="199" t="str">
        <f>$A$17</f>
        <v>20.0% oder höher</v>
      </c>
      <c r="B177" s="238"/>
      <c r="C177" s="239"/>
      <c r="D177" s="239"/>
      <c r="E177" s="240"/>
      <c r="F177" s="241"/>
      <c r="G177" s="246"/>
      <c r="H177" s="247"/>
      <c r="I177" s="247"/>
      <c r="J177" s="248"/>
      <c r="K177" s="249"/>
      <c r="L177" s="256"/>
      <c r="M177" s="257"/>
      <c r="N177" s="257"/>
      <c r="O177" s="258"/>
      <c r="P177" s="259"/>
      <c r="Q177" s="256"/>
      <c r="R177" s="257"/>
      <c r="S177" s="257"/>
      <c r="T177" s="258"/>
      <c r="U177" s="259"/>
      <c r="V177" s="256"/>
      <c r="W177" s="257"/>
      <c r="X177" s="257"/>
      <c r="Y177" s="258"/>
      <c r="Z177" s="259"/>
      <c r="AA177" s="256"/>
      <c r="AB177" s="257"/>
      <c r="AC177" s="257"/>
      <c r="AD177" s="258"/>
      <c r="AE177" s="259"/>
    </row>
    <row r="178" spans="1:31" ht="12.75" hidden="1" customHeight="1" x14ac:dyDescent="0.2">
      <c r="A178" s="199">
        <f>$A$18</f>
        <v>0</v>
      </c>
      <c r="B178" s="238"/>
      <c r="C178" s="239"/>
      <c r="D178" s="239"/>
      <c r="E178" s="240"/>
      <c r="F178" s="241"/>
      <c r="G178" s="246"/>
      <c r="H178" s="247"/>
      <c r="I178" s="247"/>
      <c r="J178" s="248"/>
      <c r="K178" s="249"/>
      <c r="L178" s="256"/>
      <c r="M178" s="257"/>
      <c r="N178" s="257"/>
      <c r="O178" s="258"/>
      <c r="P178" s="259"/>
      <c r="Q178" s="256"/>
      <c r="R178" s="257"/>
      <c r="S178" s="257"/>
      <c r="T178" s="258"/>
      <c r="U178" s="259"/>
      <c r="V178" s="256"/>
      <c r="W178" s="257"/>
      <c r="X178" s="257"/>
      <c r="Y178" s="258"/>
      <c r="Z178" s="259"/>
      <c r="AA178" s="256"/>
      <c r="AB178" s="257"/>
      <c r="AC178" s="257"/>
      <c r="AD178" s="258"/>
      <c r="AE178" s="259"/>
    </row>
    <row r="179" spans="1:31" ht="12.75" hidden="1" customHeight="1" x14ac:dyDescent="0.2">
      <c r="A179" s="199">
        <f>$A$19</f>
        <v>0</v>
      </c>
      <c r="B179" s="238"/>
      <c r="C179" s="239"/>
      <c r="D179" s="239"/>
      <c r="E179" s="240"/>
      <c r="F179" s="241"/>
      <c r="G179" s="246"/>
      <c r="H179" s="247"/>
      <c r="I179" s="247"/>
      <c r="J179" s="248"/>
      <c r="K179" s="249"/>
      <c r="L179" s="256"/>
      <c r="M179" s="257"/>
      <c r="N179" s="257"/>
      <c r="O179" s="258"/>
      <c r="P179" s="259"/>
      <c r="Q179" s="256"/>
      <c r="R179" s="257"/>
      <c r="S179" s="257"/>
      <c r="T179" s="258"/>
      <c r="U179" s="259"/>
      <c r="V179" s="256"/>
      <c r="W179" s="257"/>
      <c r="X179" s="257"/>
      <c r="Y179" s="258"/>
      <c r="Z179" s="259"/>
      <c r="AA179" s="256"/>
      <c r="AB179" s="257"/>
      <c r="AC179" s="257"/>
      <c r="AD179" s="258"/>
      <c r="AE179" s="259"/>
    </row>
    <row r="180" spans="1:31" ht="12.75" hidden="1" customHeight="1" x14ac:dyDescent="0.2">
      <c r="A180" s="199">
        <f>$A$20</f>
        <v>0</v>
      </c>
      <c r="B180" s="238"/>
      <c r="C180" s="239"/>
      <c r="D180" s="239"/>
      <c r="E180" s="240"/>
      <c r="F180" s="241"/>
      <c r="G180" s="246"/>
      <c r="H180" s="247"/>
      <c r="I180" s="247"/>
      <c r="J180" s="248"/>
      <c r="K180" s="249"/>
      <c r="L180" s="256"/>
      <c r="M180" s="257"/>
      <c r="N180" s="257"/>
      <c r="O180" s="258"/>
      <c r="P180" s="259"/>
      <c r="Q180" s="256"/>
      <c r="R180" s="257"/>
      <c r="S180" s="257"/>
      <c r="T180" s="258"/>
      <c r="U180" s="259"/>
      <c r="V180" s="256"/>
      <c r="W180" s="257"/>
      <c r="X180" s="257"/>
      <c r="Y180" s="258"/>
      <c r="Z180" s="259"/>
      <c r="AA180" s="256"/>
      <c r="AB180" s="257"/>
      <c r="AC180" s="257"/>
      <c r="AD180" s="258"/>
      <c r="AE180" s="259"/>
    </row>
    <row r="181" spans="1:31" ht="12.75" hidden="1" customHeight="1" x14ac:dyDescent="0.2">
      <c r="A181" s="199">
        <f>$A$21</f>
        <v>0</v>
      </c>
      <c r="B181" s="238"/>
      <c r="C181" s="239"/>
      <c r="D181" s="239"/>
      <c r="E181" s="240"/>
      <c r="F181" s="241"/>
      <c r="G181" s="246"/>
      <c r="H181" s="247"/>
      <c r="I181" s="247"/>
      <c r="J181" s="248"/>
      <c r="K181" s="249"/>
      <c r="L181" s="256"/>
      <c r="M181" s="257"/>
      <c r="N181" s="257"/>
      <c r="O181" s="258"/>
      <c r="P181" s="259"/>
      <c r="Q181" s="256"/>
      <c r="R181" s="257"/>
      <c r="S181" s="257"/>
      <c r="T181" s="258"/>
      <c r="U181" s="259"/>
      <c r="V181" s="256"/>
      <c r="W181" s="257"/>
      <c r="X181" s="257"/>
      <c r="Y181" s="258"/>
      <c r="Z181" s="259"/>
      <c r="AA181" s="256"/>
      <c r="AB181" s="257"/>
      <c r="AC181" s="257"/>
      <c r="AD181" s="258"/>
      <c r="AE181" s="259"/>
    </row>
    <row r="182" spans="1:31" ht="12.75" hidden="1" customHeight="1" x14ac:dyDescent="0.2">
      <c r="A182" s="199">
        <f>$A$22</f>
        <v>0</v>
      </c>
      <c r="B182" s="238"/>
      <c r="C182" s="239"/>
      <c r="D182" s="239"/>
      <c r="E182" s="240"/>
      <c r="F182" s="241"/>
      <c r="G182" s="246"/>
      <c r="H182" s="247"/>
      <c r="I182" s="247"/>
      <c r="J182" s="248"/>
      <c r="K182" s="249"/>
      <c r="L182" s="256"/>
      <c r="M182" s="257"/>
      <c r="N182" s="257"/>
      <c r="O182" s="258"/>
      <c r="P182" s="259"/>
      <c r="Q182" s="256"/>
      <c r="R182" s="257"/>
      <c r="S182" s="257"/>
      <c r="T182" s="258"/>
      <c r="U182" s="259"/>
      <c r="V182" s="256"/>
      <c r="W182" s="257"/>
      <c r="X182" s="257"/>
      <c r="Y182" s="258"/>
      <c r="Z182" s="259"/>
      <c r="AA182" s="256"/>
      <c r="AB182" s="257"/>
      <c r="AC182" s="257"/>
      <c r="AD182" s="258"/>
      <c r="AE182" s="259"/>
    </row>
    <row r="183" spans="1:31" ht="12.75" hidden="1" customHeight="1" x14ac:dyDescent="0.2">
      <c r="A183" s="199">
        <f>$A$23</f>
        <v>0</v>
      </c>
      <c r="B183" s="238"/>
      <c r="C183" s="239"/>
      <c r="D183" s="239"/>
      <c r="E183" s="240"/>
      <c r="F183" s="241"/>
      <c r="G183" s="246"/>
      <c r="H183" s="247"/>
      <c r="I183" s="247"/>
      <c r="J183" s="248"/>
      <c r="K183" s="249"/>
      <c r="L183" s="256"/>
      <c r="M183" s="257"/>
      <c r="N183" s="257"/>
      <c r="O183" s="258"/>
      <c r="P183" s="259"/>
      <c r="Q183" s="256"/>
      <c r="R183" s="257"/>
      <c r="S183" s="257"/>
      <c r="T183" s="258"/>
      <c r="U183" s="259"/>
      <c r="V183" s="256"/>
      <c r="W183" s="257"/>
      <c r="X183" s="257"/>
      <c r="Y183" s="258"/>
      <c r="Z183" s="259"/>
      <c r="AA183" s="256"/>
      <c r="AB183" s="257"/>
      <c r="AC183" s="257"/>
      <c r="AD183" s="258"/>
      <c r="AE183" s="259"/>
    </row>
    <row r="184" spans="1:31" ht="12.75" hidden="1" customHeight="1" x14ac:dyDescent="0.2">
      <c r="A184" s="199">
        <f>$A$24</f>
        <v>0</v>
      </c>
      <c r="B184" s="238"/>
      <c r="C184" s="239"/>
      <c r="D184" s="239"/>
      <c r="E184" s="240"/>
      <c r="F184" s="241"/>
      <c r="G184" s="246"/>
      <c r="H184" s="247"/>
      <c r="I184" s="247"/>
      <c r="J184" s="248"/>
      <c r="K184" s="249"/>
      <c r="L184" s="256"/>
      <c r="M184" s="257"/>
      <c r="N184" s="257"/>
      <c r="O184" s="258"/>
      <c r="P184" s="259"/>
      <c r="Q184" s="256"/>
      <c r="R184" s="257"/>
      <c r="S184" s="257"/>
      <c r="T184" s="258"/>
      <c r="U184" s="259"/>
      <c r="V184" s="256"/>
      <c r="W184" s="257"/>
      <c r="X184" s="257"/>
      <c r="Y184" s="258"/>
      <c r="Z184" s="259"/>
      <c r="AA184" s="256"/>
      <c r="AB184" s="257"/>
      <c r="AC184" s="257"/>
      <c r="AD184" s="258"/>
      <c r="AE184" s="259"/>
    </row>
    <row r="185" spans="1:31" ht="12.75" hidden="1" customHeight="1" x14ac:dyDescent="0.2">
      <c r="A185" s="199">
        <f>$A$25</f>
        <v>0</v>
      </c>
      <c r="B185" s="238"/>
      <c r="C185" s="239"/>
      <c r="D185" s="239"/>
      <c r="E185" s="240"/>
      <c r="F185" s="241"/>
      <c r="G185" s="246"/>
      <c r="H185" s="247"/>
      <c r="I185" s="247"/>
      <c r="J185" s="248"/>
      <c r="K185" s="249"/>
      <c r="L185" s="256"/>
      <c r="M185" s="257"/>
      <c r="N185" s="257"/>
      <c r="O185" s="258"/>
      <c r="P185" s="259"/>
      <c r="Q185" s="256"/>
      <c r="R185" s="257"/>
      <c r="S185" s="257"/>
      <c r="T185" s="258"/>
      <c r="U185" s="259"/>
      <c r="V185" s="256"/>
      <c r="W185" s="257"/>
      <c r="X185" s="257"/>
      <c r="Y185" s="258"/>
      <c r="Z185" s="259"/>
      <c r="AA185" s="256"/>
      <c r="AB185" s="257"/>
      <c r="AC185" s="257"/>
      <c r="AD185" s="258"/>
      <c r="AE185" s="259"/>
    </row>
    <row r="186" spans="1:31" ht="12.75" hidden="1" customHeight="1" x14ac:dyDescent="0.2">
      <c r="A186" s="199">
        <f>$A$26</f>
        <v>0</v>
      </c>
      <c r="B186" s="238"/>
      <c r="C186" s="239"/>
      <c r="D186" s="239"/>
      <c r="E186" s="240"/>
      <c r="F186" s="241"/>
      <c r="G186" s="246"/>
      <c r="H186" s="247"/>
      <c r="I186" s="247"/>
      <c r="J186" s="248"/>
      <c r="K186" s="249"/>
      <c r="L186" s="256"/>
      <c r="M186" s="257"/>
      <c r="N186" s="257"/>
      <c r="O186" s="258"/>
      <c r="P186" s="259"/>
      <c r="Q186" s="256"/>
      <c r="R186" s="257"/>
      <c r="S186" s="257"/>
      <c r="T186" s="258"/>
      <c r="U186" s="259"/>
      <c r="V186" s="256"/>
      <c r="W186" s="257"/>
      <c r="X186" s="257"/>
      <c r="Y186" s="258"/>
      <c r="Z186" s="259"/>
      <c r="AA186" s="256"/>
      <c r="AB186" s="257"/>
      <c r="AC186" s="257"/>
      <c r="AD186" s="258"/>
      <c r="AE186" s="259"/>
    </row>
    <row r="187" spans="1:31" ht="12.75" hidden="1" customHeight="1" x14ac:dyDescent="0.2">
      <c r="A187" s="199">
        <f>$A$27</f>
        <v>0</v>
      </c>
      <c r="B187" s="238"/>
      <c r="C187" s="239"/>
      <c r="D187" s="239"/>
      <c r="E187" s="240"/>
      <c r="F187" s="241"/>
      <c r="G187" s="246"/>
      <c r="H187" s="247"/>
      <c r="I187" s="247"/>
      <c r="J187" s="248"/>
      <c r="K187" s="249"/>
      <c r="L187" s="256"/>
      <c r="M187" s="257"/>
      <c r="N187" s="257"/>
      <c r="O187" s="258"/>
      <c r="P187" s="259"/>
      <c r="Q187" s="256"/>
      <c r="R187" s="257"/>
      <c r="S187" s="257"/>
      <c r="T187" s="258"/>
      <c r="U187" s="259"/>
      <c r="V187" s="256"/>
      <c r="W187" s="257"/>
      <c r="X187" s="257"/>
      <c r="Y187" s="258"/>
      <c r="Z187" s="259"/>
      <c r="AA187" s="256"/>
      <c r="AB187" s="257"/>
      <c r="AC187" s="257"/>
      <c r="AD187" s="258"/>
      <c r="AE187" s="259"/>
    </row>
    <row r="188" spans="1:31" ht="12.75" hidden="1" customHeight="1" x14ac:dyDescent="0.2">
      <c r="A188" s="199">
        <f>$A$28</f>
        <v>0</v>
      </c>
      <c r="B188" s="238"/>
      <c r="C188" s="239"/>
      <c r="D188" s="239"/>
      <c r="E188" s="240"/>
      <c r="F188" s="241"/>
      <c r="G188" s="246"/>
      <c r="H188" s="247"/>
      <c r="I188" s="247"/>
      <c r="J188" s="248"/>
      <c r="K188" s="249"/>
      <c r="L188" s="256"/>
      <c r="M188" s="257"/>
      <c r="N188" s="257"/>
      <c r="O188" s="258"/>
      <c r="P188" s="259"/>
      <c r="Q188" s="256"/>
      <c r="R188" s="257"/>
      <c r="S188" s="257"/>
      <c r="T188" s="258"/>
      <c r="U188" s="259"/>
      <c r="V188" s="256"/>
      <c r="W188" s="257"/>
      <c r="X188" s="257"/>
      <c r="Y188" s="258"/>
      <c r="Z188" s="259"/>
      <c r="AA188" s="256"/>
      <c r="AB188" s="257"/>
      <c r="AC188" s="257"/>
      <c r="AD188" s="258"/>
      <c r="AE188" s="259"/>
    </row>
    <row r="189" spans="1:31" ht="12.75" hidden="1" customHeight="1" x14ac:dyDescent="0.2">
      <c r="A189" s="199">
        <f>$A$29</f>
        <v>0</v>
      </c>
      <c r="B189" s="238"/>
      <c r="C189" s="239"/>
      <c r="D189" s="239"/>
      <c r="E189" s="240"/>
      <c r="F189" s="241"/>
      <c r="G189" s="246"/>
      <c r="H189" s="247"/>
      <c r="I189" s="247"/>
      <c r="J189" s="248"/>
      <c r="K189" s="249"/>
      <c r="L189" s="256"/>
      <c r="M189" s="257"/>
      <c r="N189" s="257"/>
      <c r="O189" s="258"/>
      <c r="P189" s="259"/>
      <c r="Q189" s="256"/>
      <c r="R189" s="257"/>
      <c r="S189" s="257"/>
      <c r="T189" s="258"/>
      <c r="U189" s="259"/>
      <c r="V189" s="256"/>
      <c r="W189" s="257"/>
      <c r="X189" s="257"/>
      <c r="Y189" s="258"/>
      <c r="Z189" s="259"/>
      <c r="AA189" s="256"/>
      <c r="AB189" s="257"/>
      <c r="AC189" s="257"/>
      <c r="AD189" s="258"/>
      <c r="AE189" s="259"/>
    </row>
    <row r="190" spans="1:31" ht="12.75" hidden="1" customHeight="1" x14ac:dyDescent="0.2">
      <c r="A190" s="199">
        <f>$A$30</f>
        <v>0</v>
      </c>
      <c r="B190" s="238"/>
      <c r="C190" s="239"/>
      <c r="D190" s="239"/>
      <c r="E190" s="240"/>
      <c r="F190" s="241"/>
      <c r="G190" s="246"/>
      <c r="H190" s="247"/>
      <c r="I190" s="247"/>
      <c r="J190" s="248"/>
      <c r="K190" s="249"/>
      <c r="L190" s="256"/>
      <c r="M190" s="257"/>
      <c r="N190" s="257"/>
      <c r="O190" s="258"/>
      <c r="P190" s="259"/>
      <c r="Q190" s="256"/>
      <c r="R190" s="257"/>
      <c r="S190" s="257"/>
      <c r="T190" s="258"/>
      <c r="U190" s="259"/>
      <c r="V190" s="256"/>
      <c r="W190" s="257"/>
      <c r="X190" s="257"/>
      <c r="Y190" s="258"/>
      <c r="Z190" s="259"/>
      <c r="AA190" s="256"/>
      <c r="AB190" s="257"/>
      <c r="AC190" s="257"/>
      <c r="AD190" s="258"/>
      <c r="AE190" s="259"/>
    </row>
    <row r="191" spans="1:31" ht="12.75" hidden="1" customHeight="1" x14ac:dyDescent="0.2">
      <c r="A191" s="199">
        <f>$A$31</f>
        <v>0</v>
      </c>
      <c r="B191" s="238"/>
      <c r="C191" s="239"/>
      <c r="D191" s="239"/>
      <c r="E191" s="240"/>
      <c r="F191" s="241"/>
      <c r="G191" s="246"/>
      <c r="H191" s="247"/>
      <c r="I191" s="247"/>
      <c r="J191" s="248"/>
      <c r="K191" s="249"/>
      <c r="L191" s="256"/>
      <c r="M191" s="257"/>
      <c r="N191" s="257"/>
      <c r="O191" s="258"/>
      <c r="P191" s="259"/>
      <c r="Q191" s="256"/>
      <c r="R191" s="257"/>
      <c r="S191" s="257"/>
      <c r="T191" s="258"/>
      <c r="U191" s="259"/>
      <c r="V191" s="256"/>
      <c r="W191" s="257"/>
      <c r="X191" s="257"/>
      <c r="Y191" s="258"/>
      <c r="Z191" s="259"/>
      <c r="AA191" s="256"/>
      <c r="AB191" s="257"/>
      <c r="AC191" s="257"/>
      <c r="AD191" s="258"/>
      <c r="AE191" s="259"/>
    </row>
    <row r="192" spans="1:31" ht="12.75" hidden="1" customHeight="1" x14ac:dyDescent="0.2">
      <c r="A192" s="199">
        <f>$A$32</f>
        <v>0</v>
      </c>
      <c r="B192" s="238"/>
      <c r="C192" s="239"/>
      <c r="D192" s="239"/>
      <c r="E192" s="240"/>
      <c r="F192" s="241"/>
      <c r="G192" s="246"/>
      <c r="H192" s="247"/>
      <c r="I192" s="247"/>
      <c r="J192" s="248"/>
      <c r="K192" s="249"/>
      <c r="L192" s="256"/>
      <c r="M192" s="257"/>
      <c r="N192" s="257"/>
      <c r="O192" s="258"/>
      <c r="P192" s="259"/>
      <c r="Q192" s="256"/>
      <c r="R192" s="257"/>
      <c r="S192" s="257"/>
      <c r="T192" s="258"/>
      <c r="U192" s="259"/>
      <c r="V192" s="256"/>
      <c r="W192" s="257"/>
      <c r="X192" s="257"/>
      <c r="Y192" s="258"/>
      <c r="Z192" s="259"/>
      <c r="AA192" s="256"/>
      <c r="AB192" s="257"/>
      <c r="AC192" s="257"/>
      <c r="AD192" s="258"/>
      <c r="AE192" s="259"/>
    </row>
    <row r="193" spans="1:31" ht="12.75" hidden="1" customHeight="1" x14ac:dyDescent="0.2">
      <c r="A193" s="199">
        <f>$A$33</f>
        <v>0</v>
      </c>
      <c r="B193" s="238"/>
      <c r="C193" s="239"/>
      <c r="D193" s="239"/>
      <c r="E193" s="240"/>
      <c r="F193" s="241"/>
      <c r="G193" s="246"/>
      <c r="H193" s="247"/>
      <c r="I193" s="247"/>
      <c r="J193" s="248"/>
      <c r="K193" s="249"/>
      <c r="L193" s="256"/>
      <c r="M193" s="257"/>
      <c r="N193" s="257"/>
      <c r="O193" s="258"/>
      <c r="P193" s="259"/>
      <c r="Q193" s="256"/>
      <c r="R193" s="257"/>
      <c r="S193" s="257"/>
      <c r="T193" s="258"/>
      <c r="U193" s="259"/>
      <c r="V193" s="256"/>
      <c r="W193" s="257"/>
      <c r="X193" s="257"/>
      <c r="Y193" s="258"/>
      <c r="Z193" s="259"/>
      <c r="AA193" s="256"/>
      <c r="AB193" s="257"/>
      <c r="AC193" s="257"/>
      <c r="AD193" s="258"/>
      <c r="AE193" s="259"/>
    </row>
    <row r="194" spans="1:31" ht="12.75" hidden="1" customHeight="1" x14ac:dyDescent="0.2">
      <c r="A194" s="199">
        <f>$A$34</f>
        <v>0</v>
      </c>
      <c r="B194" s="238"/>
      <c r="C194" s="239"/>
      <c r="D194" s="239"/>
      <c r="E194" s="240"/>
      <c r="F194" s="241"/>
      <c r="G194" s="246"/>
      <c r="H194" s="247"/>
      <c r="I194" s="247"/>
      <c r="J194" s="248"/>
      <c r="K194" s="249"/>
      <c r="L194" s="256"/>
      <c r="M194" s="257"/>
      <c r="N194" s="257"/>
      <c r="O194" s="258"/>
      <c r="P194" s="259"/>
      <c r="Q194" s="256"/>
      <c r="R194" s="257"/>
      <c r="S194" s="257"/>
      <c r="T194" s="258"/>
      <c r="U194" s="259"/>
      <c r="V194" s="256"/>
      <c r="W194" s="257"/>
      <c r="X194" s="257"/>
      <c r="Y194" s="258"/>
      <c r="Z194" s="259"/>
      <c r="AA194" s="256"/>
      <c r="AB194" s="257"/>
      <c r="AC194" s="257"/>
      <c r="AD194" s="258"/>
      <c r="AE194" s="259"/>
    </row>
    <row r="195" spans="1:31" ht="12.75" hidden="1" customHeight="1" x14ac:dyDescent="0.2">
      <c r="B195" s="238"/>
      <c r="C195" s="239"/>
      <c r="D195" s="239"/>
      <c r="E195" s="240"/>
      <c r="F195" s="241"/>
      <c r="G195" s="246"/>
      <c r="H195" s="247"/>
      <c r="I195" s="247"/>
      <c r="J195" s="248"/>
      <c r="K195" s="249"/>
      <c r="L195" s="256"/>
      <c r="M195" s="257"/>
      <c r="N195" s="257"/>
      <c r="O195" s="258"/>
      <c r="P195" s="259"/>
      <c r="Q195" s="256"/>
      <c r="R195" s="257"/>
      <c r="S195" s="257"/>
      <c r="T195" s="258"/>
      <c r="U195" s="259"/>
      <c r="V195" s="256"/>
      <c r="W195" s="257"/>
      <c r="X195" s="257"/>
      <c r="Y195" s="258"/>
      <c r="Z195" s="259"/>
      <c r="AA195" s="256"/>
      <c r="AB195" s="257"/>
      <c r="AC195" s="257"/>
      <c r="AD195" s="258"/>
      <c r="AE195" s="259"/>
    </row>
    <row r="196" spans="1:31" x14ac:dyDescent="0.2">
      <c r="A196" s="200" t="s">
        <v>2</v>
      </c>
      <c r="B196" s="242">
        <f t="shared" ref="B196:AE196" si="16">SUM(B$172:B$195)</f>
        <v>0</v>
      </c>
      <c r="C196" s="243">
        <f t="shared" si="16"/>
        <v>0</v>
      </c>
      <c r="D196" s="243">
        <f t="shared" si="16"/>
        <v>0</v>
      </c>
      <c r="E196" s="244">
        <f t="shared" si="16"/>
        <v>0</v>
      </c>
      <c r="F196" s="245">
        <f t="shared" si="16"/>
        <v>0</v>
      </c>
      <c r="G196" s="250">
        <f t="shared" si="16"/>
        <v>0</v>
      </c>
      <c r="H196" s="251">
        <f t="shared" si="16"/>
        <v>0</v>
      </c>
      <c r="I196" s="251">
        <f t="shared" si="16"/>
        <v>0</v>
      </c>
      <c r="J196" s="255">
        <f t="shared" si="16"/>
        <v>0</v>
      </c>
      <c r="K196" s="252">
        <f t="shared" si="16"/>
        <v>0</v>
      </c>
      <c r="L196" s="261">
        <f t="shared" si="16"/>
        <v>0</v>
      </c>
      <c r="M196" s="262">
        <f t="shared" si="16"/>
        <v>0</v>
      </c>
      <c r="N196" s="262">
        <f t="shared" si="16"/>
        <v>0</v>
      </c>
      <c r="O196" s="263">
        <f t="shared" si="16"/>
        <v>0</v>
      </c>
      <c r="P196" s="264">
        <f t="shared" si="16"/>
        <v>0</v>
      </c>
      <c r="Q196" s="261">
        <f t="shared" si="16"/>
        <v>0</v>
      </c>
      <c r="R196" s="262">
        <f t="shared" si="16"/>
        <v>0</v>
      </c>
      <c r="S196" s="262">
        <f t="shared" si="16"/>
        <v>0</v>
      </c>
      <c r="T196" s="263">
        <f t="shared" si="16"/>
        <v>0</v>
      </c>
      <c r="U196" s="264">
        <f t="shared" si="16"/>
        <v>0</v>
      </c>
      <c r="V196" s="261">
        <f t="shared" si="16"/>
        <v>0</v>
      </c>
      <c r="W196" s="262">
        <f t="shared" si="16"/>
        <v>0</v>
      </c>
      <c r="X196" s="262">
        <f t="shared" si="16"/>
        <v>0</v>
      </c>
      <c r="Y196" s="263">
        <f t="shared" si="16"/>
        <v>0</v>
      </c>
      <c r="Z196" s="264">
        <f t="shared" si="16"/>
        <v>0</v>
      </c>
      <c r="AA196" s="261">
        <f t="shared" si="16"/>
        <v>0</v>
      </c>
      <c r="AB196" s="262">
        <f t="shared" si="16"/>
        <v>0</v>
      </c>
      <c r="AC196" s="262">
        <f t="shared" si="16"/>
        <v>0</v>
      </c>
      <c r="AD196" s="263">
        <f t="shared" si="16"/>
        <v>0</v>
      </c>
      <c r="AE196" s="264">
        <f t="shared" si="16"/>
        <v>0</v>
      </c>
    </row>
    <row r="199" spans="1:31" ht="12.75" customHeight="1" x14ac:dyDescent="0.2"/>
    <row r="200" spans="1:31" ht="12.75" customHeight="1" x14ac:dyDescent="0.2">
      <c r="A200" s="195" t="str">
        <f>Translation!$A$39</f>
        <v>Vorsorgekapital in Mio. CHF</v>
      </c>
    </row>
    <row r="201" spans="1:31" ht="12.75" customHeight="1" x14ac:dyDescent="0.2"/>
    <row r="202" spans="1:31" ht="12.75" customHeight="1" x14ac:dyDescent="0.2"/>
    <row r="203" spans="1:31" ht="12.75" customHeight="1" x14ac:dyDescent="0.2"/>
    <row r="204" spans="1:31" ht="12.75" customHeight="1" x14ac:dyDescent="0.2"/>
    <row r="205" spans="1:31" ht="12.75" customHeight="1" x14ac:dyDescent="0.2"/>
    <row r="206" spans="1:31" ht="12.75" customHeight="1" x14ac:dyDescent="0.2"/>
    <row r="207" spans="1:31" ht="12.75" customHeight="1" x14ac:dyDescent="0.2"/>
    <row r="208" spans="1:31" ht="12.75" customHeight="1" x14ac:dyDescent="0.2"/>
    <row r="209" ht="12.75" customHeight="1" x14ac:dyDescent="0.2"/>
  </sheetData>
  <mergeCells count="6">
    <mergeCell ref="B3:F3"/>
    <mergeCell ref="Q3:U3"/>
    <mergeCell ref="V3:Z3"/>
    <mergeCell ref="AA3:AE3"/>
    <mergeCell ref="L3:P3"/>
    <mergeCell ref="G3:K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7">
    <pageSetUpPr fitToPage="1"/>
  </sheetPr>
  <dimension ref="A1:AE209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27" width="11" style="25"/>
    <col min="28" max="29" width="11" style="18"/>
    <col min="30" max="30" width="11" style="158"/>
    <col min="31" max="31" width="11" style="27"/>
    <col min="32" max="16384" width="11" style="1"/>
  </cols>
  <sheetData>
    <row r="1" spans="1:31" s="22" customFormat="1" ht="18" x14ac:dyDescent="0.25">
      <c r="A1" s="109" t="str">
        <f>Translation!$A$398</f>
        <v>Rechtsform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  <c r="AA1" s="21"/>
      <c r="AD1" s="157"/>
      <c r="AE1" s="24"/>
    </row>
    <row r="2" spans="1:3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  <c r="AA2" s="25"/>
      <c r="AD2" s="158"/>
      <c r="AE2" s="27"/>
    </row>
    <row r="3" spans="1:31" s="18" customFormat="1" ht="15.75" x14ac:dyDescent="0.25">
      <c r="A3" s="110"/>
      <c r="B3" s="288">
        <f>Translation!$A$45</f>
        <v>2018</v>
      </c>
      <c r="C3" s="289"/>
      <c r="D3" s="289"/>
      <c r="E3" s="289"/>
      <c r="F3" s="290"/>
      <c r="G3" s="288">
        <f>Translation!$A$44</f>
        <v>2017</v>
      </c>
      <c r="H3" s="289"/>
      <c r="I3" s="289"/>
      <c r="J3" s="289"/>
      <c r="K3" s="290"/>
      <c r="L3" s="288">
        <f>Translation!$A$43</f>
        <v>2016</v>
      </c>
      <c r="M3" s="289"/>
      <c r="N3" s="289"/>
      <c r="O3" s="289"/>
      <c r="P3" s="290"/>
      <c r="Q3" s="288">
        <f>Translation!$A$42</f>
        <v>2015</v>
      </c>
      <c r="R3" s="289"/>
      <c r="S3" s="289"/>
      <c r="T3" s="289"/>
      <c r="U3" s="290"/>
      <c r="V3" s="288">
        <f>Translation!$A$41</f>
        <v>2014</v>
      </c>
      <c r="W3" s="289"/>
      <c r="X3" s="289"/>
      <c r="Y3" s="289"/>
      <c r="Z3" s="290"/>
      <c r="AA3" s="288">
        <f>Translation!$A$40</f>
        <v>2013</v>
      </c>
      <c r="AB3" s="289"/>
      <c r="AC3" s="289"/>
      <c r="AD3" s="289"/>
      <c r="AE3" s="290"/>
    </row>
    <row r="4" spans="1:31" s="18" customFormat="1" ht="38.25" x14ac:dyDescent="0.2">
      <c r="A4" s="111"/>
      <c r="B4" s="28" t="str">
        <f>Translation!$A$46</f>
        <v>Anzahl VE</v>
      </c>
      <c r="C4" s="19" t="str">
        <f>Translation!$A$47</f>
        <v>Anzahl aktive Versicherte</v>
      </c>
      <c r="D4" s="19" t="str">
        <f>Translation!$A$48</f>
        <v>Anzahl Rentner</v>
      </c>
      <c r="E4" s="148" t="str">
        <f>Translation!$A$49</f>
        <v>Vorsorge-kapital</v>
      </c>
      <c r="F4" s="29" t="str">
        <f>Translation!$A$52</f>
        <v>Anteil Vorsorge-kapital</v>
      </c>
      <c r="G4" s="28" t="str">
        <f>Translation!$A$46</f>
        <v>Anzahl VE</v>
      </c>
      <c r="H4" s="19" t="str">
        <f>Translation!$A$47</f>
        <v>Anzahl aktive Versicherte</v>
      </c>
      <c r="I4" s="19" t="str">
        <f>Translation!$A$48</f>
        <v>Anzahl Rentner</v>
      </c>
      <c r="J4" s="148" t="str">
        <f>Translation!$A$49</f>
        <v>Vorsorge-kapital</v>
      </c>
      <c r="K4" s="29" t="str">
        <f>Translation!$A$52</f>
        <v>Anteil Vorsorge-kapital</v>
      </c>
      <c r="L4" s="28" t="str">
        <f>Translation!$A$46</f>
        <v>Anzahl VE</v>
      </c>
      <c r="M4" s="73" t="str">
        <f>Translation!$A$47</f>
        <v>Anzahl aktive Versicherte</v>
      </c>
      <c r="N4" s="73" t="str">
        <f>Translation!$A$48</f>
        <v>Anzahl Rentner</v>
      </c>
      <c r="O4" s="148" t="str">
        <f>Translation!$A$49</f>
        <v>Vorsorge-kapital</v>
      </c>
      <c r="P4" s="29" t="str">
        <f>Translation!$A$52</f>
        <v>Anteil Vorsorge-kapital</v>
      </c>
      <c r="Q4" s="28" t="str">
        <f>Translation!$A$46</f>
        <v>Anzahl VE</v>
      </c>
      <c r="R4" s="73" t="str">
        <f>Translation!$A$47</f>
        <v>Anzahl aktive Versicherte</v>
      </c>
      <c r="S4" s="73" t="str">
        <f>Translation!$A$48</f>
        <v>Anzahl Rentner</v>
      </c>
      <c r="T4" s="148" t="str">
        <f>Translation!$A$49</f>
        <v>Vorsorge-kapital</v>
      </c>
      <c r="U4" s="29" t="str">
        <f>Translation!$A$52</f>
        <v>Anteil Vorsorge-kapital</v>
      </c>
      <c r="V4" s="28" t="str">
        <f>Translation!$A$46</f>
        <v>Anzahl VE</v>
      </c>
      <c r="W4" s="73" t="str">
        <f>Translation!$A$47</f>
        <v>Anzahl aktive Versicherte</v>
      </c>
      <c r="X4" s="73" t="str">
        <f>Translation!$A$48</f>
        <v>Anzahl Rentner</v>
      </c>
      <c r="Y4" s="148" t="str">
        <f>Translation!$A$49</f>
        <v>Vorsorge-kapital</v>
      </c>
      <c r="Z4" s="29" t="str">
        <f>Translation!$A$52</f>
        <v>Anteil Vorsorge-kapital</v>
      </c>
      <c r="AA4" s="28" t="str">
        <f>Translation!$A$46</f>
        <v>Anzahl VE</v>
      </c>
      <c r="AB4" s="73" t="str">
        <f>Translation!$A$47</f>
        <v>Anzahl aktive Versicherte</v>
      </c>
      <c r="AC4" s="73" t="str">
        <f>Translation!$A$48</f>
        <v>Anzahl Rentner</v>
      </c>
      <c r="AD4" s="148" t="str">
        <f>Translation!$A$49</f>
        <v>Vorsorge-kapital</v>
      </c>
      <c r="AE4" s="29" t="str">
        <f>Translation!$A$52</f>
        <v>Anteil Vorsorge-kapital</v>
      </c>
    </row>
    <row r="5" spans="1:31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  <c r="AA5" s="59"/>
      <c r="AB5" s="74"/>
      <c r="AC5" s="74"/>
      <c r="AD5" s="159"/>
      <c r="AE5" s="62"/>
    </row>
    <row r="6" spans="1:31" x14ac:dyDescent="0.2">
      <c r="M6" s="75"/>
      <c r="N6" s="75"/>
      <c r="R6" s="75"/>
      <c r="S6" s="75"/>
      <c r="W6" s="75"/>
      <c r="X6" s="75"/>
      <c r="AB6" s="75"/>
      <c r="AC6" s="75"/>
    </row>
    <row r="7" spans="1:31" ht="12.75" hidden="1" customHeight="1" x14ac:dyDescent="0.2">
      <c r="M7" s="75"/>
      <c r="N7" s="75"/>
      <c r="R7" s="75"/>
      <c r="S7" s="75"/>
      <c r="W7" s="75"/>
      <c r="X7" s="75"/>
      <c r="AB7" s="75"/>
      <c r="AC7" s="75"/>
    </row>
    <row r="8" spans="1:31" ht="12.75" hidden="1" customHeight="1" x14ac:dyDescent="0.2">
      <c r="M8" s="75"/>
      <c r="N8" s="75"/>
      <c r="R8" s="75"/>
      <c r="S8" s="75"/>
      <c r="W8" s="75"/>
      <c r="X8" s="75"/>
      <c r="AB8" s="75"/>
      <c r="AC8" s="75"/>
    </row>
    <row r="9" spans="1:31" ht="12.75" hidden="1" customHeight="1" x14ac:dyDescent="0.2">
      <c r="M9" s="75"/>
      <c r="N9" s="75"/>
      <c r="R9" s="75"/>
      <c r="S9" s="75"/>
      <c r="W9" s="75"/>
      <c r="X9" s="75"/>
      <c r="AB9" s="75"/>
      <c r="AC9" s="75"/>
    </row>
    <row r="10" spans="1:31" x14ac:dyDescent="0.2">
      <c r="M10" s="75"/>
      <c r="N10" s="75"/>
      <c r="R10" s="75"/>
      <c r="S10" s="75"/>
      <c r="W10" s="75"/>
      <c r="X10" s="75"/>
      <c r="AB10" s="75"/>
      <c r="AC10" s="75"/>
    </row>
    <row r="11" spans="1:31" x14ac:dyDescent="0.2">
      <c r="A11" s="113" t="str">
        <f>Translation!$A$29</f>
        <v>alle Vorsorgeeinrichtungen</v>
      </c>
    </row>
    <row r="12" spans="1:31" x14ac:dyDescent="0.2">
      <c r="A12" s="114" t="str">
        <f>Translation!$A399</f>
        <v>Privatrechtliche Stiftung</v>
      </c>
      <c r="B12" s="30">
        <v>1500</v>
      </c>
      <c r="C12" s="6">
        <v>3517023</v>
      </c>
      <c r="D12" s="6">
        <v>629355</v>
      </c>
      <c r="E12" s="150">
        <v>654083.978</v>
      </c>
      <c r="F12" s="31">
        <f>E12/E$36</f>
        <v>0.70931003525459169</v>
      </c>
      <c r="G12" s="41">
        <v>1563</v>
      </c>
      <c r="H12" s="42">
        <v>3459697</v>
      </c>
      <c r="I12" s="42">
        <v>615269</v>
      </c>
      <c r="J12" s="160">
        <v>638899.63399999996</v>
      </c>
      <c r="K12" s="44">
        <f>J12/J$36</f>
        <v>0.70730463316805425</v>
      </c>
      <c r="L12" s="76">
        <v>1590</v>
      </c>
      <c r="M12" s="122">
        <v>3352063</v>
      </c>
      <c r="N12" s="122">
        <v>595544</v>
      </c>
      <c r="O12" s="166">
        <v>607070.22600000002</v>
      </c>
      <c r="P12" s="124">
        <f>O12/O$36</f>
        <v>0.70584214900959952</v>
      </c>
      <c r="Q12" s="76">
        <v>1650</v>
      </c>
      <c r="R12" s="122">
        <v>3353453</v>
      </c>
      <c r="S12" s="122">
        <v>593024</v>
      </c>
      <c r="T12" s="166">
        <v>578707.41399999999</v>
      </c>
      <c r="U12" s="124">
        <f>T12/T$36</f>
        <v>0.70297176528637351</v>
      </c>
      <c r="V12" s="76">
        <v>1745</v>
      </c>
      <c r="W12" s="122">
        <v>3322546</v>
      </c>
      <c r="X12" s="122">
        <v>586032</v>
      </c>
      <c r="Y12" s="166">
        <v>566928.12899999996</v>
      </c>
      <c r="Z12" s="124">
        <f>Y12/Y$36</f>
        <v>0.70510728867840999</v>
      </c>
      <c r="AA12" s="76">
        <v>1793</v>
      </c>
      <c r="AB12" s="122">
        <v>3185775</v>
      </c>
      <c r="AC12" s="122">
        <v>633456</v>
      </c>
      <c r="AD12" s="166">
        <v>489822.95699999999</v>
      </c>
      <c r="AE12" s="124">
        <f>AD12/AD$36</f>
        <v>0.65707932124419044</v>
      </c>
    </row>
    <row r="13" spans="1:31" x14ac:dyDescent="0.2">
      <c r="A13" s="114" t="str">
        <f>Translation!$A400</f>
        <v>Privatrechtliche Genossenschaft</v>
      </c>
      <c r="B13" s="30">
        <v>11</v>
      </c>
      <c r="C13" s="6">
        <v>135157</v>
      </c>
      <c r="D13" s="6">
        <v>19294</v>
      </c>
      <c r="E13" s="150">
        <v>21655.922999999999</v>
      </c>
      <c r="F13" s="31">
        <f>E13/E$36</f>
        <v>2.3484390419666757E-2</v>
      </c>
      <c r="G13" s="41">
        <v>13</v>
      </c>
      <c r="H13" s="42">
        <v>133969</v>
      </c>
      <c r="I13" s="42">
        <v>21541</v>
      </c>
      <c r="J13" s="160">
        <v>23623.841</v>
      </c>
      <c r="K13" s="44">
        <f>J13/J$36</f>
        <v>2.6153172272008911E-2</v>
      </c>
      <c r="L13" s="76">
        <v>14</v>
      </c>
      <c r="M13" s="122">
        <v>123129</v>
      </c>
      <c r="N13" s="122">
        <v>21459</v>
      </c>
      <c r="O13" s="166">
        <v>22258.699000000001</v>
      </c>
      <c r="P13" s="124">
        <f>O13/O$36</f>
        <v>2.5880247891316984E-2</v>
      </c>
      <c r="Q13" s="76">
        <v>16</v>
      </c>
      <c r="R13" s="122">
        <v>117504</v>
      </c>
      <c r="S13" s="122">
        <v>20507</v>
      </c>
      <c r="T13" s="166">
        <v>21342.891</v>
      </c>
      <c r="U13" s="124">
        <f>T13/T$36</f>
        <v>2.592579496931182E-2</v>
      </c>
      <c r="V13" s="76">
        <v>16</v>
      </c>
      <c r="W13" s="122">
        <v>113367</v>
      </c>
      <c r="X13" s="122">
        <v>20313</v>
      </c>
      <c r="Y13" s="166">
        <v>20280.218000000001</v>
      </c>
      <c r="Z13" s="124">
        <f>Y13/Y$36</f>
        <v>2.5223178735213347E-2</v>
      </c>
      <c r="AA13" s="76">
        <v>17</v>
      </c>
      <c r="AB13" s="122">
        <v>108488</v>
      </c>
      <c r="AC13" s="122">
        <v>19081</v>
      </c>
      <c r="AD13" s="166">
        <v>18656.330999999998</v>
      </c>
      <c r="AE13" s="124">
        <f>AD13/AD$36</f>
        <v>2.5026775767038923E-2</v>
      </c>
    </row>
    <row r="14" spans="1:31" x14ac:dyDescent="0.2">
      <c r="A14" s="114" t="str">
        <f>Translation!$A401</f>
        <v>Einrichtung öffentlichen Rechts</v>
      </c>
      <c r="B14" s="30">
        <v>76</v>
      </c>
      <c r="C14" s="6">
        <v>589717</v>
      </c>
      <c r="D14" s="6">
        <v>288646</v>
      </c>
      <c r="E14" s="150">
        <v>246401.258</v>
      </c>
      <c r="F14" s="31">
        <f>E14/E$36</f>
        <v>0.2672055743257416</v>
      </c>
      <c r="G14" s="41">
        <v>78</v>
      </c>
      <c r="H14" s="42">
        <v>582246</v>
      </c>
      <c r="I14" s="42">
        <v>280681</v>
      </c>
      <c r="J14" s="160">
        <v>240764.30799999999</v>
      </c>
      <c r="K14" s="44">
        <f>J14/J$36</f>
        <v>0.26654219455993683</v>
      </c>
      <c r="L14" s="76">
        <v>78</v>
      </c>
      <c r="M14" s="122">
        <v>574902</v>
      </c>
      <c r="N14" s="122">
        <v>271822</v>
      </c>
      <c r="O14" s="166">
        <v>230736.21400000001</v>
      </c>
      <c r="P14" s="124">
        <f>O14/O$36</f>
        <v>0.26827760309908338</v>
      </c>
      <c r="Q14" s="76">
        <v>77</v>
      </c>
      <c r="R14" s="122">
        <v>567198</v>
      </c>
      <c r="S14" s="122">
        <v>265070</v>
      </c>
      <c r="T14" s="166">
        <v>223179.649</v>
      </c>
      <c r="U14" s="124">
        <f>T14/T$36</f>
        <v>0.2711024397443148</v>
      </c>
      <c r="V14" s="76">
        <v>84</v>
      </c>
      <c r="W14" s="122">
        <v>568124</v>
      </c>
      <c r="X14" s="122">
        <v>262473</v>
      </c>
      <c r="Y14" s="166">
        <v>216822.66800000001</v>
      </c>
      <c r="Z14" s="124">
        <f>Y14/Y$36</f>
        <v>0.26966953258637671</v>
      </c>
      <c r="AA14" s="76">
        <v>95</v>
      </c>
      <c r="AB14" s="122">
        <v>638485</v>
      </c>
      <c r="AC14" s="122">
        <v>290795</v>
      </c>
      <c r="AD14" s="166">
        <v>236975.54699999999</v>
      </c>
      <c r="AE14" s="124">
        <f>AD14/AD$36</f>
        <v>0.31789390298877063</v>
      </c>
    </row>
    <row r="15" spans="1:31" ht="12.75" hidden="1" customHeight="1" x14ac:dyDescent="0.2">
      <c r="A15" s="114"/>
      <c r="B15" s="30"/>
      <c r="C15" s="6"/>
      <c r="D15" s="6"/>
      <c r="E15" s="150"/>
      <c r="F15" s="31"/>
      <c r="G15" s="41"/>
      <c r="H15" s="42"/>
      <c r="I15" s="42"/>
      <c r="J15" s="160"/>
      <c r="K15" s="44"/>
      <c r="L15" s="76"/>
      <c r="M15" s="122"/>
      <c r="N15" s="122"/>
      <c r="O15" s="166"/>
      <c r="P15" s="124"/>
      <c r="Q15" s="76"/>
      <c r="R15" s="122"/>
      <c r="S15" s="122"/>
      <c r="T15" s="166"/>
      <c r="U15" s="124"/>
      <c r="V15" s="76"/>
      <c r="W15" s="122"/>
      <c r="X15" s="122"/>
      <c r="Y15" s="166"/>
      <c r="Z15" s="124"/>
      <c r="AA15" s="76"/>
      <c r="AB15" s="122"/>
      <c r="AC15" s="122"/>
      <c r="AD15" s="166"/>
      <c r="AE15" s="124"/>
    </row>
    <row r="16" spans="1:31" ht="12.75" hidden="1" customHeight="1" x14ac:dyDescent="0.2">
      <c r="A16" s="114"/>
      <c r="B16" s="30"/>
      <c r="C16" s="6"/>
      <c r="D16" s="6"/>
      <c r="E16" s="150"/>
      <c r="F16" s="31"/>
      <c r="G16" s="41"/>
      <c r="H16" s="42"/>
      <c r="I16" s="42"/>
      <c r="J16" s="160"/>
      <c r="K16" s="44"/>
      <c r="L16" s="76"/>
      <c r="M16" s="122"/>
      <c r="N16" s="122"/>
      <c r="O16" s="166"/>
      <c r="P16" s="124"/>
      <c r="Q16" s="76"/>
      <c r="R16" s="122"/>
      <c r="S16" s="122"/>
      <c r="T16" s="166"/>
      <c r="U16" s="124"/>
      <c r="V16" s="76"/>
      <c r="W16" s="122"/>
      <c r="X16" s="122"/>
      <c r="Y16" s="166"/>
      <c r="Z16" s="124"/>
      <c r="AA16" s="76"/>
      <c r="AB16" s="122"/>
      <c r="AC16" s="122"/>
      <c r="AD16" s="166"/>
      <c r="AE16" s="124"/>
    </row>
    <row r="17" spans="2:31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6"/>
      <c r="P17" s="124"/>
      <c r="Q17" s="76"/>
      <c r="R17" s="122"/>
      <c r="S17" s="122"/>
      <c r="T17" s="166"/>
      <c r="U17" s="124"/>
      <c r="V17" s="76"/>
      <c r="W17" s="122"/>
      <c r="X17" s="122"/>
      <c r="Y17" s="166"/>
      <c r="Z17" s="124"/>
      <c r="AA17" s="76"/>
      <c r="AB17" s="122"/>
      <c r="AC17" s="122"/>
      <c r="AD17" s="166"/>
      <c r="AE17" s="124"/>
    </row>
    <row r="18" spans="2:31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6"/>
      <c r="P18" s="124"/>
      <c r="Q18" s="76"/>
      <c r="R18" s="122"/>
      <c r="S18" s="122"/>
      <c r="T18" s="166"/>
      <c r="U18" s="124"/>
      <c r="V18" s="76"/>
      <c r="W18" s="122"/>
      <c r="X18" s="122"/>
      <c r="Y18" s="166"/>
      <c r="Z18" s="124"/>
      <c r="AA18" s="76"/>
      <c r="AB18" s="122"/>
      <c r="AC18" s="122"/>
      <c r="AD18" s="166"/>
      <c r="AE18" s="124"/>
    </row>
    <row r="19" spans="2:31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6"/>
      <c r="P19" s="124"/>
      <c r="Q19" s="76"/>
      <c r="R19" s="122"/>
      <c r="S19" s="122"/>
      <c r="T19" s="166"/>
      <c r="U19" s="124"/>
      <c r="V19" s="76"/>
      <c r="W19" s="122"/>
      <c r="X19" s="122"/>
      <c r="Y19" s="166"/>
      <c r="Z19" s="124"/>
      <c r="AA19" s="76"/>
      <c r="AB19" s="122"/>
      <c r="AC19" s="122"/>
      <c r="AD19" s="166"/>
      <c r="AE19" s="124"/>
    </row>
    <row r="20" spans="2:31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6"/>
      <c r="P20" s="124"/>
      <c r="Q20" s="76"/>
      <c r="R20" s="122"/>
      <c r="S20" s="122"/>
      <c r="T20" s="166"/>
      <c r="U20" s="124"/>
      <c r="V20" s="76"/>
      <c r="W20" s="122"/>
      <c r="X20" s="122"/>
      <c r="Y20" s="166"/>
      <c r="Z20" s="124"/>
      <c r="AA20" s="76"/>
      <c r="AB20" s="122"/>
      <c r="AC20" s="122"/>
      <c r="AD20" s="166"/>
      <c r="AE20" s="124"/>
    </row>
    <row r="21" spans="2:31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6"/>
      <c r="P21" s="124"/>
      <c r="Q21" s="76"/>
      <c r="R21" s="122"/>
      <c r="S21" s="122"/>
      <c r="T21" s="166"/>
      <c r="U21" s="124"/>
      <c r="V21" s="76"/>
      <c r="W21" s="122"/>
      <c r="X21" s="122"/>
      <c r="Y21" s="166"/>
      <c r="Z21" s="124"/>
      <c r="AA21" s="76"/>
      <c r="AB21" s="122"/>
      <c r="AC21" s="122"/>
      <c r="AD21" s="166"/>
      <c r="AE21" s="124"/>
    </row>
    <row r="22" spans="2:31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6"/>
      <c r="P22" s="124"/>
      <c r="Q22" s="76"/>
      <c r="R22" s="122"/>
      <c r="S22" s="122"/>
      <c r="T22" s="166"/>
      <c r="U22" s="124"/>
      <c r="V22" s="76"/>
      <c r="W22" s="122"/>
      <c r="X22" s="122"/>
      <c r="Y22" s="166"/>
      <c r="Z22" s="124"/>
      <c r="AA22" s="76"/>
      <c r="AB22" s="122"/>
      <c r="AC22" s="122"/>
      <c r="AD22" s="166"/>
      <c r="AE22" s="124"/>
    </row>
    <row r="23" spans="2:31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6"/>
      <c r="P23" s="124"/>
      <c r="Q23" s="76"/>
      <c r="R23" s="122"/>
      <c r="S23" s="122"/>
      <c r="T23" s="166"/>
      <c r="U23" s="124"/>
      <c r="V23" s="76"/>
      <c r="W23" s="122"/>
      <c r="X23" s="122"/>
      <c r="Y23" s="166"/>
      <c r="Z23" s="124"/>
      <c r="AA23" s="76"/>
      <c r="AB23" s="122"/>
      <c r="AC23" s="122"/>
      <c r="AD23" s="166"/>
      <c r="AE23" s="124"/>
    </row>
    <row r="24" spans="2:31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6"/>
      <c r="P24" s="124"/>
      <c r="Q24" s="76"/>
      <c r="R24" s="122"/>
      <c r="S24" s="122"/>
      <c r="T24" s="166"/>
      <c r="U24" s="124"/>
      <c r="V24" s="76"/>
      <c r="W24" s="122"/>
      <c r="X24" s="122"/>
      <c r="Y24" s="166"/>
      <c r="Z24" s="124"/>
      <c r="AA24" s="76"/>
      <c r="AB24" s="122"/>
      <c r="AC24" s="122"/>
      <c r="AD24" s="166"/>
      <c r="AE24" s="124"/>
    </row>
    <row r="25" spans="2:31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6"/>
      <c r="P25" s="124"/>
      <c r="Q25" s="76"/>
      <c r="R25" s="122"/>
      <c r="S25" s="122"/>
      <c r="T25" s="166"/>
      <c r="U25" s="124"/>
      <c r="V25" s="76"/>
      <c r="W25" s="122"/>
      <c r="X25" s="122"/>
      <c r="Y25" s="166"/>
      <c r="Z25" s="124"/>
      <c r="AA25" s="76"/>
      <c r="AB25" s="122"/>
      <c r="AC25" s="122"/>
      <c r="AD25" s="166"/>
      <c r="AE25" s="124"/>
    </row>
    <row r="26" spans="2:31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6"/>
      <c r="P26" s="124"/>
      <c r="Q26" s="76"/>
      <c r="R26" s="122"/>
      <c r="S26" s="122"/>
      <c r="T26" s="166"/>
      <c r="U26" s="124"/>
      <c r="V26" s="76"/>
      <c r="W26" s="122"/>
      <c r="X26" s="122"/>
      <c r="Y26" s="166"/>
      <c r="Z26" s="124"/>
      <c r="AA26" s="76"/>
      <c r="AB26" s="122"/>
      <c r="AC26" s="122"/>
      <c r="AD26" s="166"/>
      <c r="AE26" s="124"/>
    </row>
    <row r="27" spans="2:31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6"/>
      <c r="P27" s="124"/>
      <c r="Q27" s="76"/>
      <c r="R27" s="122"/>
      <c r="S27" s="122"/>
      <c r="T27" s="166"/>
      <c r="U27" s="124"/>
      <c r="V27" s="76"/>
      <c r="W27" s="122"/>
      <c r="X27" s="122"/>
      <c r="Y27" s="166"/>
      <c r="Z27" s="124"/>
      <c r="AA27" s="76"/>
      <c r="AB27" s="122"/>
      <c r="AC27" s="122"/>
      <c r="AD27" s="166"/>
      <c r="AE27" s="124"/>
    </row>
    <row r="28" spans="2:31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6"/>
      <c r="P28" s="124"/>
      <c r="Q28" s="76"/>
      <c r="R28" s="122"/>
      <c r="S28" s="122"/>
      <c r="T28" s="166"/>
      <c r="U28" s="124"/>
      <c r="V28" s="76"/>
      <c r="W28" s="122"/>
      <c r="X28" s="122"/>
      <c r="Y28" s="166"/>
      <c r="Z28" s="124"/>
      <c r="AA28" s="76"/>
      <c r="AB28" s="122"/>
      <c r="AC28" s="122"/>
      <c r="AD28" s="166"/>
      <c r="AE28" s="124"/>
    </row>
    <row r="29" spans="2:31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6"/>
      <c r="P29" s="124"/>
      <c r="Q29" s="76"/>
      <c r="R29" s="122"/>
      <c r="S29" s="122"/>
      <c r="T29" s="166"/>
      <c r="U29" s="124"/>
      <c r="V29" s="76"/>
      <c r="W29" s="122"/>
      <c r="X29" s="122"/>
      <c r="Y29" s="166"/>
      <c r="Z29" s="124"/>
      <c r="AA29" s="76"/>
      <c r="AB29" s="122"/>
      <c r="AC29" s="122"/>
      <c r="AD29" s="166"/>
      <c r="AE29" s="124"/>
    </row>
    <row r="30" spans="2:31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6"/>
      <c r="P30" s="124"/>
      <c r="Q30" s="76"/>
      <c r="R30" s="122"/>
      <c r="S30" s="122"/>
      <c r="T30" s="166"/>
      <c r="U30" s="124"/>
      <c r="V30" s="76"/>
      <c r="W30" s="122"/>
      <c r="X30" s="122"/>
      <c r="Y30" s="166"/>
      <c r="Z30" s="124"/>
      <c r="AA30" s="76"/>
      <c r="AB30" s="122"/>
      <c r="AC30" s="122"/>
      <c r="AD30" s="166"/>
      <c r="AE30" s="124"/>
    </row>
    <row r="31" spans="2:31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6"/>
      <c r="P31" s="124"/>
      <c r="Q31" s="76"/>
      <c r="R31" s="122"/>
      <c r="S31" s="122"/>
      <c r="T31" s="166"/>
      <c r="U31" s="124"/>
      <c r="V31" s="76"/>
      <c r="W31" s="122"/>
      <c r="X31" s="122"/>
      <c r="Y31" s="166"/>
      <c r="Z31" s="124"/>
      <c r="AA31" s="76"/>
      <c r="AB31" s="122"/>
      <c r="AC31" s="122"/>
      <c r="AD31" s="166"/>
      <c r="AE31" s="124"/>
    </row>
    <row r="32" spans="2:31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6"/>
      <c r="P32" s="124"/>
      <c r="Q32" s="76"/>
      <c r="R32" s="122"/>
      <c r="S32" s="122"/>
      <c r="T32" s="166"/>
      <c r="U32" s="124"/>
      <c r="V32" s="76"/>
      <c r="W32" s="122"/>
      <c r="X32" s="122"/>
      <c r="Y32" s="166"/>
      <c r="Z32" s="124"/>
      <c r="AA32" s="76"/>
      <c r="AB32" s="122"/>
      <c r="AC32" s="122"/>
      <c r="AD32" s="166"/>
      <c r="AE32" s="124"/>
    </row>
    <row r="33" spans="1:31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6"/>
      <c r="P33" s="124"/>
      <c r="Q33" s="76"/>
      <c r="R33" s="122"/>
      <c r="S33" s="122"/>
      <c r="T33" s="166"/>
      <c r="U33" s="124"/>
      <c r="V33" s="76"/>
      <c r="W33" s="122"/>
      <c r="X33" s="122"/>
      <c r="Y33" s="166"/>
      <c r="Z33" s="124"/>
      <c r="AA33" s="76"/>
      <c r="AB33" s="122"/>
      <c r="AC33" s="122"/>
      <c r="AD33" s="166"/>
      <c r="AE33" s="124"/>
    </row>
    <row r="34" spans="1:31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6"/>
      <c r="P34" s="124"/>
      <c r="Q34" s="76"/>
      <c r="R34" s="122"/>
      <c r="S34" s="122"/>
      <c r="T34" s="166"/>
      <c r="U34" s="124"/>
      <c r="V34" s="76"/>
      <c r="W34" s="122"/>
      <c r="X34" s="122"/>
      <c r="Y34" s="166"/>
      <c r="Z34" s="124"/>
      <c r="AA34" s="76"/>
      <c r="AB34" s="122"/>
      <c r="AC34" s="122"/>
      <c r="AD34" s="166"/>
      <c r="AE34" s="124"/>
    </row>
    <row r="35" spans="1:31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6"/>
      <c r="P35" s="124"/>
      <c r="Q35" s="76"/>
      <c r="R35" s="122"/>
      <c r="S35" s="122"/>
      <c r="T35" s="166"/>
      <c r="U35" s="124"/>
      <c r="V35" s="76"/>
      <c r="W35" s="122"/>
      <c r="X35" s="122"/>
      <c r="Y35" s="166"/>
      <c r="Z35" s="124"/>
      <c r="AA35" s="76"/>
      <c r="AB35" s="122"/>
      <c r="AC35" s="122"/>
      <c r="AD35" s="166"/>
      <c r="AE35" s="124"/>
    </row>
    <row r="36" spans="1:31" x14ac:dyDescent="0.2">
      <c r="A36" s="115" t="s">
        <v>2</v>
      </c>
      <c r="B36" s="32">
        <f t="shared" ref="B36:AE36" si="0">SUM(B$12:B$35)</f>
        <v>1587</v>
      </c>
      <c r="C36" s="7">
        <f t="shared" si="0"/>
        <v>4241897</v>
      </c>
      <c r="D36" s="7">
        <f t="shared" si="0"/>
        <v>937295</v>
      </c>
      <c r="E36" s="151">
        <f t="shared" si="0"/>
        <v>922141.15899999999</v>
      </c>
      <c r="F36" s="64">
        <f t="shared" si="0"/>
        <v>1</v>
      </c>
      <c r="G36" s="45">
        <f t="shared" si="0"/>
        <v>1654</v>
      </c>
      <c r="H36" s="65">
        <f t="shared" si="0"/>
        <v>4175912</v>
      </c>
      <c r="I36" s="65">
        <f t="shared" si="0"/>
        <v>917491</v>
      </c>
      <c r="J36" s="161">
        <f t="shared" si="0"/>
        <v>903287.78299999994</v>
      </c>
      <c r="K36" s="66">
        <f t="shared" si="0"/>
        <v>1</v>
      </c>
      <c r="L36" s="77">
        <f t="shared" si="0"/>
        <v>1682</v>
      </c>
      <c r="M36" s="125">
        <f t="shared" si="0"/>
        <v>4050094</v>
      </c>
      <c r="N36" s="125">
        <f t="shared" si="0"/>
        <v>888825</v>
      </c>
      <c r="O36" s="167">
        <f t="shared" si="0"/>
        <v>860065.13900000008</v>
      </c>
      <c r="P36" s="127">
        <f t="shared" si="0"/>
        <v>0.99999999999999978</v>
      </c>
      <c r="Q36" s="77">
        <f t="shared" si="0"/>
        <v>1743</v>
      </c>
      <c r="R36" s="125">
        <f t="shared" si="0"/>
        <v>4038155</v>
      </c>
      <c r="S36" s="125">
        <f t="shared" si="0"/>
        <v>878601</v>
      </c>
      <c r="T36" s="167">
        <f t="shared" si="0"/>
        <v>823229.95399999991</v>
      </c>
      <c r="U36" s="127">
        <f t="shared" si="0"/>
        <v>1</v>
      </c>
      <c r="V36" s="77">
        <f t="shared" si="0"/>
        <v>1845</v>
      </c>
      <c r="W36" s="125">
        <f t="shared" si="0"/>
        <v>4004037</v>
      </c>
      <c r="X36" s="125">
        <f t="shared" si="0"/>
        <v>868818</v>
      </c>
      <c r="Y36" s="167">
        <f t="shared" si="0"/>
        <v>804031.0149999999</v>
      </c>
      <c r="Z36" s="127">
        <f t="shared" si="0"/>
        <v>1</v>
      </c>
      <c r="AA36" s="77">
        <f t="shared" si="0"/>
        <v>1905</v>
      </c>
      <c r="AB36" s="125">
        <f t="shared" si="0"/>
        <v>3932748</v>
      </c>
      <c r="AC36" s="125">
        <f t="shared" si="0"/>
        <v>943332</v>
      </c>
      <c r="AD36" s="167">
        <f t="shared" si="0"/>
        <v>745454.83499999996</v>
      </c>
      <c r="AE36" s="127">
        <f t="shared" si="0"/>
        <v>1</v>
      </c>
    </row>
    <row r="39" spans="1:31" ht="12.75" hidden="1" customHeight="1" x14ac:dyDescent="0.2"/>
    <row r="40" spans="1:31" ht="12.75" hidden="1" customHeight="1" x14ac:dyDescent="0.2"/>
    <row r="41" spans="1:31" ht="12.75" hidden="1" customHeight="1" x14ac:dyDescent="0.2"/>
    <row r="42" spans="1:31" ht="12.75" hidden="1" customHeight="1" x14ac:dyDescent="0.2"/>
    <row r="43" spans="1:31" ht="12.75" hidden="1" customHeight="1" x14ac:dyDescent="0.2"/>
    <row r="44" spans="1:31" ht="12.75" hidden="1" customHeight="1" x14ac:dyDescent="0.2"/>
    <row r="45" spans="1:31" ht="12.75" hidden="1" customHeight="1" x14ac:dyDescent="0.2"/>
    <row r="46" spans="1:31" ht="12.75" hidden="1" customHeight="1" x14ac:dyDescent="0.2"/>
    <row r="47" spans="1:31" ht="12.75" hidden="1" customHeight="1" x14ac:dyDescent="0.2"/>
    <row r="48" spans="1:31" ht="12.75" hidden="1" customHeight="1" x14ac:dyDescent="0.2"/>
    <row r="49" spans="1:31" ht="12.75" hidden="1" customHeight="1" x14ac:dyDescent="0.2"/>
    <row r="51" spans="1:31" x14ac:dyDescent="0.2">
      <c r="A51" s="116" t="str">
        <f>Translation!$A$30</f>
        <v>Vorsorgeeinrichtungen ohne Staatsgarantie</v>
      </c>
    </row>
    <row r="52" spans="1:31" x14ac:dyDescent="0.2">
      <c r="A52" s="114" t="str">
        <f>$A$12</f>
        <v>Privatrechtliche Stiftung</v>
      </c>
      <c r="B52" s="33">
        <v>1498</v>
      </c>
      <c r="C52" s="8">
        <v>3515517</v>
      </c>
      <c r="D52" s="8">
        <v>628652</v>
      </c>
      <c r="E52" s="152">
        <v>653611.99300000002</v>
      </c>
      <c r="F52" s="34">
        <f>E52/E$76</f>
        <v>0.82288283813609808</v>
      </c>
      <c r="G52" s="47">
        <v>1561</v>
      </c>
      <c r="H52" s="48">
        <v>3458319</v>
      </c>
      <c r="I52" s="48">
        <v>614585</v>
      </c>
      <c r="J52" s="162">
        <v>638454.17000000004</v>
      </c>
      <c r="K52" s="50">
        <f>J52/J$76</f>
        <v>0.82993982305473557</v>
      </c>
      <c r="L52" s="128">
        <v>1587</v>
      </c>
      <c r="M52" s="129">
        <v>3350668</v>
      </c>
      <c r="N52" s="129">
        <v>594837</v>
      </c>
      <c r="O52" s="168">
        <v>606624.48</v>
      </c>
      <c r="P52" s="131">
        <f>O52/O$76</f>
        <v>0.82783107621775776</v>
      </c>
      <c r="Q52" s="128">
        <v>1647</v>
      </c>
      <c r="R52" s="129">
        <v>3352091</v>
      </c>
      <c r="S52" s="129">
        <v>592354</v>
      </c>
      <c r="T52" s="168">
        <v>578282.25699999998</v>
      </c>
      <c r="U52" s="131">
        <f>T52/T$76</f>
        <v>0.82144472753488018</v>
      </c>
      <c r="V52" s="128">
        <v>1742</v>
      </c>
      <c r="W52" s="129">
        <v>3320786</v>
      </c>
      <c r="X52" s="129">
        <v>585166</v>
      </c>
      <c r="Y52" s="168">
        <v>566395.54099999997</v>
      </c>
      <c r="Z52" s="131">
        <f>Y52/Y$76</f>
        <v>0.83449328198815653</v>
      </c>
      <c r="AA52" s="128">
        <v>1790</v>
      </c>
      <c r="AB52" s="129">
        <v>3184238</v>
      </c>
      <c r="AC52" s="129">
        <v>632778</v>
      </c>
      <c r="AD52" s="168">
        <v>489403.69199999998</v>
      </c>
      <c r="AE52" s="131">
        <f>AD52/AD$76</f>
        <v>0.79363793366366886</v>
      </c>
    </row>
    <row r="53" spans="1:31" x14ac:dyDescent="0.2">
      <c r="A53" s="114" t="str">
        <f>$A$13</f>
        <v>Privatrechtliche Genossenschaft</v>
      </c>
      <c r="B53" s="33">
        <v>11</v>
      </c>
      <c r="C53" s="8">
        <v>135157</v>
      </c>
      <c r="D53" s="8">
        <v>19294</v>
      </c>
      <c r="E53" s="152">
        <v>21655.922999999999</v>
      </c>
      <c r="F53" s="34">
        <f>E53/E$76</f>
        <v>2.7264321296957598E-2</v>
      </c>
      <c r="G53" s="47">
        <v>13</v>
      </c>
      <c r="H53" s="48">
        <v>133969</v>
      </c>
      <c r="I53" s="48">
        <v>21541</v>
      </c>
      <c r="J53" s="162">
        <v>23623.841</v>
      </c>
      <c r="K53" s="50">
        <f>J53/J$76</f>
        <v>3.0709121093865213E-2</v>
      </c>
      <c r="L53" s="128">
        <v>14</v>
      </c>
      <c r="M53" s="129">
        <v>123129</v>
      </c>
      <c r="N53" s="129">
        <v>21459</v>
      </c>
      <c r="O53" s="168">
        <v>22258.699000000001</v>
      </c>
      <c r="P53" s="131">
        <f>O53/O$76</f>
        <v>3.0375369534010776E-2</v>
      </c>
      <c r="Q53" s="128">
        <v>16</v>
      </c>
      <c r="R53" s="129">
        <v>117504</v>
      </c>
      <c r="S53" s="129">
        <v>20507</v>
      </c>
      <c r="T53" s="168">
        <v>21342.891</v>
      </c>
      <c r="U53" s="131">
        <f>T53/T$76</f>
        <v>3.0317384063024515E-2</v>
      </c>
      <c r="V53" s="128">
        <v>16</v>
      </c>
      <c r="W53" s="129">
        <v>113367</v>
      </c>
      <c r="X53" s="129">
        <v>20313</v>
      </c>
      <c r="Y53" s="168">
        <v>20280.218000000001</v>
      </c>
      <c r="Z53" s="131">
        <f>Y53/Y$76</f>
        <v>2.9879659095436432E-2</v>
      </c>
      <c r="AA53" s="128">
        <v>17</v>
      </c>
      <c r="AB53" s="129">
        <v>108488</v>
      </c>
      <c r="AC53" s="129">
        <v>19081</v>
      </c>
      <c r="AD53" s="168">
        <v>18656.330999999998</v>
      </c>
      <c r="AE53" s="131">
        <f>AD53/AD$76</f>
        <v>3.0253903324835255E-2</v>
      </c>
    </row>
    <row r="54" spans="1:31" x14ac:dyDescent="0.2">
      <c r="A54" s="114" t="str">
        <f>$A$14</f>
        <v>Einrichtung öffentlichen Rechts</v>
      </c>
      <c r="B54" s="33">
        <v>40</v>
      </c>
      <c r="C54" s="8">
        <v>285853</v>
      </c>
      <c r="D54" s="8">
        <v>137889</v>
      </c>
      <c r="E54" s="152">
        <v>119027.41099999999</v>
      </c>
      <c r="F54" s="34">
        <f>E54/E$76</f>
        <v>0.14985284056694445</v>
      </c>
      <c r="G54" s="47">
        <v>42</v>
      </c>
      <c r="H54" s="48">
        <v>257901</v>
      </c>
      <c r="I54" s="48">
        <v>125181</v>
      </c>
      <c r="J54" s="162">
        <v>107199.655</v>
      </c>
      <c r="K54" s="50">
        <f>J54/J$76</f>
        <v>0.13935105585139915</v>
      </c>
      <c r="L54" s="128">
        <v>42</v>
      </c>
      <c r="M54" s="129">
        <v>254257</v>
      </c>
      <c r="N54" s="129">
        <v>122431</v>
      </c>
      <c r="O54" s="168">
        <v>103904.58100000001</v>
      </c>
      <c r="P54" s="131">
        <f>O54/O$76</f>
        <v>0.14179355424823145</v>
      </c>
      <c r="Q54" s="128">
        <v>42</v>
      </c>
      <c r="R54" s="129">
        <v>260217</v>
      </c>
      <c r="S54" s="129">
        <v>121906</v>
      </c>
      <c r="T54" s="168">
        <v>104356.79700000001</v>
      </c>
      <c r="U54" s="131">
        <f>T54/T$76</f>
        <v>0.14823788840209534</v>
      </c>
      <c r="V54" s="128">
        <v>44</v>
      </c>
      <c r="W54" s="129">
        <v>230504</v>
      </c>
      <c r="X54" s="129">
        <v>109427</v>
      </c>
      <c r="Y54" s="168">
        <v>92054.14</v>
      </c>
      <c r="Z54" s="131">
        <f>Y54/Y$76</f>
        <v>0.13562705891640706</v>
      </c>
      <c r="AA54" s="128">
        <v>40</v>
      </c>
      <c r="AB54" s="129">
        <v>281906</v>
      </c>
      <c r="AC54" s="129">
        <v>131768</v>
      </c>
      <c r="AD54" s="168">
        <v>108598.621</v>
      </c>
      <c r="AE54" s="131">
        <f>AD54/AD$76</f>
        <v>0.17610816301149587</v>
      </c>
    </row>
    <row r="55" spans="1:31" ht="12.75" hidden="1" customHeight="1" x14ac:dyDescent="0.2">
      <c r="A55" s="114">
        <f>$A$15</f>
        <v>0</v>
      </c>
      <c r="B55" s="33"/>
      <c r="C55" s="8"/>
      <c r="D55" s="8"/>
      <c r="E55" s="152"/>
      <c r="F55" s="34"/>
      <c r="G55" s="47"/>
      <c r="H55" s="48"/>
      <c r="I55" s="48"/>
      <c r="J55" s="162"/>
      <c r="K55" s="50"/>
      <c r="L55" s="128"/>
      <c r="M55" s="129"/>
      <c r="N55" s="129"/>
      <c r="O55" s="168"/>
      <c r="P55" s="131"/>
      <c r="Q55" s="128"/>
      <c r="R55" s="129"/>
      <c r="S55" s="129"/>
      <c r="T55" s="168"/>
      <c r="U55" s="131"/>
      <c r="V55" s="128"/>
      <c r="W55" s="129"/>
      <c r="X55" s="129"/>
      <c r="Y55" s="168"/>
      <c r="Z55" s="131"/>
      <c r="AA55" s="128"/>
      <c r="AB55" s="129"/>
      <c r="AC55" s="129"/>
      <c r="AD55" s="168"/>
      <c r="AE55" s="131"/>
    </row>
    <row r="56" spans="1:31" ht="12.75" hidden="1" customHeight="1" x14ac:dyDescent="0.2">
      <c r="A56" s="114">
        <f>$A$16</f>
        <v>0</v>
      </c>
      <c r="B56" s="33"/>
      <c r="C56" s="8"/>
      <c r="D56" s="8"/>
      <c r="E56" s="152"/>
      <c r="F56" s="34"/>
      <c r="G56" s="47"/>
      <c r="H56" s="48"/>
      <c r="I56" s="48"/>
      <c r="J56" s="162"/>
      <c r="K56" s="50"/>
      <c r="L56" s="128"/>
      <c r="M56" s="129"/>
      <c r="N56" s="129"/>
      <c r="O56" s="168"/>
      <c r="P56" s="131"/>
      <c r="Q56" s="128"/>
      <c r="R56" s="129"/>
      <c r="S56" s="129"/>
      <c r="T56" s="168"/>
      <c r="U56" s="131"/>
      <c r="V56" s="128"/>
      <c r="W56" s="129"/>
      <c r="X56" s="129"/>
      <c r="Y56" s="168"/>
      <c r="Z56" s="131"/>
      <c r="AA56" s="128"/>
      <c r="AB56" s="129"/>
      <c r="AC56" s="129"/>
      <c r="AD56" s="168"/>
      <c r="AE56" s="131"/>
    </row>
    <row r="57" spans="1:31" ht="12.75" hidden="1" customHeight="1" x14ac:dyDescent="0.2">
      <c r="A57" s="114">
        <f>$A$17</f>
        <v>0</v>
      </c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8"/>
      <c r="P57" s="131"/>
      <c r="Q57" s="128"/>
      <c r="R57" s="129"/>
      <c r="S57" s="129"/>
      <c r="T57" s="168"/>
      <c r="U57" s="131"/>
      <c r="V57" s="128"/>
      <c r="W57" s="129"/>
      <c r="X57" s="129"/>
      <c r="Y57" s="168"/>
      <c r="Z57" s="131"/>
      <c r="AA57" s="128"/>
      <c r="AB57" s="129"/>
      <c r="AC57" s="129"/>
      <c r="AD57" s="168"/>
      <c r="AE57" s="131"/>
    </row>
    <row r="58" spans="1:31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8"/>
      <c r="P58" s="131"/>
      <c r="Q58" s="128"/>
      <c r="R58" s="129"/>
      <c r="S58" s="129"/>
      <c r="T58" s="168"/>
      <c r="U58" s="131"/>
      <c r="V58" s="128"/>
      <c r="W58" s="129"/>
      <c r="X58" s="129"/>
      <c r="Y58" s="168"/>
      <c r="Z58" s="131"/>
      <c r="AA58" s="128"/>
      <c r="AB58" s="129"/>
      <c r="AC58" s="129"/>
      <c r="AD58" s="168"/>
      <c r="AE58" s="131"/>
    </row>
    <row r="59" spans="1:3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8"/>
      <c r="P59" s="131"/>
      <c r="Q59" s="128"/>
      <c r="R59" s="129"/>
      <c r="S59" s="129"/>
      <c r="T59" s="168"/>
      <c r="U59" s="131"/>
      <c r="V59" s="128"/>
      <c r="W59" s="129"/>
      <c r="X59" s="129"/>
      <c r="Y59" s="168"/>
      <c r="Z59" s="131"/>
      <c r="AA59" s="128"/>
      <c r="AB59" s="129"/>
      <c r="AC59" s="129"/>
      <c r="AD59" s="168"/>
      <c r="AE59" s="131"/>
    </row>
    <row r="60" spans="1:3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8"/>
      <c r="P60" s="131"/>
      <c r="Q60" s="128"/>
      <c r="R60" s="129"/>
      <c r="S60" s="129"/>
      <c r="T60" s="168"/>
      <c r="U60" s="131"/>
      <c r="V60" s="128"/>
      <c r="W60" s="129"/>
      <c r="X60" s="129"/>
      <c r="Y60" s="168"/>
      <c r="Z60" s="131"/>
      <c r="AA60" s="128"/>
      <c r="AB60" s="129"/>
      <c r="AC60" s="129"/>
      <c r="AD60" s="168"/>
      <c r="AE60" s="131"/>
    </row>
    <row r="61" spans="1:3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8"/>
      <c r="P61" s="131"/>
      <c r="Q61" s="128"/>
      <c r="R61" s="129"/>
      <c r="S61" s="129"/>
      <c r="T61" s="168"/>
      <c r="U61" s="131"/>
      <c r="V61" s="128"/>
      <c r="W61" s="129"/>
      <c r="X61" s="129"/>
      <c r="Y61" s="168"/>
      <c r="Z61" s="131"/>
      <c r="AA61" s="128"/>
      <c r="AB61" s="129"/>
      <c r="AC61" s="129"/>
      <c r="AD61" s="168"/>
      <c r="AE61" s="131"/>
    </row>
    <row r="62" spans="1:3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8"/>
      <c r="P62" s="131"/>
      <c r="Q62" s="128"/>
      <c r="R62" s="129"/>
      <c r="S62" s="129"/>
      <c r="T62" s="168"/>
      <c r="U62" s="131"/>
      <c r="V62" s="128"/>
      <c r="W62" s="129"/>
      <c r="X62" s="129"/>
      <c r="Y62" s="168"/>
      <c r="Z62" s="131"/>
      <c r="AA62" s="128"/>
      <c r="AB62" s="129"/>
      <c r="AC62" s="129"/>
      <c r="AD62" s="168"/>
      <c r="AE62" s="131"/>
    </row>
    <row r="63" spans="1:3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8"/>
      <c r="P63" s="131"/>
      <c r="Q63" s="128"/>
      <c r="R63" s="129"/>
      <c r="S63" s="129"/>
      <c r="T63" s="168"/>
      <c r="U63" s="131"/>
      <c r="V63" s="128"/>
      <c r="W63" s="129"/>
      <c r="X63" s="129"/>
      <c r="Y63" s="168"/>
      <c r="Z63" s="131"/>
      <c r="AA63" s="128"/>
      <c r="AB63" s="129"/>
      <c r="AC63" s="129"/>
      <c r="AD63" s="168"/>
      <c r="AE63" s="131"/>
    </row>
    <row r="64" spans="1:3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8"/>
      <c r="P64" s="131"/>
      <c r="Q64" s="128"/>
      <c r="R64" s="129"/>
      <c r="S64" s="129"/>
      <c r="T64" s="168"/>
      <c r="U64" s="131"/>
      <c r="V64" s="128"/>
      <c r="W64" s="129"/>
      <c r="X64" s="129"/>
      <c r="Y64" s="168"/>
      <c r="Z64" s="131"/>
      <c r="AA64" s="128"/>
      <c r="AB64" s="129"/>
      <c r="AC64" s="129"/>
      <c r="AD64" s="168"/>
      <c r="AE64" s="131"/>
    </row>
    <row r="65" spans="1:3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8"/>
      <c r="P65" s="131"/>
      <c r="Q65" s="128"/>
      <c r="R65" s="129"/>
      <c r="S65" s="129"/>
      <c r="T65" s="168"/>
      <c r="U65" s="131"/>
      <c r="V65" s="128"/>
      <c r="W65" s="129"/>
      <c r="X65" s="129"/>
      <c r="Y65" s="168"/>
      <c r="Z65" s="131"/>
      <c r="AA65" s="128"/>
      <c r="AB65" s="129"/>
      <c r="AC65" s="129"/>
      <c r="AD65" s="168"/>
      <c r="AE65" s="131"/>
    </row>
    <row r="66" spans="1:3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8"/>
      <c r="P66" s="131"/>
      <c r="Q66" s="128"/>
      <c r="R66" s="129"/>
      <c r="S66" s="129"/>
      <c r="T66" s="168"/>
      <c r="U66" s="131"/>
      <c r="V66" s="128"/>
      <c r="W66" s="129"/>
      <c r="X66" s="129"/>
      <c r="Y66" s="168"/>
      <c r="Z66" s="131"/>
      <c r="AA66" s="128"/>
      <c r="AB66" s="129"/>
      <c r="AC66" s="129"/>
      <c r="AD66" s="168"/>
      <c r="AE66" s="131"/>
    </row>
    <row r="67" spans="1:3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8"/>
      <c r="P67" s="131"/>
      <c r="Q67" s="128"/>
      <c r="R67" s="129"/>
      <c r="S67" s="129"/>
      <c r="T67" s="168"/>
      <c r="U67" s="131"/>
      <c r="V67" s="128"/>
      <c r="W67" s="129"/>
      <c r="X67" s="129"/>
      <c r="Y67" s="168"/>
      <c r="Z67" s="131"/>
      <c r="AA67" s="128"/>
      <c r="AB67" s="129"/>
      <c r="AC67" s="129"/>
      <c r="AD67" s="168"/>
      <c r="AE67" s="131"/>
    </row>
    <row r="68" spans="1:3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8"/>
      <c r="P68" s="131"/>
      <c r="Q68" s="128"/>
      <c r="R68" s="129"/>
      <c r="S68" s="129"/>
      <c r="T68" s="168"/>
      <c r="U68" s="131"/>
      <c r="V68" s="128"/>
      <c r="W68" s="129"/>
      <c r="X68" s="129"/>
      <c r="Y68" s="168"/>
      <c r="Z68" s="131"/>
      <c r="AA68" s="128"/>
      <c r="AB68" s="129"/>
      <c r="AC68" s="129"/>
      <c r="AD68" s="168"/>
      <c r="AE68" s="131"/>
    </row>
    <row r="69" spans="1:3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8"/>
      <c r="P69" s="131"/>
      <c r="Q69" s="128"/>
      <c r="R69" s="129"/>
      <c r="S69" s="129"/>
      <c r="T69" s="168"/>
      <c r="U69" s="131"/>
      <c r="V69" s="128"/>
      <c r="W69" s="129"/>
      <c r="X69" s="129"/>
      <c r="Y69" s="168"/>
      <c r="Z69" s="131"/>
      <c r="AA69" s="128"/>
      <c r="AB69" s="129"/>
      <c r="AC69" s="129"/>
      <c r="AD69" s="168"/>
      <c r="AE69" s="131"/>
    </row>
    <row r="70" spans="1:3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8"/>
      <c r="P70" s="131"/>
      <c r="Q70" s="128"/>
      <c r="R70" s="129"/>
      <c r="S70" s="129"/>
      <c r="T70" s="168"/>
      <c r="U70" s="131"/>
      <c r="V70" s="128"/>
      <c r="W70" s="129"/>
      <c r="X70" s="129"/>
      <c r="Y70" s="168"/>
      <c r="Z70" s="131"/>
      <c r="AA70" s="128"/>
      <c r="AB70" s="129"/>
      <c r="AC70" s="129"/>
      <c r="AD70" s="168"/>
      <c r="AE70" s="131"/>
    </row>
    <row r="71" spans="1:3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8"/>
      <c r="P71" s="131"/>
      <c r="Q71" s="128"/>
      <c r="R71" s="129"/>
      <c r="S71" s="129"/>
      <c r="T71" s="168"/>
      <c r="U71" s="131"/>
      <c r="V71" s="128"/>
      <c r="W71" s="129"/>
      <c r="X71" s="129"/>
      <c r="Y71" s="168"/>
      <c r="Z71" s="131"/>
      <c r="AA71" s="128"/>
      <c r="AB71" s="129"/>
      <c r="AC71" s="129"/>
      <c r="AD71" s="168"/>
      <c r="AE71" s="131"/>
    </row>
    <row r="72" spans="1:3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8"/>
      <c r="P72" s="131"/>
      <c r="Q72" s="128"/>
      <c r="R72" s="129"/>
      <c r="S72" s="129"/>
      <c r="T72" s="168"/>
      <c r="U72" s="131"/>
      <c r="V72" s="128"/>
      <c r="W72" s="129"/>
      <c r="X72" s="129"/>
      <c r="Y72" s="168"/>
      <c r="Z72" s="131"/>
      <c r="AA72" s="128"/>
      <c r="AB72" s="129"/>
      <c r="AC72" s="129"/>
      <c r="AD72" s="168"/>
      <c r="AE72" s="131"/>
    </row>
    <row r="73" spans="1:3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8"/>
      <c r="P73" s="131"/>
      <c r="Q73" s="128"/>
      <c r="R73" s="129"/>
      <c r="S73" s="129"/>
      <c r="T73" s="168"/>
      <c r="U73" s="131"/>
      <c r="V73" s="128"/>
      <c r="W73" s="129"/>
      <c r="X73" s="129"/>
      <c r="Y73" s="168"/>
      <c r="Z73" s="131"/>
      <c r="AA73" s="128"/>
      <c r="AB73" s="129"/>
      <c r="AC73" s="129"/>
      <c r="AD73" s="168"/>
      <c r="AE73" s="131"/>
    </row>
    <row r="74" spans="1:3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8"/>
      <c r="P74" s="131"/>
      <c r="Q74" s="128"/>
      <c r="R74" s="129"/>
      <c r="S74" s="129"/>
      <c r="T74" s="168"/>
      <c r="U74" s="131"/>
      <c r="V74" s="128"/>
      <c r="W74" s="129"/>
      <c r="X74" s="129"/>
      <c r="Y74" s="168"/>
      <c r="Z74" s="131"/>
      <c r="AA74" s="128"/>
      <c r="AB74" s="129"/>
      <c r="AC74" s="129"/>
      <c r="AD74" s="168"/>
      <c r="AE74" s="131"/>
    </row>
    <row r="75" spans="1:31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8"/>
      <c r="P75" s="131"/>
      <c r="Q75" s="128"/>
      <c r="R75" s="129"/>
      <c r="S75" s="129"/>
      <c r="T75" s="168"/>
      <c r="U75" s="131"/>
      <c r="V75" s="128"/>
      <c r="W75" s="129"/>
      <c r="X75" s="129"/>
      <c r="Y75" s="168"/>
      <c r="Z75" s="131"/>
      <c r="AA75" s="128"/>
      <c r="AB75" s="129"/>
      <c r="AC75" s="129"/>
      <c r="AD75" s="168"/>
      <c r="AE75" s="131"/>
    </row>
    <row r="76" spans="1:31" x14ac:dyDescent="0.2">
      <c r="A76" s="115" t="s">
        <v>2</v>
      </c>
      <c r="B76" s="35">
        <f t="shared" ref="B76:Y76" si="1">SUM(B$52:B$75)</f>
        <v>1549</v>
      </c>
      <c r="C76" s="9">
        <f t="shared" si="1"/>
        <v>3936527</v>
      </c>
      <c r="D76" s="9">
        <f t="shared" si="1"/>
        <v>785835</v>
      </c>
      <c r="E76" s="153">
        <f t="shared" si="1"/>
        <v>794295.32699999993</v>
      </c>
      <c r="F76" s="67">
        <f t="shared" si="1"/>
        <v>1</v>
      </c>
      <c r="G76" s="51">
        <f t="shared" si="1"/>
        <v>1616</v>
      </c>
      <c r="H76" s="68">
        <f t="shared" si="1"/>
        <v>3850189</v>
      </c>
      <c r="I76" s="68">
        <f t="shared" si="1"/>
        <v>761307</v>
      </c>
      <c r="J76" s="163">
        <f t="shared" si="1"/>
        <v>769277.66600000008</v>
      </c>
      <c r="K76" s="69">
        <f t="shared" si="1"/>
        <v>1</v>
      </c>
      <c r="L76" s="132">
        <f t="shared" si="1"/>
        <v>1643</v>
      </c>
      <c r="M76" s="133">
        <f t="shared" si="1"/>
        <v>3728054</v>
      </c>
      <c r="N76" s="133">
        <f t="shared" si="1"/>
        <v>738727</v>
      </c>
      <c r="O76" s="169">
        <f t="shared" si="1"/>
        <v>732787.76</v>
      </c>
      <c r="P76" s="135">
        <f t="shared" si="1"/>
        <v>1</v>
      </c>
      <c r="Q76" s="132">
        <f t="shared" si="1"/>
        <v>1705</v>
      </c>
      <c r="R76" s="133">
        <f t="shared" si="1"/>
        <v>3729812</v>
      </c>
      <c r="S76" s="133">
        <f t="shared" si="1"/>
        <v>734767</v>
      </c>
      <c r="T76" s="169">
        <f t="shared" si="1"/>
        <v>703981.94499999995</v>
      </c>
      <c r="U76" s="135">
        <f t="shared" si="1"/>
        <v>1</v>
      </c>
      <c r="V76" s="132">
        <f t="shared" si="1"/>
        <v>1802</v>
      </c>
      <c r="W76" s="133">
        <f t="shared" si="1"/>
        <v>3664657</v>
      </c>
      <c r="X76" s="133">
        <f t="shared" si="1"/>
        <v>714906</v>
      </c>
      <c r="Y76" s="169">
        <f t="shared" si="1"/>
        <v>678729.89899999998</v>
      </c>
      <c r="Z76" s="135">
        <f t="shared" ref="Z76:AE76" si="2">SUM(Z$52:Z$75)</f>
        <v>1</v>
      </c>
      <c r="AA76" s="132">
        <f t="shared" si="2"/>
        <v>1847</v>
      </c>
      <c r="AB76" s="133">
        <f t="shared" si="2"/>
        <v>3574632</v>
      </c>
      <c r="AC76" s="133">
        <f t="shared" si="2"/>
        <v>783627</v>
      </c>
      <c r="AD76" s="169">
        <f t="shared" si="2"/>
        <v>616658.64399999997</v>
      </c>
      <c r="AE76" s="135">
        <f t="shared" si="2"/>
        <v>1</v>
      </c>
    </row>
    <row r="79" spans="1:31" ht="12.75" hidden="1" customHeight="1" x14ac:dyDescent="0.2"/>
    <row r="80" spans="1:31" ht="12.75" hidden="1" customHeight="1" x14ac:dyDescent="0.2"/>
    <row r="81" spans="1:31" ht="12.75" hidden="1" customHeight="1" x14ac:dyDescent="0.2"/>
    <row r="82" spans="1:31" ht="12.75" hidden="1" customHeight="1" x14ac:dyDescent="0.2"/>
    <row r="83" spans="1:31" ht="12.75" hidden="1" customHeight="1" x14ac:dyDescent="0.2"/>
    <row r="84" spans="1:31" ht="12.75" hidden="1" customHeight="1" x14ac:dyDescent="0.2"/>
    <row r="85" spans="1:31" ht="12.75" hidden="1" customHeight="1" x14ac:dyDescent="0.2"/>
    <row r="86" spans="1:31" ht="12.75" hidden="1" customHeight="1" x14ac:dyDescent="0.2"/>
    <row r="87" spans="1:31" ht="12.75" hidden="1" customHeight="1" x14ac:dyDescent="0.2"/>
    <row r="88" spans="1:31" ht="12.75" hidden="1" customHeight="1" x14ac:dyDescent="0.2"/>
    <row r="89" spans="1:31" ht="12.75" hidden="1" customHeight="1" x14ac:dyDescent="0.2"/>
    <row r="91" spans="1:31" x14ac:dyDescent="0.2">
      <c r="A91" s="117" t="str">
        <f>Translation!$A$31</f>
        <v>Vorsorgeeinrichtungen mit Staatsgarantie</v>
      </c>
    </row>
    <row r="92" spans="1:31" x14ac:dyDescent="0.2">
      <c r="A92" s="114" t="str">
        <f>$A$12</f>
        <v>Privatrechtliche Stiftung</v>
      </c>
      <c r="B92" s="36">
        <v>2</v>
      </c>
      <c r="C92" s="10">
        <v>1506</v>
      </c>
      <c r="D92" s="10">
        <v>703</v>
      </c>
      <c r="E92" s="154">
        <v>471.98500000000001</v>
      </c>
      <c r="F92" s="37">
        <f>E92/E$116</f>
        <v>3.6918293902612328E-3</v>
      </c>
      <c r="G92" s="53">
        <v>2</v>
      </c>
      <c r="H92" s="54">
        <v>1378</v>
      </c>
      <c r="I92" s="54">
        <v>684</v>
      </c>
      <c r="J92" s="164">
        <v>445.464</v>
      </c>
      <c r="K92" s="56">
        <f>J92/J$116</f>
        <v>3.32410723885869E-3</v>
      </c>
      <c r="L92" s="136">
        <v>3</v>
      </c>
      <c r="M92" s="137">
        <v>1395</v>
      </c>
      <c r="N92" s="137">
        <v>707</v>
      </c>
      <c r="O92" s="170">
        <v>445.74599999999998</v>
      </c>
      <c r="P92" s="139">
        <f>O92/O$116</f>
        <v>3.5021619984804998E-3</v>
      </c>
      <c r="Q92" s="136">
        <v>3</v>
      </c>
      <c r="R92" s="137">
        <v>1362</v>
      </c>
      <c r="S92" s="137">
        <v>670</v>
      </c>
      <c r="T92" s="170">
        <v>425.15699999999998</v>
      </c>
      <c r="U92" s="139">
        <f>T92/T$116</f>
        <v>3.5653173882341294E-3</v>
      </c>
      <c r="V92" s="136">
        <v>3</v>
      </c>
      <c r="W92" s="137">
        <v>1760</v>
      </c>
      <c r="X92" s="137">
        <v>866</v>
      </c>
      <c r="Y92" s="170">
        <v>532.58799999999997</v>
      </c>
      <c r="Z92" s="139">
        <f>Y92/Y$116</f>
        <v>4.2504649360026441E-3</v>
      </c>
      <c r="AA92" s="136">
        <v>3</v>
      </c>
      <c r="AB92" s="137">
        <v>1537</v>
      </c>
      <c r="AC92" s="137">
        <v>678</v>
      </c>
      <c r="AD92" s="170">
        <v>419.26499999999999</v>
      </c>
      <c r="AE92" s="139">
        <f>AD92/AD$116</f>
        <v>3.2552593112012136E-3</v>
      </c>
    </row>
    <row r="93" spans="1:31" x14ac:dyDescent="0.2">
      <c r="A93" s="114" t="str">
        <f>$A$13</f>
        <v>Privatrechtliche Genossenschaft</v>
      </c>
      <c r="B93" s="36">
        <v>0</v>
      </c>
      <c r="C93" s="10">
        <v>0</v>
      </c>
      <c r="D93" s="10">
        <v>0</v>
      </c>
      <c r="E93" s="154">
        <v>0</v>
      </c>
      <c r="F93" s="37">
        <f>E93/E$116</f>
        <v>0</v>
      </c>
      <c r="G93" s="53">
        <v>0</v>
      </c>
      <c r="H93" s="54">
        <v>0</v>
      </c>
      <c r="I93" s="54">
        <v>0</v>
      </c>
      <c r="J93" s="164">
        <v>0</v>
      </c>
      <c r="K93" s="56">
        <f>J93/J$116</f>
        <v>0</v>
      </c>
      <c r="L93" s="136">
        <v>0</v>
      </c>
      <c r="M93" s="137">
        <v>0</v>
      </c>
      <c r="N93" s="137">
        <v>0</v>
      </c>
      <c r="O93" s="170">
        <v>0</v>
      </c>
      <c r="P93" s="139">
        <f>O93/O$116</f>
        <v>0</v>
      </c>
      <c r="Q93" s="136">
        <v>0</v>
      </c>
      <c r="R93" s="137">
        <v>0</v>
      </c>
      <c r="S93" s="137">
        <v>0</v>
      </c>
      <c r="T93" s="170">
        <v>0</v>
      </c>
      <c r="U93" s="139">
        <f>T93/T$116</f>
        <v>0</v>
      </c>
      <c r="V93" s="136">
        <v>0</v>
      </c>
      <c r="W93" s="137">
        <v>0</v>
      </c>
      <c r="X93" s="137">
        <v>0</v>
      </c>
      <c r="Y93" s="170">
        <v>0</v>
      </c>
      <c r="Z93" s="139">
        <f>Y93/Y$116</f>
        <v>0</v>
      </c>
      <c r="AA93" s="136">
        <v>0</v>
      </c>
      <c r="AB93" s="137">
        <v>0</v>
      </c>
      <c r="AC93" s="137">
        <v>0</v>
      </c>
      <c r="AD93" s="170">
        <v>0</v>
      </c>
      <c r="AE93" s="139">
        <f>AD93/AD$116</f>
        <v>0</v>
      </c>
    </row>
    <row r="94" spans="1:31" x14ac:dyDescent="0.2">
      <c r="A94" s="114" t="str">
        <f>$A$14</f>
        <v>Einrichtung öffentlichen Rechts</v>
      </c>
      <c r="B94" s="36">
        <v>36</v>
      </c>
      <c r="C94" s="10">
        <v>303864</v>
      </c>
      <c r="D94" s="10">
        <v>150757</v>
      </c>
      <c r="E94" s="154">
        <v>127373.84699999999</v>
      </c>
      <c r="F94" s="37">
        <f>E94/E$116</f>
        <v>0.99630817060973875</v>
      </c>
      <c r="G94" s="53">
        <v>36</v>
      </c>
      <c r="H94" s="54">
        <v>324345</v>
      </c>
      <c r="I94" s="54">
        <v>155500</v>
      </c>
      <c r="J94" s="164">
        <v>133564.65299999999</v>
      </c>
      <c r="K94" s="56">
        <f>J94/J$116</f>
        <v>0.99667589276114121</v>
      </c>
      <c r="L94" s="136">
        <v>36</v>
      </c>
      <c r="M94" s="137">
        <v>320645</v>
      </c>
      <c r="N94" s="137">
        <v>149391</v>
      </c>
      <c r="O94" s="170">
        <v>126831.633</v>
      </c>
      <c r="P94" s="139">
        <f>O94/O$116</f>
        <v>0.99649783800151948</v>
      </c>
      <c r="Q94" s="136">
        <v>35</v>
      </c>
      <c r="R94" s="137">
        <v>306981</v>
      </c>
      <c r="S94" s="137">
        <v>143164</v>
      </c>
      <c r="T94" s="170">
        <v>118822.852</v>
      </c>
      <c r="U94" s="139">
        <f>T94/T$116</f>
        <v>0.99643468261176582</v>
      </c>
      <c r="V94" s="136">
        <v>40</v>
      </c>
      <c r="W94" s="137">
        <v>337620</v>
      </c>
      <c r="X94" s="137">
        <v>153046</v>
      </c>
      <c r="Y94" s="170">
        <v>124768.52800000001</v>
      </c>
      <c r="Z94" s="139">
        <f>Y94/Y$116</f>
        <v>0.99574953506399733</v>
      </c>
      <c r="AA94" s="136">
        <v>55</v>
      </c>
      <c r="AB94" s="137">
        <v>356579</v>
      </c>
      <c r="AC94" s="137">
        <v>159027</v>
      </c>
      <c r="AD94" s="170">
        <v>128376.92600000001</v>
      </c>
      <c r="AE94" s="139">
        <f>AD94/AD$116</f>
        <v>0.99674474068879881</v>
      </c>
    </row>
    <row r="95" spans="1:31" ht="12.75" hidden="1" customHeight="1" x14ac:dyDescent="0.2">
      <c r="A95" s="114">
        <f>$A$15</f>
        <v>0</v>
      </c>
      <c r="B95" s="36"/>
      <c r="C95" s="10"/>
      <c r="D95" s="10"/>
      <c r="E95" s="154"/>
      <c r="F95" s="37"/>
      <c r="G95" s="53"/>
      <c r="H95" s="54"/>
      <c r="I95" s="54"/>
      <c r="J95" s="164"/>
      <c r="K95" s="56"/>
      <c r="L95" s="136"/>
      <c r="M95" s="137"/>
      <c r="N95" s="137"/>
      <c r="O95" s="170"/>
      <c r="P95" s="139"/>
      <c r="Q95" s="136"/>
      <c r="R95" s="137"/>
      <c r="S95" s="137"/>
      <c r="T95" s="170"/>
      <c r="U95" s="139"/>
      <c r="V95" s="136"/>
      <c r="W95" s="137"/>
      <c r="X95" s="137"/>
      <c r="Y95" s="170"/>
      <c r="Z95" s="139"/>
      <c r="AA95" s="136"/>
      <c r="AB95" s="137"/>
      <c r="AC95" s="137"/>
      <c r="AD95" s="170"/>
      <c r="AE95" s="139"/>
    </row>
    <row r="96" spans="1:31" ht="12.75" hidden="1" customHeight="1" x14ac:dyDescent="0.2">
      <c r="A96" s="114">
        <f>$A$16</f>
        <v>0</v>
      </c>
      <c r="B96" s="36"/>
      <c r="C96" s="10"/>
      <c r="D96" s="10"/>
      <c r="E96" s="154"/>
      <c r="F96" s="37"/>
      <c r="G96" s="53"/>
      <c r="H96" s="54"/>
      <c r="I96" s="54"/>
      <c r="J96" s="164"/>
      <c r="K96" s="56"/>
      <c r="L96" s="136"/>
      <c r="M96" s="137"/>
      <c r="N96" s="137"/>
      <c r="O96" s="170"/>
      <c r="P96" s="139"/>
      <c r="Q96" s="136"/>
      <c r="R96" s="137"/>
      <c r="S96" s="137"/>
      <c r="T96" s="170"/>
      <c r="U96" s="139"/>
      <c r="V96" s="136"/>
      <c r="W96" s="137"/>
      <c r="X96" s="137"/>
      <c r="Y96" s="170"/>
      <c r="Z96" s="139"/>
      <c r="AA96" s="136"/>
      <c r="AB96" s="137"/>
      <c r="AC96" s="137"/>
      <c r="AD96" s="170"/>
      <c r="AE96" s="139"/>
    </row>
    <row r="97" spans="1:31" ht="12.75" hidden="1" customHeight="1" x14ac:dyDescent="0.2">
      <c r="A97" s="114">
        <f>$A$17</f>
        <v>0</v>
      </c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0"/>
      <c r="P97" s="139"/>
      <c r="Q97" s="136"/>
      <c r="R97" s="137"/>
      <c r="S97" s="137"/>
      <c r="T97" s="170"/>
      <c r="U97" s="139"/>
      <c r="V97" s="136"/>
      <c r="W97" s="137"/>
      <c r="X97" s="137"/>
      <c r="Y97" s="170"/>
      <c r="Z97" s="139"/>
      <c r="AA97" s="136"/>
      <c r="AB97" s="137"/>
      <c r="AC97" s="137"/>
      <c r="AD97" s="170"/>
      <c r="AE97" s="139"/>
    </row>
    <row r="98" spans="1:31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0"/>
      <c r="P98" s="139"/>
      <c r="Q98" s="136"/>
      <c r="R98" s="137"/>
      <c r="S98" s="137"/>
      <c r="T98" s="170"/>
      <c r="U98" s="139"/>
      <c r="V98" s="136"/>
      <c r="W98" s="137"/>
      <c r="X98" s="137"/>
      <c r="Y98" s="170"/>
      <c r="Z98" s="139"/>
      <c r="AA98" s="136"/>
      <c r="AB98" s="137"/>
      <c r="AC98" s="137"/>
      <c r="AD98" s="170"/>
      <c r="AE98" s="139"/>
    </row>
    <row r="99" spans="1:3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0"/>
      <c r="P99" s="139"/>
      <c r="Q99" s="136"/>
      <c r="R99" s="137"/>
      <c r="S99" s="137"/>
      <c r="T99" s="170"/>
      <c r="U99" s="139"/>
      <c r="V99" s="136"/>
      <c r="W99" s="137"/>
      <c r="X99" s="137"/>
      <c r="Y99" s="170"/>
      <c r="Z99" s="139"/>
      <c r="AA99" s="136"/>
      <c r="AB99" s="137"/>
      <c r="AC99" s="137"/>
      <c r="AD99" s="170"/>
      <c r="AE99" s="139"/>
    </row>
    <row r="100" spans="1:3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0"/>
      <c r="P100" s="139"/>
      <c r="Q100" s="136"/>
      <c r="R100" s="137"/>
      <c r="S100" s="137"/>
      <c r="T100" s="170"/>
      <c r="U100" s="139"/>
      <c r="V100" s="136"/>
      <c r="W100" s="137"/>
      <c r="X100" s="137"/>
      <c r="Y100" s="170"/>
      <c r="Z100" s="139"/>
      <c r="AA100" s="136"/>
      <c r="AB100" s="137"/>
      <c r="AC100" s="137"/>
      <c r="AD100" s="170"/>
      <c r="AE100" s="139"/>
    </row>
    <row r="101" spans="1:3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0"/>
      <c r="P101" s="139"/>
      <c r="Q101" s="136"/>
      <c r="R101" s="137"/>
      <c r="S101" s="137"/>
      <c r="T101" s="170"/>
      <c r="U101" s="139"/>
      <c r="V101" s="136"/>
      <c r="W101" s="137"/>
      <c r="X101" s="137"/>
      <c r="Y101" s="170"/>
      <c r="Z101" s="139"/>
      <c r="AA101" s="136"/>
      <c r="AB101" s="137"/>
      <c r="AC101" s="137"/>
      <c r="AD101" s="170"/>
      <c r="AE101" s="139"/>
    </row>
    <row r="102" spans="1:3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0"/>
      <c r="P102" s="139"/>
      <c r="Q102" s="136"/>
      <c r="R102" s="137"/>
      <c r="S102" s="137"/>
      <c r="T102" s="170"/>
      <c r="U102" s="139"/>
      <c r="V102" s="136"/>
      <c r="W102" s="137"/>
      <c r="X102" s="137"/>
      <c r="Y102" s="170"/>
      <c r="Z102" s="139"/>
      <c r="AA102" s="136"/>
      <c r="AB102" s="137"/>
      <c r="AC102" s="137"/>
      <c r="AD102" s="170"/>
      <c r="AE102" s="139"/>
    </row>
    <row r="103" spans="1:3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0"/>
      <c r="P103" s="139"/>
      <c r="Q103" s="136"/>
      <c r="R103" s="137"/>
      <c r="S103" s="137"/>
      <c r="T103" s="170"/>
      <c r="U103" s="139"/>
      <c r="V103" s="136"/>
      <c r="W103" s="137"/>
      <c r="X103" s="137"/>
      <c r="Y103" s="170"/>
      <c r="Z103" s="139"/>
      <c r="AA103" s="136"/>
      <c r="AB103" s="137"/>
      <c r="AC103" s="137"/>
      <c r="AD103" s="170"/>
      <c r="AE103" s="139"/>
    </row>
    <row r="104" spans="1:3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0"/>
      <c r="P104" s="139"/>
      <c r="Q104" s="136"/>
      <c r="R104" s="137"/>
      <c r="S104" s="137"/>
      <c r="T104" s="170"/>
      <c r="U104" s="139"/>
      <c r="V104" s="136"/>
      <c r="W104" s="137"/>
      <c r="X104" s="137"/>
      <c r="Y104" s="170"/>
      <c r="Z104" s="139"/>
      <c r="AA104" s="136"/>
      <c r="AB104" s="137"/>
      <c r="AC104" s="137"/>
      <c r="AD104" s="170"/>
      <c r="AE104" s="139"/>
    </row>
    <row r="105" spans="1:3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0"/>
      <c r="P105" s="139"/>
      <c r="Q105" s="136"/>
      <c r="R105" s="137"/>
      <c r="S105" s="137"/>
      <c r="T105" s="170"/>
      <c r="U105" s="139"/>
      <c r="V105" s="136"/>
      <c r="W105" s="137"/>
      <c r="X105" s="137"/>
      <c r="Y105" s="170"/>
      <c r="Z105" s="139"/>
      <c r="AA105" s="136"/>
      <c r="AB105" s="137"/>
      <c r="AC105" s="137"/>
      <c r="AD105" s="170"/>
      <c r="AE105" s="139"/>
    </row>
    <row r="106" spans="1:3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0"/>
      <c r="P106" s="139"/>
      <c r="Q106" s="136"/>
      <c r="R106" s="137"/>
      <c r="S106" s="137"/>
      <c r="T106" s="170"/>
      <c r="U106" s="139"/>
      <c r="V106" s="136"/>
      <c r="W106" s="137"/>
      <c r="X106" s="137"/>
      <c r="Y106" s="170"/>
      <c r="Z106" s="139"/>
      <c r="AA106" s="136"/>
      <c r="AB106" s="137"/>
      <c r="AC106" s="137"/>
      <c r="AD106" s="170"/>
      <c r="AE106" s="139"/>
    </row>
    <row r="107" spans="1:3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0"/>
      <c r="P107" s="139"/>
      <c r="Q107" s="136"/>
      <c r="R107" s="137"/>
      <c r="S107" s="137"/>
      <c r="T107" s="170"/>
      <c r="U107" s="139"/>
      <c r="V107" s="136"/>
      <c r="W107" s="137"/>
      <c r="X107" s="137"/>
      <c r="Y107" s="170"/>
      <c r="Z107" s="139"/>
      <c r="AA107" s="136"/>
      <c r="AB107" s="137"/>
      <c r="AC107" s="137"/>
      <c r="AD107" s="170"/>
      <c r="AE107" s="139"/>
    </row>
    <row r="108" spans="1:3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0"/>
      <c r="P108" s="139"/>
      <c r="Q108" s="136"/>
      <c r="R108" s="137"/>
      <c r="S108" s="137"/>
      <c r="T108" s="170"/>
      <c r="U108" s="139"/>
      <c r="V108" s="136"/>
      <c r="W108" s="137"/>
      <c r="X108" s="137"/>
      <c r="Y108" s="170"/>
      <c r="Z108" s="139"/>
      <c r="AA108" s="136"/>
      <c r="AB108" s="137"/>
      <c r="AC108" s="137"/>
      <c r="AD108" s="170"/>
      <c r="AE108" s="139"/>
    </row>
    <row r="109" spans="1:3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0"/>
      <c r="P109" s="139"/>
      <c r="Q109" s="136"/>
      <c r="R109" s="137"/>
      <c r="S109" s="137"/>
      <c r="T109" s="170"/>
      <c r="U109" s="139"/>
      <c r="V109" s="136"/>
      <c r="W109" s="137"/>
      <c r="X109" s="137"/>
      <c r="Y109" s="170"/>
      <c r="Z109" s="139"/>
      <c r="AA109" s="136"/>
      <c r="AB109" s="137"/>
      <c r="AC109" s="137"/>
      <c r="AD109" s="170"/>
      <c r="AE109" s="139"/>
    </row>
    <row r="110" spans="1:3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0"/>
      <c r="P110" s="139"/>
      <c r="Q110" s="136"/>
      <c r="R110" s="137"/>
      <c r="S110" s="137"/>
      <c r="T110" s="170"/>
      <c r="U110" s="139"/>
      <c r="V110" s="136"/>
      <c r="W110" s="137"/>
      <c r="X110" s="137"/>
      <c r="Y110" s="170"/>
      <c r="Z110" s="139"/>
      <c r="AA110" s="136"/>
      <c r="AB110" s="137"/>
      <c r="AC110" s="137"/>
      <c r="AD110" s="170"/>
      <c r="AE110" s="139"/>
    </row>
    <row r="111" spans="1:3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0"/>
      <c r="P111" s="139"/>
      <c r="Q111" s="136"/>
      <c r="R111" s="137"/>
      <c r="S111" s="137"/>
      <c r="T111" s="170"/>
      <c r="U111" s="139"/>
      <c r="V111" s="136"/>
      <c r="W111" s="137"/>
      <c r="X111" s="137"/>
      <c r="Y111" s="170"/>
      <c r="Z111" s="139"/>
      <c r="AA111" s="136"/>
      <c r="AB111" s="137"/>
      <c r="AC111" s="137"/>
      <c r="AD111" s="170"/>
      <c r="AE111" s="139"/>
    </row>
    <row r="112" spans="1:3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0"/>
      <c r="P112" s="139"/>
      <c r="Q112" s="136"/>
      <c r="R112" s="137"/>
      <c r="S112" s="137"/>
      <c r="T112" s="170"/>
      <c r="U112" s="139"/>
      <c r="V112" s="136"/>
      <c r="W112" s="137"/>
      <c r="X112" s="137"/>
      <c r="Y112" s="170"/>
      <c r="Z112" s="139"/>
      <c r="AA112" s="136"/>
      <c r="AB112" s="137"/>
      <c r="AC112" s="137"/>
      <c r="AD112" s="170"/>
      <c r="AE112" s="139"/>
    </row>
    <row r="113" spans="1:3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0"/>
      <c r="P113" s="139"/>
      <c r="Q113" s="136"/>
      <c r="R113" s="137"/>
      <c r="S113" s="137"/>
      <c r="T113" s="170"/>
      <c r="U113" s="139"/>
      <c r="V113" s="136"/>
      <c r="W113" s="137"/>
      <c r="X113" s="137"/>
      <c r="Y113" s="170"/>
      <c r="Z113" s="139"/>
      <c r="AA113" s="136"/>
      <c r="AB113" s="137"/>
      <c r="AC113" s="137"/>
      <c r="AD113" s="170"/>
      <c r="AE113" s="139"/>
    </row>
    <row r="114" spans="1:3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0"/>
      <c r="P114" s="139"/>
      <c r="Q114" s="136"/>
      <c r="R114" s="137"/>
      <c r="S114" s="137"/>
      <c r="T114" s="170"/>
      <c r="U114" s="139"/>
      <c r="V114" s="136"/>
      <c r="W114" s="137"/>
      <c r="X114" s="137"/>
      <c r="Y114" s="170"/>
      <c r="Z114" s="139"/>
      <c r="AA114" s="136"/>
      <c r="AB114" s="137"/>
      <c r="AC114" s="137"/>
      <c r="AD114" s="170"/>
      <c r="AE114" s="139"/>
    </row>
    <row r="115" spans="1:31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0"/>
      <c r="P115" s="139"/>
      <c r="Q115" s="136"/>
      <c r="R115" s="137"/>
      <c r="S115" s="137"/>
      <c r="T115" s="170"/>
      <c r="U115" s="139"/>
      <c r="V115" s="136"/>
      <c r="W115" s="137"/>
      <c r="X115" s="137"/>
      <c r="Y115" s="170"/>
      <c r="Z115" s="139"/>
      <c r="AA115" s="136"/>
      <c r="AB115" s="137"/>
      <c r="AC115" s="137"/>
      <c r="AD115" s="170"/>
      <c r="AE115" s="139"/>
    </row>
    <row r="116" spans="1:31" x14ac:dyDescent="0.2">
      <c r="A116" s="115" t="s">
        <v>2</v>
      </c>
      <c r="B116" s="38">
        <f t="shared" ref="B116:Y116" si="3">SUM(B$92:B$115)</f>
        <v>38</v>
      </c>
      <c r="C116" s="11">
        <f t="shared" si="3"/>
        <v>305370</v>
      </c>
      <c r="D116" s="11">
        <f t="shared" si="3"/>
        <v>151460</v>
      </c>
      <c r="E116" s="155">
        <f t="shared" si="3"/>
        <v>127845.83199999999</v>
      </c>
      <c r="F116" s="70">
        <f t="shared" si="3"/>
        <v>1</v>
      </c>
      <c r="G116" s="57">
        <f t="shared" si="3"/>
        <v>38</v>
      </c>
      <c r="H116" s="71">
        <f t="shared" si="3"/>
        <v>325723</v>
      </c>
      <c r="I116" s="71">
        <f t="shared" si="3"/>
        <v>156184</v>
      </c>
      <c r="J116" s="165">
        <f t="shared" si="3"/>
        <v>134010.117</v>
      </c>
      <c r="K116" s="72">
        <f t="shared" si="3"/>
        <v>0.99999999999999989</v>
      </c>
      <c r="L116" s="140">
        <f t="shared" si="3"/>
        <v>39</v>
      </c>
      <c r="M116" s="141">
        <f t="shared" si="3"/>
        <v>322040</v>
      </c>
      <c r="N116" s="141">
        <f t="shared" si="3"/>
        <v>150098</v>
      </c>
      <c r="O116" s="171">
        <f t="shared" si="3"/>
        <v>127277.379</v>
      </c>
      <c r="P116" s="143">
        <f t="shared" si="3"/>
        <v>1</v>
      </c>
      <c r="Q116" s="140">
        <f t="shared" si="3"/>
        <v>38</v>
      </c>
      <c r="R116" s="141">
        <f t="shared" si="3"/>
        <v>308343</v>
      </c>
      <c r="S116" s="141">
        <f t="shared" si="3"/>
        <v>143834</v>
      </c>
      <c r="T116" s="171">
        <f t="shared" si="3"/>
        <v>119248.00900000001</v>
      </c>
      <c r="U116" s="143">
        <f t="shared" si="3"/>
        <v>1</v>
      </c>
      <c r="V116" s="140">
        <f t="shared" si="3"/>
        <v>43</v>
      </c>
      <c r="W116" s="141">
        <f t="shared" si="3"/>
        <v>339380</v>
      </c>
      <c r="X116" s="141">
        <f t="shared" si="3"/>
        <v>153912</v>
      </c>
      <c r="Y116" s="171">
        <f t="shared" si="3"/>
        <v>125301.11600000001</v>
      </c>
      <c r="Z116" s="143">
        <f t="shared" ref="Z116:AE116" si="4">SUM(Z$92:Z$115)</f>
        <v>1</v>
      </c>
      <c r="AA116" s="140">
        <f t="shared" si="4"/>
        <v>58</v>
      </c>
      <c r="AB116" s="141">
        <f t="shared" si="4"/>
        <v>358116</v>
      </c>
      <c r="AC116" s="141">
        <f t="shared" si="4"/>
        <v>159705</v>
      </c>
      <c r="AD116" s="171">
        <f t="shared" si="4"/>
        <v>128796.19100000001</v>
      </c>
      <c r="AE116" s="143">
        <f t="shared" si="4"/>
        <v>1</v>
      </c>
    </row>
    <row r="119" spans="1:31" ht="12.75" hidden="1" customHeight="1" x14ac:dyDescent="0.2"/>
    <row r="120" spans="1:31" ht="12.75" hidden="1" customHeight="1" x14ac:dyDescent="0.2"/>
    <row r="121" spans="1:31" ht="12.75" hidden="1" customHeight="1" x14ac:dyDescent="0.2"/>
    <row r="122" spans="1:31" ht="12.75" hidden="1" customHeight="1" x14ac:dyDescent="0.2"/>
    <row r="123" spans="1:31" ht="12.75" hidden="1" customHeight="1" x14ac:dyDescent="0.2"/>
    <row r="124" spans="1:31" ht="12.75" hidden="1" customHeight="1" x14ac:dyDescent="0.2"/>
    <row r="125" spans="1:31" ht="12.75" hidden="1" customHeight="1" x14ac:dyDescent="0.2"/>
    <row r="126" spans="1:31" ht="12.75" hidden="1" customHeight="1" x14ac:dyDescent="0.2"/>
    <row r="127" spans="1:31" ht="12.75" hidden="1" customHeight="1" x14ac:dyDescent="0.2"/>
    <row r="128" spans="1:31" ht="12.75" hidden="1" customHeight="1" x14ac:dyDescent="0.2"/>
    <row r="129" spans="1:31" ht="12.75" hidden="1" customHeight="1" x14ac:dyDescent="0.2"/>
    <row r="131" spans="1:31" x14ac:dyDescent="0.2">
      <c r="A131" s="237" t="str">
        <f>Translation!$A$32</f>
        <v>Vorsorgeeinrichtungen ohne Staatsgarantie und ohne Vollversicherungslösung</v>
      </c>
    </row>
    <row r="132" spans="1:31" x14ac:dyDescent="0.2">
      <c r="A132" s="114" t="str">
        <f>$A$12</f>
        <v>Privatrechtliche Stiftung</v>
      </c>
      <c r="B132" s="210">
        <v>1393</v>
      </c>
      <c r="C132" s="211">
        <v>2465434</v>
      </c>
      <c r="D132" s="211">
        <v>627974</v>
      </c>
      <c r="E132" s="212">
        <v>557524.66599999997</v>
      </c>
      <c r="F132" s="213">
        <f>E132/E$156</f>
        <v>0.7985225388476489</v>
      </c>
      <c r="G132" s="218">
        <v>1443</v>
      </c>
      <c r="H132" s="219">
        <v>2384292</v>
      </c>
      <c r="I132" s="219">
        <v>613689</v>
      </c>
      <c r="J132" s="220">
        <v>538866.94299999997</v>
      </c>
      <c r="K132" s="221">
        <f>J132/J$156</f>
        <v>0.80476443649510554</v>
      </c>
      <c r="L132" s="228">
        <v>1464</v>
      </c>
      <c r="M132" s="229">
        <v>2297719</v>
      </c>
      <c r="N132" s="229">
        <v>593681</v>
      </c>
      <c r="O132" s="230">
        <v>508888.13299999997</v>
      </c>
      <c r="P132" s="231">
        <f>O132/O$156</f>
        <v>0.8014484506619648</v>
      </c>
      <c r="Q132" s="228">
        <v>1514</v>
      </c>
      <c r="R132" s="229">
        <v>2266153</v>
      </c>
      <c r="S132" s="229">
        <v>580084</v>
      </c>
      <c r="T132" s="230">
        <v>479706.38099999999</v>
      </c>
      <c r="U132" s="231">
        <f>T132/T$156</f>
        <v>0.79249041806832321</v>
      </c>
      <c r="V132" s="228">
        <v>1596</v>
      </c>
      <c r="W132" s="229">
        <v>2306793</v>
      </c>
      <c r="X132" s="229">
        <v>580033</v>
      </c>
      <c r="Y132" s="230">
        <v>464207.20600000001</v>
      </c>
      <c r="Z132" s="231">
        <f>Y132/Y$156</f>
        <v>0.80527919592070007</v>
      </c>
      <c r="AA132" s="228"/>
      <c r="AB132" s="229"/>
      <c r="AC132" s="229"/>
      <c r="AD132" s="230"/>
      <c r="AE132" s="231" t="e">
        <f>AD132/AD$156</f>
        <v>#DIV/0!</v>
      </c>
    </row>
    <row r="133" spans="1:31" x14ac:dyDescent="0.2">
      <c r="A133" s="114" t="str">
        <f>$A$13</f>
        <v>Privatrechtliche Genossenschaft</v>
      </c>
      <c r="B133" s="210">
        <v>11</v>
      </c>
      <c r="C133" s="211">
        <v>135157</v>
      </c>
      <c r="D133" s="211">
        <v>19294</v>
      </c>
      <c r="E133" s="212">
        <v>21655.922999999999</v>
      </c>
      <c r="F133" s="213">
        <f>E133/E$156</f>
        <v>3.1017000089192812E-2</v>
      </c>
      <c r="G133" s="218">
        <v>13</v>
      </c>
      <c r="H133" s="219">
        <v>133969</v>
      </c>
      <c r="I133" s="219">
        <v>21541</v>
      </c>
      <c r="J133" s="220">
        <v>23623.841</v>
      </c>
      <c r="K133" s="221">
        <f>J133/J$156</f>
        <v>3.5280744787150493E-2</v>
      </c>
      <c r="L133" s="228">
        <v>14</v>
      </c>
      <c r="M133" s="229">
        <v>123129</v>
      </c>
      <c r="N133" s="229">
        <v>21459</v>
      </c>
      <c r="O133" s="230">
        <v>22258.699000000001</v>
      </c>
      <c r="P133" s="231">
        <f>O133/O$156</f>
        <v>3.5055248237240828E-2</v>
      </c>
      <c r="Q133" s="228">
        <v>16</v>
      </c>
      <c r="R133" s="229">
        <v>117504</v>
      </c>
      <c r="S133" s="229">
        <v>20507</v>
      </c>
      <c r="T133" s="230">
        <v>21342.891</v>
      </c>
      <c r="U133" s="231">
        <f>T133/T$156</f>
        <v>3.5259144512769472E-2</v>
      </c>
      <c r="V133" s="228">
        <v>16</v>
      </c>
      <c r="W133" s="229">
        <v>113367</v>
      </c>
      <c r="X133" s="229">
        <v>20313</v>
      </c>
      <c r="Y133" s="230">
        <v>20280.218000000001</v>
      </c>
      <c r="Z133" s="231">
        <f>Y133/Y$156</f>
        <v>3.5180922297308133E-2</v>
      </c>
      <c r="AA133" s="228"/>
      <c r="AB133" s="229"/>
      <c r="AC133" s="229"/>
      <c r="AD133" s="230"/>
      <c r="AE133" s="231" t="e">
        <f>AD133/AD$156</f>
        <v>#DIV/0!</v>
      </c>
    </row>
    <row r="134" spans="1:31" x14ac:dyDescent="0.2">
      <c r="A134" s="114" t="str">
        <f>$A$14</f>
        <v>Einrichtung öffentlichen Rechts</v>
      </c>
      <c r="B134" s="210">
        <v>39</v>
      </c>
      <c r="C134" s="211">
        <v>285751</v>
      </c>
      <c r="D134" s="211">
        <v>137889</v>
      </c>
      <c r="E134" s="212">
        <v>119014.689</v>
      </c>
      <c r="F134" s="213">
        <f>E134/E$156</f>
        <v>0.17046046106315835</v>
      </c>
      <c r="G134" s="218">
        <v>39</v>
      </c>
      <c r="H134" s="219">
        <v>257184</v>
      </c>
      <c r="I134" s="219">
        <v>125181</v>
      </c>
      <c r="J134" s="220">
        <v>107105.086</v>
      </c>
      <c r="K134" s="221">
        <f>J134/J$156</f>
        <v>0.15995481871774389</v>
      </c>
      <c r="L134" s="228">
        <v>39</v>
      </c>
      <c r="M134" s="229">
        <v>253512</v>
      </c>
      <c r="N134" s="229">
        <v>122431</v>
      </c>
      <c r="O134" s="230">
        <v>103813.698</v>
      </c>
      <c r="P134" s="231">
        <f>O134/O$156</f>
        <v>0.16349630110079444</v>
      </c>
      <c r="Q134" s="228">
        <v>39</v>
      </c>
      <c r="R134" s="229">
        <v>259480</v>
      </c>
      <c r="S134" s="229">
        <v>121906</v>
      </c>
      <c r="T134" s="230">
        <v>104265.783</v>
      </c>
      <c r="U134" s="231">
        <f>T134/T$156</f>
        <v>0.17225043741890741</v>
      </c>
      <c r="V134" s="228">
        <v>41</v>
      </c>
      <c r="W134" s="229">
        <v>229792</v>
      </c>
      <c r="X134" s="229">
        <v>109427</v>
      </c>
      <c r="Y134" s="230">
        <v>91967.56</v>
      </c>
      <c r="Z134" s="231">
        <f>Y134/Y$156</f>
        <v>0.15953988178199185</v>
      </c>
      <c r="AA134" s="228"/>
      <c r="AB134" s="229"/>
      <c r="AC134" s="229"/>
      <c r="AD134" s="230"/>
      <c r="AE134" s="231" t="e">
        <f>AD134/AD$156</f>
        <v>#DIV/0!</v>
      </c>
    </row>
    <row r="135" spans="1:31" ht="12.75" hidden="1" customHeight="1" x14ac:dyDescent="0.2">
      <c r="A135" s="114">
        <f>$A$15</f>
        <v>0</v>
      </c>
      <c r="B135" s="210"/>
      <c r="C135" s="211"/>
      <c r="D135" s="211"/>
      <c r="E135" s="212"/>
      <c r="F135" s="213"/>
      <c r="G135" s="218"/>
      <c r="H135" s="219"/>
      <c r="I135" s="219"/>
      <c r="J135" s="220"/>
      <c r="K135" s="221"/>
      <c r="L135" s="228"/>
      <c r="M135" s="229"/>
      <c r="N135" s="229"/>
      <c r="O135" s="230"/>
      <c r="P135" s="231"/>
      <c r="Q135" s="228"/>
      <c r="R135" s="229"/>
      <c r="S135" s="229"/>
      <c r="T135" s="230"/>
      <c r="U135" s="231"/>
      <c r="V135" s="228"/>
      <c r="W135" s="229"/>
      <c r="X135" s="229"/>
      <c r="Y135" s="230"/>
      <c r="Z135" s="231"/>
      <c r="AA135" s="228"/>
      <c r="AB135" s="229"/>
      <c r="AC135" s="229"/>
      <c r="AD135" s="230"/>
      <c r="AE135" s="231"/>
    </row>
    <row r="136" spans="1:31" ht="12.75" hidden="1" customHeight="1" x14ac:dyDescent="0.2">
      <c r="A136" s="114">
        <f>$A$16</f>
        <v>0</v>
      </c>
      <c r="B136" s="210"/>
      <c r="C136" s="211"/>
      <c r="D136" s="211"/>
      <c r="E136" s="212"/>
      <c r="F136" s="213"/>
      <c r="G136" s="218"/>
      <c r="H136" s="219"/>
      <c r="I136" s="219"/>
      <c r="J136" s="220"/>
      <c r="K136" s="221"/>
      <c r="L136" s="228"/>
      <c r="M136" s="229"/>
      <c r="N136" s="229"/>
      <c r="O136" s="230"/>
      <c r="P136" s="231"/>
      <c r="Q136" s="228"/>
      <c r="R136" s="229"/>
      <c r="S136" s="229"/>
      <c r="T136" s="230"/>
      <c r="U136" s="231"/>
      <c r="V136" s="228"/>
      <c r="W136" s="229"/>
      <c r="X136" s="229"/>
      <c r="Y136" s="230"/>
      <c r="Z136" s="231"/>
      <c r="AA136" s="228"/>
      <c r="AB136" s="229"/>
      <c r="AC136" s="229"/>
      <c r="AD136" s="230"/>
      <c r="AE136" s="231"/>
    </row>
    <row r="137" spans="1:31" ht="12.75" hidden="1" customHeight="1" x14ac:dyDescent="0.2">
      <c r="A137" s="114">
        <f>$A$17</f>
        <v>0</v>
      </c>
      <c r="B137" s="210"/>
      <c r="C137" s="211"/>
      <c r="D137" s="211"/>
      <c r="E137" s="212"/>
      <c r="F137" s="213"/>
      <c r="G137" s="218"/>
      <c r="H137" s="219"/>
      <c r="I137" s="219"/>
      <c r="J137" s="220"/>
      <c r="K137" s="221"/>
      <c r="L137" s="228"/>
      <c r="M137" s="229"/>
      <c r="N137" s="229"/>
      <c r="O137" s="230"/>
      <c r="P137" s="231"/>
      <c r="Q137" s="228"/>
      <c r="R137" s="229"/>
      <c r="S137" s="229"/>
      <c r="T137" s="230"/>
      <c r="U137" s="231"/>
      <c r="V137" s="228"/>
      <c r="W137" s="229"/>
      <c r="X137" s="229"/>
      <c r="Y137" s="230"/>
      <c r="Z137" s="231"/>
      <c r="AA137" s="228"/>
      <c r="AB137" s="229"/>
      <c r="AC137" s="229"/>
      <c r="AD137" s="230"/>
      <c r="AE137" s="231"/>
    </row>
    <row r="138" spans="1:31" ht="12.75" hidden="1" customHeight="1" x14ac:dyDescent="0.2">
      <c r="A138" s="114">
        <f>$A$18</f>
        <v>0</v>
      </c>
      <c r="B138" s="210"/>
      <c r="C138" s="211"/>
      <c r="D138" s="211"/>
      <c r="E138" s="212"/>
      <c r="F138" s="213"/>
      <c r="G138" s="218"/>
      <c r="H138" s="219"/>
      <c r="I138" s="219"/>
      <c r="J138" s="220"/>
      <c r="K138" s="221"/>
      <c r="L138" s="228"/>
      <c r="M138" s="229"/>
      <c r="N138" s="229"/>
      <c r="O138" s="230"/>
      <c r="P138" s="231"/>
      <c r="Q138" s="228"/>
      <c r="R138" s="229"/>
      <c r="S138" s="229"/>
      <c r="T138" s="230"/>
      <c r="U138" s="231"/>
      <c r="V138" s="228"/>
      <c r="W138" s="229"/>
      <c r="X138" s="229"/>
      <c r="Y138" s="230"/>
      <c r="Z138" s="231"/>
      <c r="AA138" s="228"/>
      <c r="AB138" s="229"/>
      <c r="AC138" s="229"/>
      <c r="AD138" s="230"/>
      <c r="AE138" s="231"/>
    </row>
    <row r="139" spans="1:31" ht="12.75" hidden="1" customHeight="1" x14ac:dyDescent="0.2">
      <c r="A139" s="114">
        <f>$A$19</f>
        <v>0</v>
      </c>
      <c r="B139" s="210"/>
      <c r="C139" s="211"/>
      <c r="D139" s="211"/>
      <c r="E139" s="212"/>
      <c r="F139" s="213"/>
      <c r="G139" s="218"/>
      <c r="H139" s="219"/>
      <c r="I139" s="219"/>
      <c r="J139" s="220"/>
      <c r="K139" s="221"/>
      <c r="L139" s="228"/>
      <c r="M139" s="229"/>
      <c r="N139" s="229"/>
      <c r="O139" s="230"/>
      <c r="P139" s="231"/>
      <c r="Q139" s="228"/>
      <c r="R139" s="229"/>
      <c r="S139" s="229"/>
      <c r="T139" s="230"/>
      <c r="U139" s="231"/>
      <c r="V139" s="228"/>
      <c r="W139" s="229"/>
      <c r="X139" s="229"/>
      <c r="Y139" s="230"/>
      <c r="Z139" s="231"/>
      <c r="AA139" s="228"/>
      <c r="AB139" s="229"/>
      <c r="AC139" s="229"/>
      <c r="AD139" s="230"/>
      <c r="AE139" s="231"/>
    </row>
    <row r="140" spans="1:31" ht="12.75" hidden="1" customHeight="1" x14ac:dyDescent="0.2">
      <c r="A140" s="114">
        <f>$A$20</f>
        <v>0</v>
      </c>
      <c r="B140" s="210"/>
      <c r="C140" s="211"/>
      <c r="D140" s="211"/>
      <c r="E140" s="212"/>
      <c r="F140" s="213"/>
      <c r="G140" s="218"/>
      <c r="H140" s="219"/>
      <c r="I140" s="219"/>
      <c r="J140" s="220"/>
      <c r="K140" s="221"/>
      <c r="L140" s="228"/>
      <c r="M140" s="229"/>
      <c r="N140" s="229"/>
      <c r="O140" s="230"/>
      <c r="P140" s="231"/>
      <c r="Q140" s="228"/>
      <c r="R140" s="229"/>
      <c r="S140" s="229"/>
      <c r="T140" s="230"/>
      <c r="U140" s="231"/>
      <c r="V140" s="228"/>
      <c r="W140" s="229"/>
      <c r="X140" s="229"/>
      <c r="Y140" s="230"/>
      <c r="Z140" s="231"/>
      <c r="AA140" s="228"/>
      <c r="AB140" s="229"/>
      <c r="AC140" s="229"/>
      <c r="AD140" s="230"/>
      <c r="AE140" s="231"/>
    </row>
    <row r="141" spans="1:31" ht="12.75" hidden="1" customHeight="1" x14ac:dyDescent="0.2">
      <c r="A141" s="114">
        <f>$A$21</f>
        <v>0</v>
      </c>
      <c r="B141" s="210"/>
      <c r="C141" s="211"/>
      <c r="D141" s="211"/>
      <c r="E141" s="212"/>
      <c r="F141" s="213"/>
      <c r="G141" s="218"/>
      <c r="H141" s="219"/>
      <c r="I141" s="219"/>
      <c r="J141" s="220"/>
      <c r="K141" s="221"/>
      <c r="L141" s="228"/>
      <c r="M141" s="229"/>
      <c r="N141" s="229"/>
      <c r="O141" s="230"/>
      <c r="P141" s="231"/>
      <c r="Q141" s="228"/>
      <c r="R141" s="229"/>
      <c r="S141" s="229"/>
      <c r="T141" s="230"/>
      <c r="U141" s="231"/>
      <c r="V141" s="228"/>
      <c r="W141" s="229"/>
      <c r="X141" s="229"/>
      <c r="Y141" s="230"/>
      <c r="Z141" s="231"/>
      <c r="AA141" s="228"/>
      <c r="AB141" s="229"/>
      <c r="AC141" s="229"/>
      <c r="AD141" s="230"/>
      <c r="AE141" s="231"/>
    </row>
    <row r="142" spans="1:31" ht="12.75" hidden="1" customHeight="1" x14ac:dyDescent="0.2">
      <c r="A142" s="114">
        <f>$A$22</f>
        <v>0</v>
      </c>
      <c r="B142" s="210"/>
      <c r="C142" s="211"/>
      <c r="D142" s="211"/>
      <c r="E142" s="212"/>
      <c r="F142" s="213"/>
      <c r="G142" s="218"/>
      <c r="H142" s="219"/>
      <c r="I142" s="219"/>
      <c r="J142" s="220"/>
      <c r="K142" s="221"/>
      <c r="L142" s="228"/>
      <c r="M142" s="229"/>
      <c r="N142" s="229"/>
      <c r="O142" s="230"/>
      <c r="P142" s="231"/>
      <c r="Q142" s="228"/>
      <c r="R142" s="229"/>
      <c r="S142" s="229"/>
      <c r="T142" s="230"/>
      <c r="U142" s="231"/>
      <c r="V142" s="228"/>
      <c r="W142" s="229"/>
      <c r="X142" s="229"/>
      <c r="Y142" s="230"/>
      <c r="Z142" s="231"/>
      <c r="AA142" s="228"/>
      <c r="AB142" s="229"/>
      <c r="AC142" s="229"/>
      <c r="AD142" s="230"/>
      <c r="AE142" s="231"/>
    </row>
    <row r="143" spans="1:31" ht="12.75" hidden="1" customHeight="1" x14ac:dyDescent="0.2">
      <c r="A143" s="114">
        <f>$A$23</f>
        <v>0</v>
      </c>
      <c r="B143" s="210"/>
      <c r="C143" s="211"/>
      <c r="D143" s="211"/>
      <c r="E143" s="212"/>
      <c r="F143" s="213"/>
      <c r="G143" s="218"/>
      <c r="H143" s="219"/>
      <c r="I143" s="219"/>
      <c r="J143" s="220"/>
      <c r="K143" s="221"/>
      <c r="L143" s="228"/>
      <c r="M143" s="229"/>
      <c r="N143" s="229"/>
      <c r="O143" s="230"/>
      <c r="P143" s="231"/>
      <c r="Q143" s="228"/>
      <c r="R143" s="229"/>
      <c r="S143" s="229"/>
      <c r="T143" s="230"/>
      <c r="U143" s="231"/>
      <c r="V143" s="228"/>
      <c r="W143" s="229"/>
      <c r="X143" s="229"/>
      <c r="Y143" s="230"/>
      <c r="Z143" s="231"/>
      <c r="AA143" s="228"/>
      <c r="AB143" s="229"/>
      <c r="AC143" s="229"/>
      <c r="AD143" s="230"/>
      <c r="AE143" s="231"/>
    </row>
    <row r="144" spans="1:31" ht="12.75" hidden="1" customHeight="1" x14ac:dyDescent="0.2">
      <c r="A144" s="114">
        <f>$A$24</f>
        <v>0</v>
      </c>
      <c r="B144" s="210"/>
      <c r="C144" s="211"/>
      <c r="D144" s="211"/>
      <c r="E144" s="212"/>
      <c r="F144" s="213"/>
      <c r="G144" s="218"/>
      <c r="H144" s="219"/>
      <c r="I144" s="219"/>
      <c r="J144" s="220"/>
      <c r="K144" s="221"/>
      <c r="L144" s="228"/>
      <c r="M144" s="229"/>
      <c r="N144" s="229"/>
      <c r="O144" s="230"/>
      <c r="P144" s="231"/>
      <c r="Q144" s="228"/>
      <c r="R144" s="229"/>
      <c r="S144" s="229"/>
      <c r="T144" s="230"/>
      <c r="U144" s="231"/>
      <c r="V144" s="228"/>
      <c r="W144" s="229"/>
      <c r="X144" s="229"/>
      <c r="Y144" s="230"/>
      <c r="Z144" s="231"/>
      <c r="AA144" s="228"/>
      <c r="AB144" s="229"/>
      <c r="AC144" s="229"/>
      <c r="AD144" s="230"/>
      <c r="AE144" s="231"/>
    </row>
    <row r="145" spans="1:31" ht="12.75" hidden="1" customHeight="1" x14ac:dyDescent="0.2">
      <c r="A145" s="114">
        <f>$A$25</f>
        <v>0</v>
      </c>
      <c r="B145" s="210"/>
      <c r="C145" s="211"/>
      <c r="D145" s="211"/>
      <c r="E145" s="212"/>
      <c r="F145" s="213"/>
      <c r="G145" s="218"/>
      <c r="H145" s="219"/>
      <c r="I145" s="219"/>
      <c r="J145" s="220"/>
      <c r="K145" s="221"/>
      <c r="L145" s="228"/>
      <c r="M145" s="229"/>
      <c r="N145" s="229"/>
      <c r="O145" s="230"/>
      <c r="P145" s="231"/>
      <c r="Q145" s="228"/>
      <c r="R145" s="229"/>
      <c r="S145" s="229"/>
      <c r="T145" s="230"/>
      <c r="U145" s="231"/>
      <c r="V145" s="228"/>
      <c r="W145" s="229"/>
      <c r="X145" s="229"/>
      <c r="Y145" s="230"/>
      <c r="Z145" s="231"/>
      <c r="AA145" s="228"/>
      <c r="AB145" s="229"/>
      <c r="AC145" s="229"/>
      <c r="AD145" s="230"/>
      <c r="AE145" s="231"/>
    </row>
    <row r="146" spans="1:31" ht="12.75" hidden="1" customHeight="1" x14ac:dyDescent="0.2">
      <c r="A146" s="114">
        <f>$A$26</f>
        <v>0</v>
      </c>
      <c r="B146" s="210"/>
      <c r="C146" s="211"/>
      <c r="D146" s="211"/>
      <c r="E146" s="212"/>
      <c r="F146" s="213"/>
      <c r="G146" s="218"/>
      <c r="H146" s="219"/>
      <c r="I146" s="219"/>
      <c r="J146" s="220"/>
      <c r="K146" s="221"/>
      <c r="L146" s="228"/>
      <c r="M146" s="229"/>
      <c r="N146" s="229"/>
      <c r="O146" s="230"/>
      <c r="P146" s="231"/>
      <c r="Q146" s="228"/>
      <c r="R146" s="229"/>
      <c r="S146" s="229"/>
      <c r="T146" s="230"/>
      <c r="U146" s="231"/>
      <c r="V146" s="228"/>
      <c r="W146" s="229"/>
      <c r="X146" s="229"/>
      <c r="Y146" s="230"/>
      <c r="Z146" s="231"/>
      <c r="AA146" s="228"/>
      <c r="AB146" s="229"/>
      <c r="AC146" s="229"/>
      <c r="AD146" s="230"/>
      <c r="AE146" s="231"/>
    </row>
    <row r="147" spans="1:31" ht="12.75" hidden="1" customHeight="1" x14ac:dyDescent="0.2">
      <c r="A147" s="114">
        <f>$A$27</f>
        <v>0</v>
      </c>
      <c r="B147" s="210"/>
      <c r="C147" s="211"/>
      <c r="D147" s="211"/>
      <c r="E147" s="212"/>
      <c r="F147" s="213"/>
      <c r="G147" s="218"/>
      <c r="H147" s="219"/>
      <c r="I147" s="219"/>
      <c r="J147" s="220"/>
      <c r="K147" s="221"/>
      <c r="L147" s="228"/>
      <c r="M147" s="229"/>
      <c r="N147" s="229"/>
      <c r="O147" s="230"/>
      <c r="P147" s="231"/>
      <c r="Q147" s="228"/>
      <c r="R147" s="229"/>
      <c r="S147" s="229"/>
      <c r="T147" s="230"/>
      <c r="U147" s="231"/>
      <c r="V147" s="228"/>
      <c r="W147" s="229"/>
      <c r="X147" s="229"/>
      <c r="Y147" s="230"/>
      <c r="Z147" s="231"/>
      <c r="AA147" s="228"/>
      <c r="AB147" s="229"/>
      <c r="AC147" s="229"/>
      <c r="AD147" s="230"/>
      <c r="AE147" s="231"/>
    </row>
    <row r="148" spans="1:31" ht="12.75" hidden="1" customHeight="1" x14ac:dyDescent="0.2">
      <c r="A148" s="114">
        <f>$A$28</f>
        <v>0</v>
      </c>
      <c r="B148" s="210"/>
      <c r="C148" s="211"/>
      <c r="D148" s="211"/>
      <c r="E148" s="212"/>
      <c r="F148" s="213"/>
      <c r="G148" s="218"/>
      <c r="H148" s="219"/>
      <c r="I148" s="219"/>
      <c r="J148" s="220"/>
      <c r="K148" s="221"/>
      <c r="L148" s="228"/>
      <c r="M148" s="229"/>
      <c r="N148" s="229"/>
      <c r="O148" s="230"/>
      <c r="P148" s="231"/>
      <c r="Q148" s="228"/>
      <c r="R148" s="229"/>
      <c r="S148" s="229"/>
      <c r="T148" s="230"/>
      <c r="U148" s="231"/>
      <c r="V148" s="228"/>
      <c r="W148" s="229"/>
      <c r="X148" s="229"/>
      <c r="Y148" s="230"/>
      <c r="Z148" s="231"/>
      <c r="AA148" s="228"/>
      <c r="AB148" s="229"/>
      <c r="AC148" s="229"/>
      <c r="AD148" s="230"/>
      <c r="AE148" s="231"/>
    </row>
    <row r="149" spans="1:31" ht="12.75" hidden="1" customHeight="1" x14ac:dyDescent="0.2">
      <c r="A149" s="114">
        <f>$A$29</f>
        <v>0</v>
      </c>
      <c r="B149" s="210"/>
      <c r="C149" s="211"/>
      <c r="D149" s="211"/>
      <c r="E149" s="212"/>
      <c r="F149" s="213"/>
      <c r="G149" s="218"/>
      <c r="H149" s="219"/>
      <c r="I149" s="219"/>
      <c r="J149" s="220"/>
      <c r="K149" s="221"/>
      <c r="L149" s="228"/>
      <c r="M149" s="229"/>
      <c r="N149" s="229"/>
      <c r="O149" s="230"/>
      <c r="P149" s="231"/>
      <c r="Q149" s="228"/>
      <c r="R149" s="229"/>
      <c r="S149" s="229"/>
      <c r="T149" s="230"/>
      <c r="U149" s="231"/>
      <c r="V149" s="228"/>
      <c r="W149" s="229"/>
      <c r="X149" s="229"/>
      <c r="Y149" s="230"/>
      <c r="Z149" s="231"/>
      <c r="AA149" s="228"/>
      <c r="AB149" s="229"/>
      <c r="AC149" s="229"/>
      <c r="AD149" s="230"/>
      <c r="AE149" s="231"/>
    </row>
    <row r="150" spans="1:31" ht="12.75" hidden="1" customHeight="1" x14ac:dyDescent="0.2">
      <c r="A150" s="114">
        <f>$A$30</f>
        <v>0</v>
      </c>
      <c r="B150" s="210"/>
      <c r="C150" s="211"/>
      <c r="D150" s="211"/>
      <c r="E150" s="212"/>
      <c r="F150" s="213"/>
      <c r="G150" s="218"/>
      <c r="H150" s="219"/>
      <c r="I150" s="219"/>
      <c r="J150" s="220"/>
      <c r="K150" s="221"/>
      <c r="L150" s="228"/>
      <c r="M150" s="229"/>
      <c r="N150" s="229"/>
      <c r="O150" s="230"/>
      <c r="P150" s="231"/>
      <c r="Q150" s="228"/>
      <c r="R150" s="229"/>
      <c r="S150" s="229"/>
      <c r="T150" s="230"/>
      <c r="U150" s="231"/>
      <c r="V150" s="228"/>
      <c r="W150" s="229"/>
      <c r="X150" s="229"/>
      <c r="Y150" s="230"/>
      <c r="Z150" s="231"/>
      <c r="AA150" s="228"/>
      <c r="AB150" s="229"/>
      <c r="AC150" s="229"/>
      <c r="AD150" s="230"/>
      <c r="AE150" s="231"/>
    </row>
    <row r="151" spans="1:31" ht="12.75" hidden="1" customHeight="1" x14ac:dyDescent="0.2">
      <c r="A151" s="114">
        <f>$A$31</f>
        <v>0</v>
      </c>
      <c r="B151" s="210"/>
      <c r="C151" s="211"/>
      <c r="D151" s="211"/>
      <c r="E151" s="212"/>
      <c r="F151" s="213"/>
      <c r="G151" s="218"/>
      <c r="H151" s="219"/>
      <c r="I151" s="219"/>
      <c r="J151" s="220"/>
      <c r="K151" s="221"/>
      <c r="L151" s="228"/>
      <c r="M151" s="229"/>
      <c r="N151" s="229"/>
      <c r="O151" s="230"/>
      <c r="P151" s="231"/>
      <c r="Q151" s="228"/>
      <c r="R151" s="229"/>
      <c r="S151" s="229"/>
      <c r="T151" s="230"/>
      <c r="U151" s="231"/>
      <c r="V151" s="228"/>
      <c r="W151" s="229"/>
      <c r="X151" s="229"/>
      <c r="Y151" s="230"/>
      <c r="Z151" s="231"/>
      <c r="AA151" s="228"/>
      <c r="AB151" s="229"/>
      <c r="AC151" s="229"/>
      <c r="AD151" s="230"/>
      <c r="AE151" s="231"/>
    </row>
    <row r="152" spans="1:31" ht="12.75" hidden="1" customHeight="1" x14ac:dyDescent="0.2">
      <c r="A152" s="114">
        <f>$A$32</f>
        <v>0</v>
      </c>
      <c r="B152" s="210"/>
      <c r="C152" s="211"/>
      <c r="D152" s="211"/>
      <c r="E152" s="212"/>
      <c r="F152" s="213"/>
      <c r="G152" s="218"/>
      <c r="H152" s="219"/>
      <c r="I152" s="219"/>
      <c r="J152" s="220"/>
      <c r="K152" s="221"/>
      <c r="L152" s="228"/>
      <c r="M152" s="229"/>
      <c r="N152" s="229"/>
      <c r="O152" s="230"/>
      <c r="P152" s="231"/>
      <c r="Q152" s="228"/>
      <c r="R152" s="229"/>
      <c r="S152" s="229"/>
      <c r="T152" s="230"/>
      <c r="U152" s="231"/>
      <c r="V152" s="228"/>
      <c r="W152" s="229"/>
      <c r="X152" s="229"/>
      <c r="Y152" s="230"/>
      <c r="Z152" s="231"/>
      <c r="AA152" s="228"/>
      <c r="AB152" s="229"/>
      <c r="AC152" s="229"/>
      <c r="AD152" s="230"/>
      <c r="AE152" s="231"/>
    </row>
    <row r="153" spans="1:31" ht="12.75" hidden="1" customHeight="1" x14ac:dyDescent="0.2">
      <c r="A153" s="114">
        <f>$A$33</f>
        <v>0</v>
      </c>
      <c r="B153" s="210"/>
      <c r="C153" s="211"/>
      <c r="D153" s="211"/>
      <c r="E153" s="212"/>
      <c r="F153" s="213"/>
      <c r="G153" s="218"/>
      <c r="H153" s="219"/>
      <c r="I153" s="219"/>
      <c r="J153" s="220"/>
      <c r="K153" s="221"/>
      <c r="L153" s="228"/>
      <c r="M153" s="229"/>
      <c r="N153" s="229"/>
      <c r="O153" s="230"/>
      <c r="P153" s="231"/>
      <c r="Q153" s="228"/>
      <c r="R153" s="229"/>
      <c r="S153" s="229"/>
      <c r="T153" s="230"/>
      <c r="U153" s="231"/>
      <c r="V153" s="228"/>
      <c r="W153" s="229"/>
      <c r="X153" s="229"/>
      <c r="Y153" s="230"/>
      <c r="Z153" s="231"/>
      <c r="AA153" s="228"/>
      <c r="AB153" s="229"/>
      <c r="AC153" s="229"/>
      <c r="AD153" s="230"/>
      <c r="AE153" s="231"/>
    </row>
    <row r="154" spans="1:31" ht="12.75" hidden="1" customHeight="1" x14ac:dyDescent="0.2">
      <c r="A154" s="114">
        <f>$A$34</f>
        <v>0</v>
      </c>
      <c r="B154" s="210"/>
      <c r="C154" s="211"/>
      <c r="D154" s="211"/>
      <c r="E154" s="212"/>
      <c r="F154" s="213"/>
      <c r="G154" s="218"/>
      <c r="H154" s="219"/>
      <c r="I154" s="219"/>
      <c r="J154" s="220"/>
      <c r="K154" s="221"/>
      <c r="L154" s="228"/>
      <c r="M154" s="229"/>
      <c r="N154" s="229"/>
      <c r="O154" s="230"/>
      <c r="P154" s="231"/>
      <c r="Q154" s="228"/>
      <c r="R154" s="229"/>
      <c r="S154" s="229"/>
      <c r="T154" s="230"/>
      <c r="U154" s="231"/>
      <c r="V154" s="228"/>
      <c r="W154" s="229"/>
      <c r="X154" s="229"/>
      <c r="Y154" s="230"/>
      <c r="Z154" s="231"/>
      <c r="AA154" s="228"/>
      <c r="AB154" s="229"/>
      <c r="AC154" s="229"/>
      <c r="AD154" s="230"/>
      <c r="AE154" s="231"/>
    </row>
    <row r="155" spans="1:31" ht="12.75" hidden="1" customHeight="1" x14ac:dyDescent="0.2">
      <c r="B155" s="210"/>
      <c r="C155" s="211"/>
      <c r="D155" s="211"/>
      <c r="E155" s="212"/>
      <c r="F155" s="213"/>
      <c r="G155" s="218"/>
      <c r="H155" s="219"/>
      <c r="I155" s="219"/>
      <c r="J155" s="220"/>
      <c r="K155" s="221"/>
      <c r="L155" s="228"/>
      <c r="M155" s="229"/>
      <c r="N155" s="229"/>
      <c r="O155" s="230"/>
      <c r="P155" s="231"/>
      <c r="Q155" s="228"/>
      <c r="R155" s="229"/>
      <c r="S155" s="229"/>
      <c r="T155" s="230"/>
      <c r="U155" s="231"/>
      <c r="V155" s="228"/>
      <c r="W155" s="229"/>
      <c r="X155" s="229"/>
      <c r="Y155" s="230"/>
      <c r="Z155" s="231"/>
      <c r="AA155" s="228"/>
      <c r="AB155" s="229"/>
      <c r="AC155" s="229"/>
      <c r="AD155" s="230"/>
      <c r="AE155" s="231"/>
    </row>
    <row r="156" spans="1:31" x14ac:dyDescent="0.2">
      <c r="A156" s="115" t="s">
        <v>2</v>
      </c>
      <c r="B156" s="214">
        <f t="shared" ref="B156:AE156" si="5">SUM(B$132:B$155)</f>
        <v>1443</v>
      </c>
      <c r="C156" s="215">
        <f t="shared" si="5"/>
        <v>2886342</v>
      </c>
      <c r="D156" s="215">
        <f t="shared" si="5"/>
        <v>785157</v>
      </c>
      <c r="E156" s="216">
        <f t="shared" si="5"/>
        <v>698195.27799999993</v>
      </c>
      <c r="F156" s="217">
        <f t="shared" si="5"/>
        <v>1</v>
      </c>
      <c r="G156" s="224">
        <f t="shared" si="5"/>
        <v>1495</v>
      </c>
      <c r="H156" s="225">
        <f t="shared" si="5"/>
        <v>2775445</v>
      </c>
      <c r="I156" s="225">
        <f t="shared" si="5"/>
        <v>760411</v>
      </c>
      <c r="J156" s="226">
        <f t="shared" si="5"/>
        <v>669595.87</v>
      </c>
      <c r="K156" s="227">
        <f t="shared" si="5"/>
        <v>0.99999999999999989</v>
      </c>
      <c r="L156" s="233">
        <f t="shared" si="5"/>
        <v>1517</v>
      </c>
      <c r="M156" s="234">
        <f t="shared" si="5"/>
        <v>2674360</v>
      </c>
      <c r="N156" s="234">
        <f t="shared" si="5"/>
        <v>737571</v>
      </c>
      <c r="O156" s="235">
        <f t="shared" si="5"/>
        <v>634960.52999999991</v>
      </c>
      <c r="P156" s="236">
        <f t="shared" si="5"/>
        <v>1</v>
      </c>
      <c r="Q156" s="233">
        <f t="shared" si="5"/>
        <v>1569</v>
      </c>
      <c r="R156" s="234">
        <f t="shared" si="5"/>
        <v>2643137</v>
      </c>
      <c r="S156" s="234">
        <f t="shared" si="5"/>
        <v>722497</v>
      </c>
      <c r="T156" s="235">
        <f t="shared" si="5"/>
        <v>605315.05499999993</v>
      </c>
      <c r="U156" s="236">
        <f t="shared" si="5"/>
        <v>1</v>
      </c>
      <c r="V156" s="233">
        <f t="shared" si="5"/>
        <v>1653</v>
      </c>
      <c r="W156" s="234">
        <f t="shared" si="5"/>
        <v>2649952</v>
      </c>
      <c r="X156" s="234">
        <f t="shared" si="5"/>
        <v>709773</v>
      </c>
      <c r="Y156" s="235">
        <f t="shared" si="5"/>
        <v>576454.98399999994</v>
      </c>
      <c r="Z156" s="236">
        <f t="shared" si="5"/>
        <v>1</v>
      </c>
      <c r="AA156" s="233">
        <f t="shared" si="5"/>
        <v>0</v>
      </c>
      <c r="AB156" s="234">
        <f t="shared" si="5"/>
        <v>0</v>
      </c>
      <c r="AC156" s="234">
        <f t="shared" si="5"/>
        <v>0</v>
      </c>
      <c r="AD156" s="235">
        <f t="shared" si="5"/>
        <v>0</v>
      </c>
      <c r="AE156" s="236" t="e">
        <f t="shared" si="5"/>
        <v>#DIV/0!</v>
      </c>
    </row>
    <row r="159" spans="1:31" ht="12.75" hidden="1" customHeight="1" x14ac:dyDescent="0.2"/>
    <row r="160" spans="1:31" ht="12.75" hidden="1" customHeight="1" x14ac:dyDescent="0.2"/>
    <row r="161" spans="1:31" ht="12.75" hidden="1" customHeight="1" x14ac:dyDescent="0.2"/>
    <row r="162" spans="1:31" ht="12.75" hidden="1" customHeight="1" x14ac:dyDescent="0.2"/>
    <row r="163" spans="1:31" ht="12.75" hidden="1" customHeight="1" x14ac:dyDescent="0.2"/>
    <row r="164" spans="1:31" ht="12.75" hidden="1" customHeight="1" x14ac:dyDescent="0.2"/>
    <row r="165" spans="1:31" ht="12.75" hidden="1" customHeight="1" x14ac:dyDescent="0.2"/>
    <row r="166" spans="1:31" ht="12.75" hidden="1" customHeight="1" x14ac:dyDescent="0.2"/>
    <row r="167" spans="1:31" ht="12.75" hidden="1" customHeight="1" x14ac:dyDescent="0.2"/>
    <row r="168" spans="1:31" ht="12.75" hidden="1" customHeight="1" x14ac:dyDescent="0.2"/>
    <row r="169" spans="1:31" ht="12.75" hidden="1" customHeight="1" x14ac:dyDescent="0.2"/>
    <row r="171" spans="1:31" x14ac:dyDescent="0.2">
      <c r="A171" s="273" t="str">
        <f>Translation!$A$33</f>
        <v>Vorsorgeeinrichtungen ohne Staatsgarantie und mit Vollversicherungslösung</v>
      </c>
    </row>
    <row r="172" spans="1:31" x14ac:dyDescent="0.2">
      <c r="A172" s="114" t="str">
        <f>$A$12</f>
        <v>Privatrechtliche Stiftung</v>
      </c>
      <c r="B172" s="238">
        <v>105</v>
      </c>
      <c r="C172" s="239">
        <v>1050083</v>
      </c>
      <c r="D172" s="239">
        <v>678</v>
      </c>
      <c r="E172" s="240">
        <v>96087.327000000005</v>
      </c>
      <c r="F172" s="241">
        <f>E172/E$196</f>
        <v>0.99986761713305683</v>
      </c>
      <c r="G172" s="246">
        <v>118</v>
      </c>
      <c r="H172" s="247">
        <v>1074027</v>
      </c>
      <c r="I172" s="247">
        <v>896</v>
      </c>
      <c r="J172" s="248">
        <v>99587.226999999999</v>
      </c>
      <c r="K172" s="249">
        <f>J172/J$196</f>
        <v>0.99905129117055635</v>
      </c>
      <c r="L172" s="256">
        <v>123</v>
      </c>
      <c r="M172" s="257">
        <v>1052949</v>
      </c>
      <c r="N172" s="257">
        <v>1156</v>
      </c>
      <c r="O172" s="258">
        <v>97736.346999999994</v>
      </c>
      <c r="P172" s="259">
        <f>O172/O$196</f>
        <v>0.99907098463280619</v>
      </c>
      <c r="Q172" s="256">
        <v>133</v>
      </c>
      <c r="R172" s="257">
        <v>1085938</v>
      </c>
      <c r="S172" s="257">
        <v>12270</v>
      </c>
      <c r="T172" s="258">
        <v>98575.876000000004</v>
      </c>
      <c r="U172" s="259">
        <f>T172/T$196</f>
        <v>0.99907756289875971</v>
      </c>
      <c r="V172" s="256">
        <v>146</v>
      </c>
      <c r="W172" s="257">
        <v>1013993</v>
      </c>
      <c r="X172" s="257">
        <v>5133</v>
      </c>
      <c r="Y172" s="258">
        <v>102188.33500000001</v>
      </c>
      <c r="Z172" s="259">
        <f>Y172/Y$196</f>
        <v>0.99915345810847167</v>
      </c>
      <c r="AA172" s="256"/>
      <c r="AB172" s="257"/>
      <c r="AC172" s="257"/>
      <c r="AD172" s="258"/>
      <c r="AE172" s="259" t="e">
        <f>AD172/AD$196</f>
        <v>#DIV/0!</v>
      </c>
    </row>
    <row r="173" spans="1:31" x14ac:dyDescent="0.2">
      <c r="A173" s="114" t="str">
        <f>$A$13</f>
        <v>Privatrechtliche Genossenschaft</v>
      </c>
      <c r="B173" s="238">
        <v>0</v>
      </c>
      <c r="C173" s="239">
        <v>0</v>
      </c>
      <c r="D173" s="239">
        <v>0</v>
      </c>
      <c r="E173" s="240">
        <v>0</v>
      </c>
      <c r="F173" s="241">
        <f>E173/E$196</f>
        <v>0</v>
      </c>
      <c r="G173" s="246">
        <v>0</v>
      </c>
      <c r="H173" s="247">
        <v>0</v>
      </c>
      <c r="I173" s="247">
        <v>0</v>
      </c>
      <c r="J173" s="248">
        <v>0</v>
      </c>
      <c r="K173" s="249">
        <f>J173/J$196</f>
        <v>0</v>
      </c>
      <c r="L173" s="256">
        <v>0</v>
      </c>
      <c r="M173" s="257">
        <v>0</v>
      </c>
      <c r="N173" s="257">
        <v>0</v>
      </c>
      <c r="O173" s="258">
        <v>0</v>
      </c>
      <c r="P173" s="259">
        <f>O173/O$196</f>
        <v>0</v>
      </c>
      <c r="Q173" s="256">
        <v>0</v>
      </c>
      <c r="R173" s="257">
        <v>0</v>
      </c>
      <c r="S173" s="257">
        <v>0</v>
      </c>
      <c r="T173" s="258">
        <v>0</v>
      </c>
      <c r="U173" s="259">
        <f>T173/T$196</f>
        <v>0</v>
      </c>
      <c r="V173" s="256">
        <v>0</v>
      </c>
      <c r="W173" s="257">
        <v>0</v>
      </c>
      <c r="X173" s="257">
        <v>0</v>
      </c>
      <c r="Y173" s="258">
        <v>0</v>
      </c>
      <c r="Z173" s="259">
        <f>Y173/Y$196</f>
        <v>0</v>
      </c>
      <c r="AA173" s="256"/>
      <c r="AB173" s="257"/>
      <c r="AC173" s="257"/>
      <c r="AD173" s="258"/>
      <c r="AE173" s="259" t="e">
        <f>AD173/AD$196</f>
        <v>#DIV/0!</v>
      </c>
    </row>
    <row r="174" spans="1:31" x14ac:dyDescent="0.2">
      <c r="A174" s="114" t="str">
        <f>$A$14</f>
        <v>Einrichtung öffentlichen Rechts</v>
      </c>
      <c r="B174" s="238">
        <v>1</v>
      </c>
      <c r="C174" s="239">
        <v>102</v>
      </c>
      <c r="D174" s="239">
        <v>0</v>
      </c>
      <c r="E174" s="240">
        <v>12.722</v>
      </c>
      <c r="F174" s="241">
        <f>E174/E$196</f>
        <v>1.3238286694317917E-4</v>
      </c>
      <c r="G174" s="246">
        <v>3</v>
      </c>
      <c r="H174" s="247">
        <v>717</v>
      </c>
      <c r="I174" s="247">
        <v>0</v>
      </c>
      <c r="J174" s="248">
        <v>94.569000000000003</v>
      </c>
      <c r="K174" s="249">
        <f>J174/J$196</f>
        <v>9.4870882944364282E-4</v>
      </c>
      <c r="L174" s="256">
        <v>3</v>
      </c>
      <c r="M174" s="257">
        <v>745</v>
      </c>
      <c r="N174" s="257">
        <v>0</v>
      </c>
      <c r="O174" s="258">
        <v>90.882999999999996</v>
      </c>
      <c r="P174" s="259">
        <f>O174/O$196</f>
        <v>9.2901536719377619E-4</v>
      </c>
      <c r="Q174" s="256">
        <v>3</v>
      </c>
      <c r="R174" s="257">
        <v>737</v>
      </c>
      <c r="S174" s="257">
        <v>0</v>
      </c>
      <c r="T174" s="258">
        <v>91.013999999999996</v>
      </c>
      <c r="U174" s="259">
        <f>T174/T$196</f>
        <v>9.2243710124034512E-4</v>
      </c>
      <c r="V174" s="256">
        <v>3</v>
      </c>
      <c r="W174" s="257">
        <v>712</v>
      </c>
      <c r="X174" s="257">
        <v>0</v>
      </c>
      <c r="Y174" s="258">
        <v>86.58</v>
      </c>
      <c r="Z174" s="259">
        <f>Y174/Y$196</f>
        <v>8.4654189152833805E-4</v>
      </c>
      <c r="AA174" s="256"/>
      <c r="AB174" s="257"/>
      <c r="AC174" s="257"/>
      <c r="AD174" s="258"/>
      <c r="AE174" s="259" t="e">
        <f>AD174/AD$196</f>
        <v>#DIV/0!</v>
      </c>
    </row>
    <row r="175" spans="1:31" ht="12.75" hidden="1" customHeight="1" x14ac:dyDescent="0.2">
      <c r="A175" s="114">
        <f>$A$15</f>
        <v>0</v>
      </c>
      <c r="B175" s="238"/>
      <c r="C175" s="239"/>
      <c r="D175" s="239"/>
      <c r="E175" s="240"/>
      <c r="F175" s="241"/>
      <c r="G175" s="246"/>
      <c r="H175" s="247"/>
      <c r="I175" s="247"/>
      <c r="J175" s="248"/>
      <c r="K175" s="249"/>
      <c r="L175" s="256"/>
      <c r="M175" s="257"/>
      <c r="N175" s="257"/>
      <c r="O175" s="258"/>
      <c r="P175" s="259"/>
      <c r="Q175" s="256"/>
      <c r="R175" s="257"/>
      <c r="S175" s="257"/>
      <c r="T175" s="258"/>
      <c r="U175" s="259"/>
      <c r="V175" s="256"/>
      <c r="W175" s="257"/>
      <c r="X175" s="257"/>
      <c r="Y175" s="258"/>
      <c r="Z175" s="259"/>
      <c r="AA175" s="256"/>
      <c r="AB175" s="257"/>
      <c r="AC175" s="257"/>
      <c r="AD175" s="258"/>
      <c r="AE175" s="259"/>
    </row>
    <row r="176" spans="1:31" ht="12.75" hidden="1" customHeight="1" x14ac:dyDescent="0.2">
      <c r="A176" s="114">
        <f>$A$16</f>
        <v>0</v>
      </c>
      <c r="B176" s="238"/>
      <c r="C176" s="239"/>
      <c r="D176" s="239"/>
      <c r="E176" s="240"/>
      <c r="F176" s="241"/>
      <c r="G176" s="246"/>
      <c r="H176" s="247"/>
      <c r="I176" s="247"/>
      <c r="J176" s="248"/>
      <c r="K176" s="249"/>
      <c r="L176" s="256"/>
      <c r="M176" s="257"/>
      <c r="N176" s="257"/>
      <c r="O176" s="258"/>
      <c r="P176" s="259"/>
      <c r="Q176" s="256"/>
      <c r="R176" s="257"/>
      <c r="S176" s="257"/>
      <c r="T176" s="258"/>
      <c r="U176" s="259"/>
      <c r="V176" s="256"/>
      <c r="W176" s="257"/>
      <c r="X176" s="257"/>
      <c r="Y176" s="258"/>
      <c r="Z176" s="259"/>
      <c r="AA176" s="256"/>
      <c r="AB176" s="257"/>
      <c r="AC176" s="257"/>
      <c r="AD176" s="258"/>
      <c r="AE176" s="259"/>
    </row>
    <row r="177" spans="1:31" ht="12.75" hidden="1" customHeight="1" x14ac:dyDescent="0.2">
      <c r="A177" s="114">
        <f>$A$17</f>
        <v>0</v>
      </c>
      <c r="B177" s="238"/>
      <c r="C177" s="239"/>
      <c r="D177" s="239"/>
      <c r="E177" s="240"/>
      <c r="F177" s="241"/>
      <c r="G177" s="246"/>
      <c r="H177" s="247"/>
      <c r="I177" s="247"/>
      <c r="J177" s="248"/>
      <c r="K177" s="249"/>
      <c r="L177" s="256"/>
      <c r="M177" s="257"/>
      <c r="N177" s="257"/>
      <c r="O177" s="258"/>
      <c r="P177" s="259"/>
      <c r="Q177" s="256"/>
      <c r="R177" s="257"/>
      <c r="S177" s="257"/>
      <c r="T177" s="258"/>
      <c r="U177" s="259"/>
      <c r="V177" s="256"/>
      <c r="W177" s="257"/>
      <c r="X177" s="257"/>
      <c r="Y177" s="258"/>
      <c r="Z177" s="259"/>
      <c r="AA177" s="256"/>
      <c r="AB177" s="257"/>
      <c r="AC177" s="257"/>
      <c r="AD177" s="258"/>
      <c r="AE177" s="259"/>
    </row>
    <row r="178" spans="1:31" ht="12.75" hidden="1" customHeight="1" x14ac:dyDescent="0.2">
      <c r="A178" s="114">
        <f>$A$18</f>
        <v>0</v>
      </c>
      <c r="B178" s="238"/>
      <c r="C178" s="239"/>
      <c r="D178" s="239"/>
      <c r="E178" s="240"/>
      <c r="F178" s="241"/>
      <c r="G178" s="246"/>
      <c r="H178" s="247"/>
      <c r="I178" s="247"/>
      <c r="J178" s="248"/>
      <c r="K178" s="249"/>
      <c r="L178" s="256"/>
      <c r="M178" s="257"/>
      <c r="N178" s="257"/>
      <c r="O178" s="258"/>
      <c r="P178" s="259"/>
      <c r="Q178" s="256"/>
      <c r="R178" s="257"/>
      <c r="S178" s="257"/>
      <c r="T178" s="258"/>
      <c r="U178" s="259"/>
      <c r="V178" s="256"/>
      <c r="W178" s="257"/>
      <c r="X178" s="257"/>
      <c r="Y178" s="258"/>
      <c r="Z178" s="259"/>
      <c r="AA178" s="256"/>
      <c r="AB178" s="257"/>
      <c r="AC178" s="257"/>
      <c r="AD178" s="258"/>
      <c r="AE178" s="259"/>
    </row>
    <row r="179" spans="1:31" ht="12.75" hidden="1" customHeight="1" x14ac:dyDescent="0.2">
      <c r="A179" s="114">
        <f>$A$19</f>
        <v>0</v>
      </c>
      <c r="B179" s="238"/>
      <c r="C179" s="239"/>
      <c r="D179" s="239"/>
      <c r="E179" s="240"/>
      <c r="F179" s="241"/>
      <c r="G179" s="246"/>
      <c r="H179" s="247"/>
      <c r="I179" s="247"/>
      <c r="J179" s="248"/>
      <c r="K179" s="249"/>
      <c r="L179" s="256"/>
      <c r="M179" s="257"/>
      <c r="N179" s="257"/>
      <c r="O179" s="258"/>
      <c r="P179" s="259"/>
      <c r="Q179" s="256"/>
      <c r="R179" s="257"/>
      <c r="S179" s="257"/>
      <c r="T179" s="258"/>
      <c r="U179" s="259"/>
      <c r="V179" s="256"/>
      <c r="W179" s="257"/>
      <c r="X179" s="257"/>
      <c r="Y179" s="258"/>
      <c r="Z179" s="259"/>
      <c r="AA179" s="256"/>
      <c r="AB179" s="257"/>
      <c r="AC179" s="257"/>
      <c r="AD179" s="258"/>
      <c r="AE179" s="259"/>
    </row>
    <row r="180" spans="1:31" ht="12.75" hidden="1" customHeight="1" x14ac:dyDescent="0.2">
      <c r="A180" s="114">
        <f>$A$20</f>
        <v>0</v>
      </c>
      <c r="B180" s="238"/>
      <c r="C180" s="239"/>
      <c r="D180" s="239"/>
      <c r="E180" s="240"/>
      <c r="F180" s="241"/>
      <c r="G180" s="246"/>
      <c r="H180" s="247"/>
      <c r="I180" s="247"/>
      <c r="J180" s="248"/>
      <c r="K180" s="249"/>
      <c r="L180" s="256"/>
      <c r="M180" s="257"/>
      <c r="N180" s="257"/>
      <c r="O180" s="258"/>
      <c r="P180" s="259"/>
      <c r="Q180" s="256"/>
      <c r="R180" s="257"/>
      <c r="S180" s="257"/>
      <c r="T180" s="258"/>
      <c r="U180" s="259"/>
      <c r="V180" s="256"/>
      <c r="W180" s="257"/>
      <c r="X180" s="257"/>
      <c r="Y180" s="258"/>
      <c r="Z180" s="259"/>
      <c r="AA180" s="256"/>
      <c r="AB180" s="257"/>
      <c r="AC180" s="257"/>
      <c r="AD180" s="258"/>
      <c r="AE180" s="259"/>
    </row>
    <row r="181" spans="1:31" ht="12.75" hidden="1" customHeight="1" x14ac:dyDescent="0.2">
      <c r="A181" s="114">
        <f>$A$21</f>
        <v>0</v>
      </c>
      <c r="B181" s="238"/>
      <c r="C181" s="239"/>
      <c r="D181" s="239"/>
      <c r="E181" s="240"/>
      <c r="F181" s="241"/>
      <c r="G181" s="246"/>
      <c r="H181" s="247"/>
      <c r="I181" s="247"/>
      <c r="J181" s="248"/>
      <c r="K181" s="249"/>
      <c r="L181" s="256"/>
      <c r="M181" s="257"/>
      <c r="N181" s="257"/>
      <c r="O181" s="258"/>
      <c r="P181" s="259"/>
      <c r="Q181" s="256"/>
      <c r="R181" s="257"/>
      <c r="S181" s="257"/>
      <c r="T181" s="258"/>
      <c r="U181" s="259"/>
      <c r="V181" s="256"/>
      <c r="W181" s="257"/>
      <c r="X181" s="257"/>
      <c r="Y181" s="258"/>
      <c r="Z181" s="259"/>
      <c r="AA181" s="256"/>
      <c r="AB181" s="257"/>
      <c r="AC181" s="257"/>
      <c r="AD181" s="258"/>
      <c r="AE181" s="259"/>
    </row>
    <row r="182" spans="1:31" ht="12.75" hidden="1" customHeight="1" x14ac:dyDescent="0.2">
      <c r="A182" s="114">
        <f>$A$22</f>
        <v>0</v>
      </c>
      <c r="B182" s="238"/>
      <c r="C182" s="239"/>
      <c r="D182" s="239"/>
      <c r="E182" s="240"/>
      <c r="F182" s="241"/>
      <c r="G182" s="246"/>
      <c r="H182" s="247"/>
      <c r="I182" s="247"/>
      <c r="J182" s="248"/>
      <c r="K182" s="249"/>
      <c r="L182" s="256"/>
      <c r="M182" s="257"/>
      <c r="N182" s="257"/>
      <c r="O182" s="258"/>
      <c r="P182" s="259"/>
      <c r="Q182" s="256"/>
      <c r="R182" s="257"/>
      <c r="S182" s="257"/>
      <c r="T182" s="258"/>
      <c r="U182" s="259"/>
      <c r="V182" s="256"/>
      <c r="W182" s="257"/>
      <c r="X182" s="257"/>
      <c r="Y182" s="258"/>
      <c r="Z182" s="259"/>
      <c r="AA182" s="256"/>
      <c r="AB182" s="257"/>
      <c r="AC182" s="257"/>
      <c r="AD182" s="258"/>
      <c r="AE182" s="259"/>
    </row>
    <row r="183" spans="1:31" ht="12.75" hidden="1" customHeight="1" x14ac:dyDescent="0.2">
      <c r="A183" s="114">
        <f>$A$23</f>
        <v>0</v>
      </c>
      <c r="B183" s="238"/>
      <c r="C183" s="239"/>
      <c r="D183" s="239"/>
      <c r="E183" s="240"/>
      <c r="F183" s="241"/>
      <c r="G183" s="246"/>
      <c r="H183" s="247"/>
      <c r="I183" s="247"/>
      <c r="J183" s="248"/>
      <c r="K183" s="249"/>
      <c r="L183" s="256"/>
      <c r="M183" s="257"/>
      <c r="N183" s="257"/>
      <c r="O183" s="258"/>
      <c r="P183" s="259"/>
      <c r="Q183" s="256"/>
      <c r="R183" s="257"/>
      <c r="S183" s="257"/>
      <c r="T183" s="258"/>
      <c r="U183" s="259"/>
      <c r="V183" s="256"/>
      <c r="W183" s="257"/>
      <c r="X183" s="257"/>
      <c r="Y183" s="258"/>
      <c r="Z183" s="259"/>
      <c r="AA183" s="256"/>
      <c r="AB183" s="257"/>
      <c r="AC183" s="257"/>
      <c r="AD183" s="258"/>
      <c r="AE183" s="259"/>
    </row>
    <row r="184" spans="1:31" ht="12.75" hidden="1" customHeight="1" x14ac:dyDescent="0.2">
      <c r="A184" s="114">
        <f>$A$24</f>
        <v>0</v>
      </c>
      <c r="B184" s="238"/>
      <c r="C184" s="239"/>
      <c r="D184" s="239"/>
      <c r="E184" s="240"/>
      <c r="F184" s="241"/>
      <c r="G184" s="246"/>
      <c r="H184" s="247"/>
      <c r="I184" s="247"/>
      <c r="J184" s="248"/>
      <c r="K184" s="249"/>
      <c r="L184" s="256"/>
      <c r="M184" s="257"/>
      <c r="N184" s="257"/>
      <c r="O184" s="258"/>
      <c r="P184" s="259"/>
      <c r="Q184" s="256"/>
      <c r="R184" s="257"/>
      <c r="S184" s="257"/>
      <c r="T184" s="258"/>
      <c r="U184" s="259"/>
      <c r="V184" s="256"/>
      <c r="W184" s="257"/>
      <c r="X184" s="257"/>
      <c r="Y184" s="258"/>
      <c r="Z184" s="259"/>
      <c r="AA184" s="256"/>
      <c r="AB184" s="257"/>
      <c r="AC184" s="257"/>
      <c r="AD184" s="258"/>
      <c r="AE184" s="259"/>
    </row>
    <row r="185" spans="1:31" ht="12.75" hidden="1" customHeight="1" x14ac:dyDescent="0.2">
      <c r="A185" s="114">
        <f>$A$25</f>
        <v>0</v>
      </c>
      <c r="B185" s="238"/>
      <c r="C185" s="239"/>
      <c r="D185" s="239"/>
      <c r="E185" s="240"/>
      <c r="F185" s="241"/>
      <c r="G185" s="246"/>
      <c r="H185" s="247"/>
      <c r="I185" s="247"/>
      <c r="J185" s="248"/>
      <c r="K185" s="249"/>
      <c r="L185" s="256"/>
      <c r="M185" s="257"/>
      <c r="N185" s="257"/>
      <c r="O185" s="258"/>
      <c r="P185" s="259"/>
      <c r="Q185" s="256"/>
      <c r="R185" s="257"/>
      <c r="S185" s="257"/>
      <c r="T185" s="258"/>
      <c r="U185" s="259"/>
      <c r="V185" s="256"/>
      <c r="W185" s="257"/>
      <c r="X185" s="257"/>
      <c r="Y185" s="258"/>
      <c r="Z185" s="259"/>
      <c r="AA185" s="256"/>
      <c r="AB185" s="257"/>
      <c r="AC185" s="257"/>
      <c r="AD185" s="258"/>
      <c r="AE185" s="259"/>
    </row>
    <row r="186" spans="1:31" ht="12.75" hidden="1" customHeight="1" x14ac:dyDescent="0.2">
      <c r="A186" s="114">
        <f>$A$26</f>
        <v>0</v>
      </c>
      <c r="B186" s="238"/>
      <c r="C186" s="239"/>
      <c r="D186" s="239"/>
      <c r="E186" s="240"/>
      <c r="F186" s="241"/>
      <c r="G186" s="246"/>
      <c r="H186" s="247"/>
      <c r="I186" s="247"/>
      <c r="J186" s="248"/>
      <c r="K186" s="249"/>
      <c r="L186" s="256"/>
      <c r="M186" s="257"/>
      <c r="N186" s="257"/>
      <c r="O186" s="258"/>
      <c r="P186" s="259"/>
      <c r="Q186" s="256"/>
      <c r="R186" s="257"/>
      <c r="S186" s="257"/>
      <c r="T186" s="258"/>
      <c r="U186" s="259"/>
      <c r="V186" s="256"/>
      <c r="W186" s="257"/>
      <c r="X186" s="257"/>
      <c r="Y186" s="258"/>
      <c r="Z186" s="259"/>
      <c r="AA186" s="256"/>
      <c r="AB186" s="257"/>
      <c r="AC186" s="257"/>
      <c r="AD186" s="258"/>
      <c r="AE186" s="259"/>
    </row>
    <row r="187" spans="1:31" ht="12.75" hidden="1" customHeight="1" x14ac:dyDescent="0.2">
      <c r="A187" s="114">
        <f>$A$27</f>
        <v>0</v>
      </c>
      <c r="B187" s="238"/>
      <c r="C187" s="239"/>
      <c r="D187" s="239"/>
      <c r="E187" s="240"/>
      <c r="F187" s="241"/>
      <c r="G187" s="246"/>
      <c r="H187" s="247"/>
      <c r="I187" s="247"/>
      <c r="J187" s="248"/>
      <c r="K187" s="249"/>
      <c r="L187" s="256"/>
      <c r="M187" s="257"/>
      <c r="N187" s="257"/>
      <c r="O187" s="258"/>
      <c r="P187" s="259"/>
      <c r="Q187" s="256"/>
      <c r="R187" s="257"/>
      <c r="S187" s="257"/>
      <c r="T187" s="258"/>
      <c r="U187" s="259"/>
      <c r="V187" s="256"/>
      <c r="W187" s="257"/>
      <c r="X187" s="257"/>
      <c r="Y187" s="258"/>
      <c r="Z187" s="259"/>
      <c r="AA187" s="256"/>
      <c r="AB187" s="257"/>
      <c r="AC187" s="257"/>
      <c r="AD187" s="258"/>
      <c r="AE187" s="259"/>
    </row>
    <row r="188" spans="1:31" ht="12.75" hidden="1" customHeight="1" x14ac:dyDescent="0.2">
      <c r="A188" s="114">
        <f>$A$28</f>
        <v>0</v>
      </c>
      <c r="B188" s="238"/>
      <c r="C188" s="239"/>
      <c r="D188" s="239"/>
      <c r="E188" s="240"/>
      <c r="F188" s="241"/>
      <c r="G188" s="246"/>
      <c r="H188" s="247"/>
      <c r="I188" s="247"/>
      <c r="J188" s="248"/>
      <c r="K188" s="249"/>
      <c r="L188" s="256"/>
      <c r="M188" s="257"/>
      <c r="N188" s="257"/>
      <c r="O188" s="258"/>
      <c r="P188" s="259"/>
      <c r="Q188" s="256"/>
      <c r="R188" s="257"/>
      <c r="S188" s="257"/>
      <c r="T188" s="258"/>
      <c r="U188" s="259"/>
      <c r="V188" s="256"/>
      <c r="W188" s="257"/>
      <c r="X188" s="257"/>
      <c r="Y188" s="258"/>
      <c r="Z188" s="259"/>
      <c r="AA188" s="256"/>
      <c r="AB188" s="257"/>
      <c r="AC188" s="257"/>
      <c r="AD188" s="258"/>
      <c r="AE188" s="259"/>
    </row>
    <row r="189" spans="1:31" ht="12.75" hidden="1" customHeight="1" x14ac:dyDescent="0.2">
      <c r="A189" s="114">
        <f>$A$29</f>
        <v>0</v>
      </c>
      <c r="B189" s="238"/>
      <c r="C189" s="239"/>
      <c r="D189" s="239"/>
      <c r="E189" s="240"/>
      <c r="F189" s="241"/>
      <c r="G189" s="246"/>
      <c r="H189" s="247"/>
      <c r="I189" s="247"/>
      <c r="J189" s="248"/>
      <c r="K189" s="249"/>
      <c r="L189" s="256"/>
      <c r="M189" s="257"/>
      <c r="N189" s="257"/>
      <c r="O189" s="258"/>
      <c r="P189" s="259"/>
      <c r="Q189" s="256"/>
      <c r="R189" s="257"/>
      <c r="S189" s="257"/>
      <c r="T189" s="258"/>
      <c r="U189" s="259"/>
      <c r="V189" s="256"/>
      <c r="W189" s="257"/>
      <c r="X189" s="257"/>
      <c r="Y189" s="258"/>
      <c r="Z189" s="259"/>
      <c r="AA189" s="256"/>
      <c r="AB189" s="257"/>
      <c r="AC189" s="257"/>
      <c r="AD189" s="258"/>
      <c r="AE189" s="259"/>
    </row>
    <row r="190" spans="1:31" ht="12.75" hidden="1" customHeight="1" x14ac:dyDescent="0.2">
      <c r="A190" s="114">
        <f>$A$30</f>
        <v>0</v>
      </c>
      <c r="B190" s="238"/>
      <c r="C190" s="239"/>
      <c r="D190" s="239"/>
      <c r="E190" s="240"/>
      <c r="F190" s="241"/>
      <c r="G190" s="246"/>
      <c r="H190" s="247"/>
      <c r="I190" s="247"/>
      <c r="J190" s="248"/>
      <c r="K190" s="249"/>
      <c r="L190" s="256"/>
      <c r="M190" s="257"/>
      <c r="N190" s="257"/>
      <c r="O190" s="258"/>
      <c r="P190" s="259"/>
      <c r="Q190" s="256"/>
      <c r="R190" s="257"/>
      <c r="S190" s="257"/>
      <c r="T190" s="258"/>
      <c r="U190" s="259"/>
      <c r="V190" s="256"/>
      <c r="W190" s="257"/>
      <c r="X190" s="257"/>
      <c r="Y190" s="258"/>
      <c r="Z190" s="259"/>
      <c r="AA190" s="256"/>
      <c r="AB190" s="257"/>
      <c r="AC190" s="257"/>
      <c r="AD190" s="258"/>
      <c r="AE190" s="259"/>
    </row>
    <row r="191" spans="1:31" ht="12.75" hidden="1" customHeight="1" x14ac:dyDescent="0.2">
      <c r="A191" s="114">
        <f>$A$31</f>
        <v>0</v>
      </c>
      <c r="B191" s="238"/>
      <c r="C191" s="239"/>
      <c r="D191" s="239"/>
      <c r="E191" s="240"/>
      <c r="F191" s="241"/>
      <c r="G191" s="246"/>
      <c r="H191" s="247"/>
      <c r="I191" s="247"/>
      <c r="J191" s="248"/>
      <c r="K191" s="249"/>
      <c r="L191" s="256"/>
      <c r="M191" s="257"/>
      <c r="N191" s="257"/>
      <c r="O191" s="258"/>
      <c r="P191" s="259"/>
      <c r="Q191" s="256"/>
      <c r="R191" s="257"/>
      <c r="S191" s="257"/>
      <c r="T191" s="258"/>
      <c r="U191" s="259"/>
      <c r="V191" s="256"/>
      <c r="W191" s="257"/>
      <c r="X191" s="257"/>
      <c r="Y191" s="258"/>
      <c r="Z191" s="259"/>
      <c r="AA191" s="256"/>
      <c r="AB191" s="257"/>
      <c r="AC191" s="257"/>
      <c r="AD191" s="258"/>
      <c r="AE191" s="259"/>
    </row>
    <row r="192" spans="1:31" ht="12.75" hidden="1" customHeight="1" x14ac:dyDescent="0.2">
      <c r="A192" s="114">
        <f>$A$32</f>
        <v>0</v>
      </c>
      <c r="B192" s="238"/>
      <c r="C192" s="239"/>
      <c r="D192" s="239"/>
      <c r="E192" s="240"/>
      <c r="F192" s="241"/>
      <c r="G192" s="246"/>
      <c r="H192" s="247"/>
      <c r="I192" s="247"/>
      <c r="J192" s="248"/>
      <c r="K192" s="249"/>
      <c r="L192" s="256"/>
      <c r="M192" s="257"/>
      <c r="N192" s="257"/>
      <c r="O192" s="258"/>
      <c r="P192" s="259"/>
      <c r="Q192" s="256"/>
      <c r="R192" s="257"/>
      <c r="S192" s="257"/>
      <c r="T192" s="258"/>
      <c r="U192" s="259"/>
      <c r="V192" s="256"/>
      <c r="W192" s="257"/>
      <c r="X192" s="257"/>
      <c r="Y192" s="258"/>
      <c r="Z192" s="259"/>
      <c r="AA192" s="256"/>
      <c r="AB192" s="257"/>
      <c r="AC192" s="257"/>
      <c r="AD192" s="258"/>
      <c r="AE192" s="259"/>
    </row>
    <row r="193" spans="1:31" ht="12.75" hidden="1" customHeight="1" x14ac:dyDescent="0.2">
      <c r="A193" s="114">
        <f>$A$33</f>
        <v>0</v>
      </c>
      <c r="B193" s="238"/>
      <c r="C193" s="239"/>
      <c r="D193" s="239"/>
      <c r="E193" s="240"/>
      <c r="F193" s="241"/>
      <c r="G193" s="246"/>
      <c r="H193" s="247"/>
      <c r="I193" s="247"/>
      <c r="J193" s="248"/>
      <c r="K193" s="249"/>
      <c r="L193" s="256"/>
      <c r="M193" s="257"/>
      <c r="N193" s="257"/>
      <c r="O193" s="258"/>
      <c r="P193" s="259"/>
      <c r="Q193" s="256"/>
      <c r="R193" s="257"/>
      <c r="S193" s="257"/>
      <c r="T193" s="258"/>
      <c r="U193" s="259"/>
      <c r="V193" s="256"/>
      <c r="W193" s="257"/>
      <c r="X193" s="257"/>
      <c r="Y193" s="258"/>
      <c r="Z193" s="259"/>
      <c r="AA193" s="256"/>
      <c r="AB193" s="257"/>
      <c r="AC193" s="257"/>
      <c r="AD193" s="258"/>
      <c r="AE193" s="259"/>
    </row>
    <row r="194" spans="1:31" ht="12.75" hidden="1" customHeight="1" x14ac:dyDescent="0.2">
      <c r="A194" s="114">
        <f>$A$34</f>
        <v>0</v>
      </c>
      <c r="B194" s="238"/>
      <c r="C194" s="239"/>
      <c r="D194" s="239"/>
      <c r="E194" s="240"/>
      <c r="F194" s="241"/>
      <c r="G194" s="246"/>
      <c r="H194" s="247"/>
      <c r="I194" s="247"/>
      <c r="J194" s="248"/>
      <c r="K194" s="249"/>
      <c r="L194" s="256"/>
      <c r="M194" s="257"/>
      <c r="N194" s="257"/>
      <c r="O194" s="258"/>
      <c r="P194" s="259"/>
      <c r="Q194" s="256"/>
      <c r="R194" s="257"/>
      <c r="S194" s="257"/>
      <c r="T194" s="258"/>
      <c r="U194" s="259"/>
      <c r="V194" s="256"/>
      <c r="W194" s="257"/>
      <c r="X194" s="257"/>
      <c r="Y194" s="258"/>
      <c r="Z194" s="259"/>
      <c r="AA194" s="256"/>
      <c r="AB194" s="257"/>
      <c r="AC194" s="257"/>
      <c r="AD194" s="258"/>
      <c r="AE194" s="259"/>
    </row>
    <row r="195" spans="1:31" ht="12.75" hidden="1" customHeight="1" x14ac:dyDescent="0.2">
      <c r="B195" s="238"/>
      <c r="C195" s="239"/>
      <c r="D195" s="239"/>
      <c r="E195" s="240"/>
      <c r="F195" s="241"/>
      <c r="G195" s="246"/>
      <c r="H195" s="247"/>
      <c r="I195" s="247"/>
      <c r="J195" s="248"/>
      <c r="K195" s="249"/>
      <c r="L195" s="256"/>
      <c r="M195" s="257"/>
      <c r="N195" s="257"/>
      <c r="O195" s="258"/>
      <c r="P195" s="259"/>
      <c r="Q195" s="256"/>
      <c r="R195" s="257"/>
      <c r="S195" s="257"/>
      <c r="T195" s="258"/>
      <c r="U195" s="259"/>
      <c r="V195" s="256"/>
      <c r="W195" s="257"/>
      <c r="X195" s="257"/>
      <c r="Y195" s="258"/>
      <c r="Z195" s="259"/>
      <c r="AA195" s="256"/>
      <c r="AB195" s="257"/>
      <c r="AC195" s="257"/>
      <c r="AD195" s="258"/>
      <c r="AE195" s="259"/>
    </row>
    <row r="196" spans="1:31" x14ac:dyDescent="0.2">
      <c r="A196" s="115" t="s">
        <v>2</v>
      </c>
      <c r="B196" s="242">
        <f t="shared" ref="B196:AE196" si="6">SUM(B$172:B$195)</f>
        <v>106</v>
      </c>
      <c r="C196" s="243">
        <f t="shared" si="6"/>
        <v>1050185</v>
      </c>
      <c r="D196" s="243">
        <f t="shared" si="6"/>
        <v>678</v>
      </c>
      <c r="E196" s="244">
        <f t="shared" si="6"/>
        <v>96100.048999999999</v>
      </c>
      <c r="F196" s="245">
        <f t="shared" si="6"/>
        <v>1</v>
      </c>
      <c r="G196" s="250">
        <f t="shared" si="6"/>
        <v>121</v>
      </c>
      <c r="H196" s="251">
        <f t="shared" si="6"/>
        <v>1074744</v>
      </c>
      <c r="I196" s="251">
        <f t="shared" si="6"/>
        <v>896</v>
      </c>
      <c r="J196" s="255">
        <f t="shared" si="6"/>
        <v>99681.796000000002</v>
      </c>
      <c r="K196" s="252">
        <f t="shared" si="6"/>
        <v>1</v>
      </c>
      <c r="L196" s="261">
        <f t="shared" si="6"/>
        <v>126</v>
      </c>
      <c r="M196" s="262">
        <f t="shared" si="6"/>
        <v>1053694</v>
      </c>
      <c r="N196" s="262">
        <f t="shared" si="6"/>
        <v>1156</v>
      </c>
      <c r="O196" s="263">
        <f t="shared" si="6"/>
        <v>97827.23</v>
      </c>
      <c r="P196" s="264">
        <f t="shared" si="6"/>
        <v>1</v>
      </c>
      <c r="Q196" s="261">
        <f t="shared" si="6"/>
        <v>136</v>
      </c>
      <c r="R196" s="262">
        <f t="shared" si="6"/>
        <v>1086675</v>
      </c>
      <c r="S196" s="262">
        <f t="shared" si="6"/>
        <v>12270</v>
      </c>
      <c r="T196" s="263">
        <f t="shared" si="6"/>
        <v>98666.89</v>
      </c>
      <c r="U196" s="264">
        <f t="shared" si="6"/>
        <v>1</v>
      </c>
      <c r="V196" s="261">
        <f t="shared" si="6"/>
        <v>149</v>
      </c>
      <c r="W196" s="262">
        <f t="shared" si="6"/>
        <v>1014705</v>
      </c>
      <c r="X196" s="262">
        <f t="shared" si="6"/>
        <v>5133</v>
      </c>
      <c r="Y196" s="263">
        <f t="shared" si="6"/>
        <v>102274.91500000001</v>
      </c>
      <c r="Z196" s="264">
        <f t="shared" si="6"/>
        <v>1</v>
      </c>
      <c r="AA196" s="261">
        <f t="shared" si="6"/>
        <v>0</v>
      </c>
      <c r="AB196" s="262">
        <f t="shared" si="6"/>
        <v>0</v>
      </c>
      <c r="AC196" s="262">
        <f t="shared" si="6"/>
        <v>0</v>
      </c>
      <c r="AD196" s="263">
        <f t="shared" si="6"/>
        <v>0</v>
      </c>
      <c r="AE196" s="264" t="e">
        <f t="shared" si="6"/>
        <v>#DIV/0!</v>
      </c>
    </row>
    <row r="199" spans="1:31" ht="12.75" customHeight="1" x14ac:dyDescent="0.2"/>
    <row r="200" spans="1:31" ht="12.75" customHeight="1" x14ac:dyDescent="0.2">
      <c r="A200" s="110" t="str">
        <f>Translation!$A$39</f>
        <v>Vorsorgekapital in Mio. CHF</v>
      </c>
    </row>
    <row r="201" spans="1:31" ht="12.75" customHeight="1" x14ac:dyDescent="0.2"/>
    <row r="202" spans="1:31" ht="12.75" customHeight="1" x14ac:dyDescent="0.2"/>
    <row r="203" spans="1:31" ht="12.75" customHeight="1" x14ac:dyDescent="0.2"/>
    <row r="204" spans="1:31" ht="12.75" customHeight="1" x14ac:dyDescent="0.2"/>
    <row r="205" spans="1:31" ht="12.75" customHeight="1" x14ac:dyDescent="0.2"/>
    <row r="206" spans="1:31" ht="12.75" customHeight="1" x14ac:dyDescent="0.2"/>
    <row r="207" spans="1:31" ht="12.75" customHeight="1" x14ac:dyDescent="0.2"/>
    <row r="208" spans="1:31" ht="12.75" customHeight="1" x14ac:dyDescent="0.2"/>
    <row r="209" ht="12.75" customHeight="1" x14ac:dyDescent="0.2"/>
  </sheetData>
  <mergeCells count="6">
    <mergeCell ref="B3:F3"/>
    <mergeCell ref="Q3:U3"/>
    <mergeCell ref="V3:Z3"/>
    <mergeCell ref="AA3:AE3"/>
    <mergeCell ref="L3:P3"/>
    <mergeCell ref="G3:K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8">
    <pageSetUpPr fitToPage="1"/>
  </sheetPr>
  <dimension ref="A1:AE209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27" width="11" style="25"/>
    <col min="28" max="29" width="11" style="18"/>
    <col min="30" max="30" width="11" style="158"/>
    <col min="31" max="31" width="11" style="27"/>
    <col min="32" max="16384" width="11" style="1"/>
  </cols>
  <sheetData>
    <row r="1" spans="1:31" s="22" customFormat="1" ht="18" x14ac:dyDescent="0.25">
      <c r="A1" s="109" t="str">
        <f>Translation!$A$402</f>
        <v>Arbeitgeber und Garantieform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  <c r="AA1" s="21"/>
      <c r="AD1" s="157"/>
      <c r="AE1" s="24"/>
    </row>
    <row r="2" spans="1:3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  <c r="AA2" s="25"/>
      <c r="AD2" s="158"/>
      <c r="AE2" s="27"/>
    </row>
    <row r="3" spans="1:31" s="18" customFormat="1" ht="15.75" x14ac:dyDescent="0.25">
      <c r="A3" s="110"/>
      <c r="B3" s="288">
        <f>Translation!$A$45</f>
        <v>2018</v>
      </c>
      <c r="C3" s="289"/>
      <c r="D3" s="289"/>
      <c r="E3" s="289"/>
      <c r="F3" s="290"/>
      <c r="G3" s="288">
        <f>Translation!$A$44</f>
        <v>2017</v>
      </c>
      <c r="H3" s="289"/>
      <c r="I3" s="289"/>
      <c r="J3" s="289"/>
      <c r="K3" s="290"/>
      <c r="L3" s="288">
        <f>Translation!$A$43</f>
        <v>2016</v>
      </c>
      <c r="M3" s="289"/>
      <c r="N3" s="289"/>
      <c r="O3" s="289"/>
      <c r="P3" s="290"/>
      <c r="Q3" s="288">
        <f>Translation!$A$42</f>
        <v>2015</v>
      </c>
      <c r="R3" s="289"/>
      <c r="S3" s="289"/>
      <c r="T3" s="289"/>
      <c r="U3" s="290"/>
      <c r="V3" s="288">
        <f>Translation!$A$41</f>
        <v>2014</v>
      </c>
      <c r="W3" s="289"/>
      <c r="X3" s="289"/>
      <c r="Y3" s="289"/>
      <c r="Z3" s="290"/>
      <c r="AA3" s="288">
        <f>Translation!$A$40</f>
        <v>2013</v>
      </c>
      <c r="AB3" s="289"/>
      <c r="AC3" s="289"/>
      <c r="AD3" s="289"/>
      <c r="AE3" s="290"/>
    </row>
    <row r="4" spans="1:31" s="18" customFormat="1" ht="38.25" x14ac:dyDescent="0.2">
      <c r="A4" s="111"/>
      <c r="B4" s="28" t="str">
        <f>Translation!$A$46</f>
        <v>Anzahl VE</v>
      </c>
      <c r="C4" s="19" t="str">
        <f>Translation!$A$47</f>
        <v>Anzahl aktive Versicherte</v>
      </c>
      <c r="D4" s="19" t="str">
        <f>Translation!$A$48</f>
        <v>Anzahl Rentner</v>
      </c>
      <c r="E4" s="148" t="str">
        <f>Translation!$A$49</f>
        <v>Vorsorge-kapital</v>
      </c>
      <c r="F4" s="29" t="str">
        <f>Translation!$A$52</f>
        <v>Anteil Vorsorge-kapital</v>
      </c>
      <c r="G4" s="28" t="str">
        <f>Translation!$A$46</f>
        <v>Anzahl VE</v>
      </c>
      <c r="H4" s="19" t="str">
        <f>Translation!$A$47</f>
        <v>Anzahl aktive Versicherte</v>
      </c>
      <c r="I4" s="19" t="str">
        <f>Translation!$A$48</f>
        <v>Anzahl Rentner</v>
      </c>
      <c r="J4" s="148" t="str">
        <f>Translation!$A$49</f>
        <v>Vorsorge-kapital</v>
      </c>
      <c r="K4" s="29" t="str">
        <f>Translation!$A$52</f>
        <v>Anteil Vorsorge-kapital</v>
      </c>
      <c r="L4" s="28" t="str">
        <f>Translation!$A$46</f>
        <v>Anzahl VE</v>
      </c>
      <c r="M4" s="73" t="str">
        <f>Translation!$A$47</f>
        <v>Anzahl aktive Versicherte</v>
      </c>
      <c r="N4" s="73" t="str">
        <f>Translation!$A$48</f>
        <v>Anzahl Rentner</v>
      </c>
      <c r="O4" s="148" t="str">
        <f>Translation!$A$49</f>
        <v>Vorsorge-kapital</v>
      </c>
      <c r="P4" s="29" t="str">
        <f>Translation!$A$52</f>
        <v>Anteil Vorsorge-kapital</v>
      </c>
      <c r="Q4" s="28" t="str">
        <f>Translation!$A$46</f>
        <v>Anzahl VE</v>
      </c>
      <c r="R4" s="73" t="str">
        <f>Translation!$A$47</f>
        <v>Anzahl aktive Versicherte</v>
      </c>
      <c r="S4" s="73" t="str">
        <f>Translation!$A$48</f>
        <v>Anzahl Rentner</v>
      </c>
      <c r="T4" s="148" t="str">
        <f>Translation!$A$49</f>
        <v>Vorsorge-kapital</v>
      </c>
      <c r="U4" s="29" t="str">
        <f>Translation!$A$52</f>
        <v>Anteil Vorsorge-kapital</v>
      </c>
      <c r="V4" s="28" t="str">
        <f>Translation!$A$46</f>
        <v>Anzahl VE</v>
      </c>
      <c r="W4" s="73" t="str">
        <f>Translation!$A$47</f>
        <v>Anzahl aktive Versicherte</v>
      </c>
      <c r="X4" s="73" t="str">
        <f>Translation!$A$48</f>
        <v>Anzahl Rentner</v>
      </c>
      <c r="Y4" s="148" t="str">
        <f>Translation!$A$49</f>
        <v>Vorsorge-kapital</v>
      </c>
      <c r="Z4" s="29" t="str">
        <f>Translation!$A$52</f>
        <v>Anteil Vorsorge-kapital</v>
      </c>
      <c r="AA4" s="28" t="str">
        <f>Translation!$A$46</f>
        <v>Anzahl VE</v>
      </c>
      <c r="AB4" s="73" t="str">
        <f>Translation!$A$47</f>
        <v>Anzahl aktive Versicherte</v>
      </c>
      <c r="AC4" s="73" t="str">
        <f>Translation!$A$48</f>
        <v>Anzahl Rentner</v>
      </c>
      <c r="AD4" s="148" t="str">
        <f>Translation!$A$49</f>
        <v>Vorsorge-kapital</v>
      </c>
      <c r="AE4" s="29" t="str">
        <f>Translation!$A$52</f>
        <v>Anteil Vorsorge-kapital</v>
      </c>
    </row>
    <row r="5" spans="1:31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  <c r="AA5" s="59"/>
      <c r="AB5" s="74"/>
      <c r="AC5" s="74"/>
      <c r="AD5" s="159"/>
      <c r="AE5" s="62"/>
    </row>
    <row r="6" spans="1:31" x14ac:dyDescent="0.2">
      <c r="M6" s="75"/>
      <c r="N6" s="75"/>
      <c r="R6" s="75"/>
      <c r="S6" s="75"/>
      <c r="W6" s="75"/>
      <c r="X6" s="75"/>
      <c r="AB6" s="75"/>
      <c r="AC6" s="75"/>
    </row>
    <row r="7" spans="1:31" ht="12.75" hidden="1" customHeight="1" x14ac:dyDescent="0.2">
      <c r="M7" s="75"/>
      <c r="N7" s="75"/>
      <c r="R7" s="75"/>
      <c r="S7" s="75"/>
      <c r="W7" s="75"/>
      <c r="X7" s="75"/>
      <c r="AB7" s="75"/>
      <c r="AC7" s="75"/>
    </row>
    <row r="8" spans="1:31" ht="12.75" hidden="1" customHeight="1" x14ac:dyDescent="0.2">
      <c r="M8" s="75"/>
      <c r="N8" s="75"/>
      <c r="R8" s="75"/>
      <c r="S8" s="75"/>
      <c r="W8" s="75"/>
      <c r="X8" s="75"/>
      <c r="AB8" s="75"/>
      <c r="AC8" s="75"/>
    </row>
    <row r="9" spans="1:31" ht="12.75" hidden="1" customHeight="1" x14ac:dyDescent="0.2">
      <c r="M9" s="75"/>
      <c r="N9" s="75"/>
      <c r="R9" s="75"/>
      <c r="S9" s="75"/>
      <c r="W9" s="75"/>
      <c r="X9" s="75"/>
      <c r="AB9" s="75"/>
      <c r="AC9" s="75"/>
    </row>
    <row r="10" spans="1:31" x14ac:dyDescent="0.2">
      <c r="M10" s="75"/>
      <c r="N10" s="75"/>
      <c r="R10" s="75"/>
      <c r="S10" s="75"/>
      <c r="W10" s="75"/>
      <c r="X10" s="75"/>
      <c r="AB10" s="75"/>
      <c r="AC10" s="75"/>
    </row>
    <row r="11" spans="1:31" x14ac:dyDescent="0.2">
      <c r="A11" s="113" t="str">
        <f>Translation!$A$29</f>
        <v>alle Vorsorgeeinrichtungen</v>
      </c>
    </row>
    <row r="12" spans="1:31" x14ac:dyDescent="0.2">
      <c r="A12" s="114" t="str">
        <f>Translation!$A403</f>
        <v>Privatrechtlicher Arbeitgeber</v>
      </c>
      <c r="B12" s="30">
        <v>1488</v>
      </c>
      <c r="C12" s="6">
        <v>3528290</v>
      </c>
      <c r="D12" s="6">
        <v>602874</v>
      </c>
      <c r="E12" s="150">
        <v>632199.02800000005</v>
      </c>
      <c r="F12" s="31">
        <f>E12/E$36</f>
        <v>0.685577280473607</v>
      </c>
      <c r="G12" s="41">
        <v>1550</v>
      </c>
      <c r="H12" s="42">
        <v>3471103</v>
      </c>
      <c r="I12" s="42">
        <v>591223</v>
      </c>
      <c r="J12" s="160">
        <v>619199.75600000005</v>
      </c>
      <c r="K12" s="44">
        <f>J12/J$36</f>
        <v>0.68549555042526245</v>
      </c>
      <c r="L12" s="76">
        <v>1576</v>
      </c>
      <c r="M12" s="122">
        <v>3348021</v>
      </c>
      <c r="N12" s="122">
        <v>569895</v>
      </c>
      <c r="O12" s="166">
        <v>587576.05299999996</v>
      </c>
      <c r="P12" s="124">
        <f>O12/O$36</f>
        <v>0.68317622277212187</v>
      </c>
      <c r="Q12" s="76">
        <v>1639</v>
      </c>
      <c r="R12" s="122">
        <v>3351547</v>
      </c>
      <c r="S12" s="122">
        <v>570504</v>
      </c>
      <c r="T12" s="166">
        <v>562288.61699999997</v>
      </c>
      <c r="U12" s="124">
        <f>T12/T$36</f>
        <v>0.68302740232894887</v>
      </c>
      <c r="V12" s="76">
        <v>1739</v>
      </c>
      <c r="W12" s="122">
        <v>3322093</v>
      </c>
      <c r="X12" s="122">
        <v>565595</v>
      </c>
      <c r="Y12" s="166">
        <v>552029.84499999997</v>
      </c>
      <c r="Z12" s="124">
        <f>Y12/Y$36</f>
        <v>0.6865777994894886</v>
      </c>
      <c r="AA12" s="76">
        <v>1792</v>
      </c>
      <c r="AB12" s="122">
        <v>3263614</v>
      </c>
      <c r="AC12" s="122">
        <v>643387</v>
      </c>
      <c r="AD12" s="166">
        <v>503104.34499999997</v>
      </c>
      <c r="AE12" s="124">
        <f>AD12/AD$36</f>
        <v>0.67489581042156643</v>
      </c>
    </row>
    <row r="13" spans="1:31" ht="12.75" customHeight="1" x14ac:dyDescent="0.2">
      <c r="A13" s="110" t="str">
        <f>Translation!$A404</f>
        <v>Öffentlich-rechtlicher Arbeitgeber</v>
      </c>
      <c r="B13" s="30"/>
      <c r="C13" s="6"/>
      <c r="D13" s="6"/>
      <c r="E13" s="150"/>
      <c r="F13" s="31"/>
      <c r="G13" s="41"/>
      <c r="H13" s="42"/>
      <c r="I13" s="42"/>
      <c r="J13" s="160"/>
      <c r="K13" s="44"/>
      <c r="L13" s="76"/>
      <c r="M13" s="122"/>
      <c r="N13" s="122"/>
      <c r="O13" s="166"/>
      <c r="P13" s="124"/>
      <c r="Q13" s="76"/>
      <c r="R13" s="122"/>
      <c r="S13" s="122"/>
      <c r="T13" s="166"/>
      <c r="U13" s="124"/>
      <c r="V13" s="76"/>
      <c r="W13" s="122"/>
      <c r="X13" s="122"/>
      <c r="Y13" s="166"/>
      <c r="Z13" s="124"/>
      <c r="AA13" s="76"/>
      <c r="AB13" s="122"/>
      <c r="AC13" s="122"/>
      <c r="AD13" s="166"/>
      <c r="AE13" s="124"/>
    </row>
    <row r="14" spans="1:31" x14ac:dyDescent="0.2">
      <c r="A14" s="114" t="str">
        <f>Translation!$A405</f>
        <v xml:space="preserve">   Vollkapitalisierung ohne Staatsgarantie</v>
      </c>
      <c r="B14" s="30">
        <v>61</v>
      </c>
      <c r="C14" s="6">
        <v>408237</v>
      </c>
      <c r="D14" s="6">
        <v>182961</v>
      </c>
      <c r="E14" s="150">
        <v>162096.299</v>
      </c>
      <c r="F14" s="31">
        <f>E14/E$36</f>
        <v>0.17578252246736553</v>
      </c>
      <c r="G14" s="41">
        <v>66</v>
      </c>
      <c r="H14" s="42">
        <v>379086</v>
      </c>
      <c r="I14" s="42">
        <v>170084</v>
      </c>
      <c r="J14" s="160">
        <v>150077.91</v>
      </c>
      <c r="K14" s="44">
        <f>J14/J$36</f>
        <v>0.16614628562954892</v>
      </c>
      <c r="L14" s="76">
        <v>67</v>
      </c>
      <c r="M14" s="122">
        <v>380033</v>
      </c>
      <c r="N14" s="122">
        <v>168832</v>
      </c>
      <c r="O14" s="166">
        <v>145211.70699999999</v>
      </c>
      <c r="P14" s="124">
        <f>O14/O$36</f>
        <v>0.16883803378990345</v>
      </c>
      <c r="Q14" s="76">
        <v>66</v>
      </c>
      <c r="R14" s="122">
        <v>378265</v>
      </c>
      <c r="S14" s="122">
        <v>164263</v>
      </c>
      <c r="T14" s="166">
        <v>141693.32800000001</v>
      </c>
      <c r="U14" s="124">
        <f>T14/T$36</f>
        <v>0.17211877108154888</v>
      </c>
      <c r="V14" s="76">
        <v>63</v>
      </c>
      <c r="W14" s="122">
        <v>342564</v>
      </c>
      <c r="X14" s="122">
        <v>149311</v>
      </c>
      <c r="Y14" s="166">
        <v>126700.054</v>
      </c>
      <c r="Z14" s="124">
        <f>Y14/Y$36</f>
        <v>0.15758105301447858</v>
      </c>
      <c r="AA14" s="76">
        <v>55</v>
      </c>
      <c r="AB14" s="122">
        <v>311018</v>
      </c>
      <c r="AC14" s="122">
        <v>140240</v>
      </c>
      <c r="AD14" s="166">
        <v>113554.299</v>
      </c>
      <c r="AE14" s="124">
        <f>AD14/AD$36</f>
        <v>0.15232887851616125</v>
      </c>
    </row>
    <row r="15" spans="1:31" x14ac:dyDescent="0.2">
      <c r="A15" s="114" t="str">
        <f>Translation!$A406</f>
        <v xml:space="preserve">   Vollkapitalisierung mit Staatsgarantie</v>
      </c>
      <c r="B15" s="30">
        <v>10</v>
      </c>
      <c r="C15" s="6">
        <v>19787</v>
      </c>
      <c r="D15" s="6">
        <v>10327</v>
      </c>
      <c r="E15" s="150">
        <v>9112.4629999999997</v>
      </c>
      <c r="F15" s="31">
        <f>E15/E$36</f>
        <v>9.8818525895556508E-3</v>
      </c>
      <c r="G15" s="41">
        <v>10</v>
      </c>
      <c r="H15" s="42">
        <v>44152</v>
      </c>
      <c r="I15" s="42">
        <v>19263</v>
      </c>
      <c r="J15" s="160">
        <v>18071</v>
      </c>
      <c r="K15" s="44">
        <f>J15/J$36</f>
        <v>2.0005805835193055E-2</v>
      </c>
      <c r="L15" s="76">
        <v>11</v>
      </c>
      <c r="M15" s="122">
        <v>45009</v>
      </c>
      <c r="N15" s="122">
        <v>17859</v>
      </c>
      <c r="O15" s="166">
        <v>17089.266</v>
      </c>
      <c r="P15" s="124">
        <f>O15/O$36</f>
        <v>1.9869734541118286E-2</v>
      </c>
      <c r="Q15" s="76">
        <v>12</v>
      </c>
      <c r="R15" s="122">
        <v>66283</v>
      </c>
      <c r="S15" s="122">
        <v>33600</v>
      </c>
      <c r="T15" s="166">
        <v>27334.325000000001</v>
      </c>
      <c r="U15" s="124">
        <f>T15/T$36</f>
        <v>3.3203754148139274E-2</v>
      </c>
      <c r="V15" s="76">
        <v>15</v>
      </c>
      <c r="W15" s="122">
        <v>95240</v>
      </c>
      <c r="X15" s="122">
        <v>43979</v>
      </c>
      <c r="Y15" s="166">
        <v>34563.195</v>
      </c>
      <c r="Z15" s="124">
        <f>Y15/Y$36</f>
        <v>4.298739023145768E-2</v>
      </c>
      <c r="AA15" s="76">
        <v>19</v>
      </c>
      <c r="AB15" s="122">
        <v>71213</v>
      </c>
      <c r="AC15" s="122">
        <v>35475</v>
      </c>
      <c r="AD15" s="166">
        <v>26991.541000000001</v>
      </c>
      <c r="AE15" s="124">
        <f>AD15/AD$36</f>
        <v>3.6208150692321965E-2</v>
      </c>
    </row>
    <row r="16" spans="1:31" x14ac:dyDescent="0.2">
      <c r="A16" s="114" t="str">
        <f>Translation!$A407</f>
        <v xml:space="preserve">   Teilkapitalisierung</v>
      </c>
      <c r="B16" s="30">
        <v>28</v>
      </c>
      <c r="C16" s="6">
        <v>285583</v>
      </c>
      <c r="D16" s="6">
        <v>141133</v>
      </c>
      <c r="E16" s="150">
        <v>118733.36900000001</v>
      </c>
      <c r="F16" s="31">
        <f>E16/E$36</f>
        <v>0.12875834446947185</v>
      </c>
      <c r="G16" s="41">
        <v>28</v>
      </c>
      <c r="H16" s="42">
        <v>281571</v>
      </c>
      <c r="I16" s="42">
        <v>136921</v>
      </c>
      <c r="J16" s="160">
        <v>115939.117</v>
      </c>
      <c r="K16" s="44">
        <f>J16/J$36</f>
        <v>0.1283523581099956</v>
      </c>
      <c r="L16" s="76">
        <v>28</v>
      </c>
      <c r="M16" s="122">
        <v>277031</v>
      </c>
      <c r="N16" s="122">
        <v>132239</v>
      </c>
      <c r="O16" s="166">
        <v>110188.113</v>
      </c>
      <c r="P16" s="124">
        <f>O16/O$36</f>
        <v>0.12811600889685637</v>
      </c>
      <c r="Q16" s="76">
        <v>26</v>
      </c>
      <c r="R16" s="122">
        <v>242060</v>
      </c>
      <c r="S16" s="122">
        <v>110234</v>
      </c>
      <c r="T16" s="166">
        <v>91913.683999999994</v>
      </c>
      <c r="U16" s="124">
        <f>T16/T$36</f>
        <v>0.11165007244136309</v>
      </c>
      <c r="V16" s="76">
        <v>26</v>
      </c>
      <c r="W16" s="122">
        <v>244130</v>
      </c>
      <c r="X16" s="122">
        <v>109859</v>
      </c>
      <c r="Y16" s="166">
        <v>90668.198999999993</v>
      </c>
      <c r="Z16" s="124">
        <f>Y16/Y$36</f>
        <v>0.11276704170423078</v>
      </c>
      <c r="AA16" s="76">
        <v>24</v>
      </c>
      <c r="AB16" s="122">
        <v>187241</v>
      </c>
      <c r="AC16" s="122">
        <v>87457</v>
      </c>
      <c r="AD16" s="166">
        <v>67638.434999999998</v>
      </c>
      <c r="AE16" s="124">
        <f>AD16/AD$36</f>
        <v>9.0734450733021291E-2</v>
      </c>
    </row>
    <row r="17" spans="1:31" x14ac:dyDescent="0.2">
      <c r="A17" s="114" t="str">
        <f>Translation!$A408</f>
        <v xml:space="preserve">   Zukünftiges System noch unklar</v>
      </c>
      <c r="B17" s="30">
        <v>0</v>
      </c>
      <c r="C17" s="6">
        <v>0</v>
      </c>
      <c r="D17" s="6">
        <v>0</v>
      </c>
      <c r="E17" s="150">
        <v>0</v>
      </c>
      <c r="F17" s="31">
        <f>E17/E$36</f>
        <v>0</v>
      </c>
      <c r="G17" s="41">
        <v>0</v>
      </c>
      <c r="H17" s="42">
        <v>0</v>
      </c>
      <c r="I17" s="42">
        <v>0</v>
      </c>
      <c r="J17" s="160">
        <v>0</v>
      </c>
      <c r="K17" s="44">
        <f>J17/J$36</f>
        <v>0</v>
      </c>
      <c r="L17" s="76">
        <v>0</v>
      </c>
      <c r="M17" s="122">
        <v>0</v>
      </c>
      <c r="N17" s="122">
        <v>0</v>
      </c>
      <c r="O17" s="166">
        <v>0</v>
      </c>
      <c r="P17" s="124">
        <f>O17/O$36</f>
        <v>0</v>
      </c>
      <c r="Q17" s="76">
        <v>0</v>
      </c>
      <c r="R17" s="122">
        <v>0</v>
      </c>
      <c r="S17" s="122">
        <v>0</v>
      </c>
      <c r="T17" s="166">
        <v>0</v>
      </c>
      <c r="U17" s="124">
        <f>T17/T$36</f>
        <v>0</v>
      </c>
      <c r="V17" s="76">
        <v>2</v>
      </c>
      <c r="W17" s="122">
        <v>10</v>
      </c>
      <c r="X17" s="122">
        <v>74</v>
      </c>
      <c r="Y17" s="166">
        <v>69.721999999999994</v>
      </c>
      <c r="Z17" s="124">
        <f>Y17/Y$36</f>
        <v>8.6715560344397915E-5</v>
      </c>
      <c r="AA17" s="76">
        <v>15</v>
      </c>
      <c r="AB17" s="122">
        <v>99662</v>
      </c>
      <c r="AC17" s="122">
        <v>36773</v>
      </c>
      <c r="AD17" s="166">
        <v>34166.214999999997</v>
      </c>
      <c r="AE17" s="124">
        <f>AD17/AD$36</f>
        <v>4.5832709636929252E-2</v>
      </c>
    </row>
    <row r="18" spans="1:31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6"/>
      <c r="P18" s="124"/>
      <c r="Q18" s="76"/>
      <c r="R18" s="122"/>
      <c r="S18" s="122"/>
      <c r="T18" s="166"/>
      <c r="U18" s="124"/>
      <c r="V18" s="76"/>
      <c r="W18" s="122"/>
      <c r="X18" s="122"/>
      <c r="Y18" s="166"/>
      <c r="Z18" s="124"/>
      <c r="AA18" s="76"/>
      <c r="AB18" s="122"/>
      <c r="AC18" s="122"/>
      <c r="AD18" s="166"/>
      <c r="AE18" s="124"/>
    </row>
    <row r="19" spans="1:31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6"/>
      <c r="P19" s="124"/>
      <c r="Q19" s="76"/>
      <c r="R19" s="122"/>
      <c r="S19" s="122"/>
      <c r="T19" s="166"/>
      <c r="U19" s="124"/>
      <c r="V19" s="76"/>
      <c r="W19" s="122"/>
      <c r="X19" s="122"/>
      <c r="Y19" s="166"/>
      <c r="Z19" s="124"/>
      <c r="AA19" s="76"/>
      <c r="AB19" s="122"/>
      <c r="AC19" s="122"/>
      <c r="AD19" s="166"/>
      <c r="AE19" s="124"/>
    </row>
    <row r="20" spans="1:31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6"/>
      <c r="P20" s="124"/>
      <c r="Q20" s="76"/>
      <c r="R20" s="122"/>
      <c r="S20" s="122"/>
      <c r="T20" s="166"/>
      <c r="U20" s="124"/>
      <c r="V20" s="76"/>
      <c r="W20" s="122"/>
      <c r="X20" s="122"/>
      <c r="Y20" s="166"/>
      <c r="Z20" s="124"/>
      <c r="AA20" s="76"/>
      <c r="AB20" s="122"/>
      <c r="AC20" s="122"/>
      <c r="AD20" s="166"/>
      <c r="AE20" s="124"/>
    </row>
    <row r="21" spans="1:31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6"/>
      <c r="P21" s="124"/>
      <c r="Q21" s="76"/>
      <c r="R21" s="122"/>
      <c r="S21" s="122"/>
      <c r="T21" s="166"/>
      <c r="U21" s="124"/>
      <c r="V21" s="76"/>
      <c r="W21" s="122"/>
      <c r="X21" s="122"/>
      <c r="Y21" s="166"/>
      <c r="Z21" s="124"/>
      <c r="AA21" s="76"/>
      <c r="AB21" s="122"/>
      <c r="AC21" s="122"/>
      <c r="AD21" s="166"/>
      <c r="AE21" s="124"/>
    </row>
    <row r="22" spans="1:31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6"/>
      <c r="P22" s="124"/>
      <c r="Q22" s="76"/>
      <c r="R22" s="122"/>
      <c r="S22" s="122"/>
      <c r="T22" s="166"/>
      <c r="U22" s="124"/>
      <c r="V22" s="76"/>
      <c r="W22" s="122"/>
      <c r="X22" s="122"/>
      <c r="Y22" s="166"/>
      <c r="Z22" s="124"/>
      <c r="AA22" s="76"/>
      <c r="AB22" s="122"/>
      <c r="AC22" s="122"/>
      <c r="AD22" s="166"/>
      <c r="AE22" s="124"/>
    </row>
    <row r="23" spans="1:31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6"/>
      <c r="P23" s="124"/>
      <c r="Q23" s="76"/>
      <c r="R23" s="122"/>
      <c r="S23" s="122"/>
      <c r="T23" s="166"/>
      <c r="U23" s="124"/>
      <c r="V23" s="76"/>
      <c r="W23" s="122"/>
      <c r="X23" s="122"/>
      <c r="Y23" s="166"/>
      <c r="Z23" s="124"/>
      <c r="AA23" s="76"/>
      <c r="AB23" s="122"/>
      <c r="AC23" s="122"/>
      <c r="AD23" s="166"/>
      <c r="AE23" s="124"/>
    </row>
    <row r="24" spans="1:31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6"/>
      <c r="P24" s="124"/>
      <c r="Q24" s="76"/>
      <c r="R24" s="122"/>
      <c r="S24" s="122"/>
      <c r="T24" s="166"/>
      <c r="U24" s="124"/>
      <c r="V24" s="76"/>
      <c r="W24" s="122"/>
      <c r="X24" s="122"/>
      <c r="Y24" s="166"/>
      <c r="Z24" s="124"/>
      <c r="AA24" s="76"/>
      <c r="AB24" s="122"/>
      <c r="AC24" s="122"/>
      <c r="AD24" s="166"/>
      <c r="AE24" s="124"/>
    </row>
    <row r="25" spans="1:31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6"/>
      <c r="P25" s="124"/>
      <c r="Q25" s="76"/>
      <c r="R25" s="122"/>
      <c r="S25" s="122"/>
      <c r="T25" s="166"/>
      <c r="U25" s="124"/>
      <c r="V25" s="76"/>
      <c r="W25" s="122"/>
      <c r="X25" s="122"/>
      <c r="Y25" s="166"/>
      <c r="Z25" s="124"/>
      <c r="AA25" s="76"/>
      <c r="AB25" s="122"/>
      <c r="AC25" s="122"/>
      <c r="AD25" s="166"/>
      <c r="AE25" s="124"/>
    </row>
    <row r="26" spans="1:31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6"/>
      <c r="P26" s="124"/>
      <c r="Q26" s="76"/>
      <c r="R26" s="122"/>
      <c r="S26" s="122"/>
      <c r="T26" s="166"/>
      <c r="U26" s="124"/>
      <c r="V26" s="76"/>
      <c r="W26" s="122"/>
      <c r="X26" s="122"/>
      <c r="Y26" s="166"/>
      <c r="Z26" s="124"/>
      <c r="AA26" s="76"/>
      <c r="AB26" s="122"/>
      <c r="AC26" s="122"/>
      <c r="AD26" s="166"/>
      <c r="AE26" s="124"/>
    </row>
    <row r="27" spans="1:31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6"/>
      <c r="P27" s="124"/>
      <c r="Q27" s="76"/>
      <c r="R27" s="122"/>
      <c r="S27" s="122"/>
      <c r="T27" s="166"/>
      <c r="U27" s="124"/>
      <c r="V27" s="76"/>
      <c r="W27" s="122"/>
      <c r="X27" s="122"/>
      <c r="Y27" s="166"/>
      <c r="Z27" s="124"/>
      <c r="AA27" s="76"/>
      <c r="AB27" s="122"/>
      <c r="AC27" s="122"/>
      <c r="AD27" s="166"/>
      <c r="AE27" s="124"/>
    </row>
    <row r="28" spans="1:31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6"/>
      <c r="P28" s="124"/>
      <c r="Q28" s="76"/>
      <c r="R28" s="122"/>
      <c r="S28" s="122"/>
      <c r="T28" s="166"/>
      <c r="U28" s="124"/>
      <c r="V28" s="76"/>
      <c r="W28" s="122"/>
      <c r="X28" s="122"/>
      <c r="Y28" s="166"/>
      <c r="Z28" s="124"/>
      <c r="AA28" s="76"/>
      <c r="AB28" s="122"/>
      <c r="AC28" s="122"/>
      <c r="AD28" s="166"/>
      <c r="AE28" s="124"/>
    </row>
    <row r="29" spans="1:31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6"/>
      <c r="P29" s="124"/>
      <c r="Q29" s="76"/>
      <c r="R29" s="122"/>
      <c r="S29" s="122"/>
      <c r="T29" s="166"/>
      <c r="U29" s="124"/>
      <c r="V29" s="76"/>
      <c r="W29" s="122"/>
      <c r="X29" s="122"/>
      <c r="Y29" s="166"/>
      <c r="Z29" s="124"/>
      <c r="AA29" s="76"/>
      <c r="AB29" s="122"/>
      <c r="AC29" s="122"/>
      <c r="AD29" s="166"/>
      <c r="AE29" s="124"/>
    </row>
    <row r="30" spans="1:31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6"/>
      <c r="P30" s="124"/>
      <c r="Q30" s="76"/>
      <c r="R30" s="122"/>
      <c r="S30" s="122"/>
      <c r="T30" s="166"/>
      <c r="U30" s="124"/>
      <c r="V30" s="76"/>
      <c r="W30" s="122"/>
      <c r="X30" s="122"/>
      <c r="Y30" s="166"/>
      <c r="Z30" s="124"/>
      <c r="AA30" s="76"/>
      <c r="AB30" s="122"/>
      <c r="AC30" s="122"/>
      <c r="AD30" s="166"/>
      <c r="AE30" s="124"/>
    </row>
    <row r="31" spans="1:31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6"/>
      <c r="P31" s="124"/>
      <c r="Q31" s="76"/>
      <c r="R31" s="122"/>
      <c r="S31" s="122"/>
      <c r="T31" s="166"/>
      <c r="U31" s="124"/>
      <c r="V31" s="76"/>
      <c r="W31" s="122"/>
      <c r="X31" s="122"/>
      <c r="Y31" s="166"/>
      <c r="Z31" s="124"/>
      <c r="AA31" s="76"/>
      <c r="AB31" s="122"/>
      <c r="AC31" s="122"/>
      <c r="AD31" s="166"/>
      <c r="AE31" s="124"/>
    </row>
    <row r="32" spans="1:31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6"/>
      <c r="P32" s="124"/>
      <c r="Q32" s="76"/>
      <c r="R32" s="122"/>
      <c r="S32" s="122"/>
      <c r="T32" s="166"/>
      <c r="U32" s="124"/>
      <c r="V32" s="76"/>
      <c r="W32" s="122"/>
      <c r="X32" s="122"/>
      <c r="Y32" s="166"/>
      <c r="Z32" s="124"/>
      <c r="AA32" s="76"/>
      <c r="AB32" s="122"/>
      <c r="AC32" s="122"/>
      <c r="AD32" s="166"/>
      <c r="AE32" s="124"/>
    </row>
    <row r="33" spans="1:31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6"/>
      <c r="P33" s="124"/>
      <c r="Q33" s="76"/>
      <c r="R33" s="122"/>
      <c r="S33" s="122"/>
      <c r="T33" s="166"/>
      <c r="U33" s="124"/>
      <c r="V33" s="76"/>
      <c r="W33" s="122"/>
      <c r="X33" s="122"/>
      <c r="Y33" s="166"/>
      <c r="Z33" s="124"/>
      <c r="AA33" s="76"/>
      <c r="AB33" s="122"/>
      <c r="AC33" s="122"/>
      <c r="AD33" s="166"/>
      <c r="AE33" s="124"/>
    </row>
    <row r="34" spans="1:31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6"/>
      <c r="P34" s="124"/>
      <c r="Q34" s="76"/>
      <c r="R34" s="122"/>
      <c r="S34" s="122"/>
      <c r="T34" s="166"/>
      <c r="U34" s="124"/>
      <c r="V34" s="76"/>
      <c r="W34" s="122"/>
      <c r="X34" s="122"/>
      <c r="Y34" s="166"/>
      <c r="Z34" s="124"/>
      <c r="AA34" s="76"/>
      <c r="AB34" s="122"/>
      <c r="AC34" s="122"/>
      <c r="AD34" s="166"/>
      <c r="AE34" s="124"/>
    </row>
    <row r="35" spans="1:31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6"/>
      <c r="P35" s="124"/>
      <c r="Q35" s="76"/>
      <c r="R35" s="122"/>
      <c r="S35" s="122"/>
      <c r="T35" s="166"/>
      <c r="U35" s="124"/>
      <c r="V35" s="76"/>
      <c r="W35" s="122"/>
      <c r="X35" s="122"/>
      <c r="Y35" s="166"/>
      <c r="Z35" s="124"/>
      <c r="AA35" s="76"/>
      <c r="AB35" s="122"/>
      <c r="AC35" s="122"/>
      <c r="AD35" s="166"/>
      <c r="AE35" s="124"/>
    </row>
    <row r="36" spans="1:31" x14ac:dyDescent="0.2">
      <c r="A36" s="115" t="s">
        <v>2</v>
      </c>
      <c r="B36" s="32">
        <f t="shared" ref="B36:Y36" si="0">SUM(B$12:B$35)</f>
        <v>1587</v>
      </c>
      <c r="C36" s="7">
        <f t="shared" si="0"/>
        <v>4241897</v>
      </c>
      <c r="D36" s="7">
        <f t="shared" si="0"/>
        <v>937295</v>
      </c>
      <c r="E36" s="151">
        <f t="shared" si="0"/>
        <v>922141.15899999999</v>
      </c>
      <c r="F36" s="64">
        <f t="shared" si="0"/>
        <v>1</v>
      </c>
      <c r="G36" s="45">
        <f t="shared" si="0"/>
        <v>1654</v>
      </c>
      <c r="H36" s="65">
        <f t="shared" si="0"/>
        <v>4175912</v>
      </c>
      <c r="I36" s="65">
        <f t="shared" si="0"/>
        <v>917491</v>
      </c>
      <c r="J36" s="161">
        <f t="shared" si="0"/>
        <v>903287.78300000005</v>
      </c>
      <c r="K36" s="66">
        <f t="shared" si="0"/>
        <v>1</v>
      </c>
      <c r="L36" s="77">
        <f t="shared" si="0"/>
        <v>1682</v>
      </c>
      <c r="M36" s="125">
        <f t="shared" si="0"/>
        <v>4050094</v>
      </c>
      <c r="N36" s="125">
        <f t="shared" si="0"/>
        <v>888825</v>
      </c>
      <c r="O36" s="167">
        <f t="shared" si="0"/>
        <v>860065.13899999997</v>
      </c>
      <c r="P36" s="127">
        <f t="shared" si="0"/>
        <v>1</v>
      </c>
      <c r="Q36" s="77">
        <f t="shared" si="0"/>
        <v>1743</v>
      </c>
      <c r="R36" s="125">
        <f t="shared" si="0"/>
        <v>4038155</v>
      </c>
      <c r="S36" s="125">
        <f t="shared" si="0"/>
        <v>878601</v>
      </c>
      <c r="T36" s="167">
        <f t="shared" si="0"/>
        <v>823229.95399999991</v>
      </c>
      <c r="U36" s="127">
        <f t="shared" si="0"/>
        <v>1</v>
      </c>
      <c r="V36" s="77">
        <f t="shared" si="0"/>
        <v>1845</v>
      </c>
      <c r="W36" s="125">
        <f t="shared" si="0"/>
        <v>4004037</v>
      </c>
      <c r="X36" s="125">
        <f t="shared" si="0"/>
        <v>868818</v>
      </c>
      <c r="Y36" s="167">
        <f t="shared" si="0"/>
        <v>804031.0149999999</v>
      </c>
      <c r="Z36" s="127">
        <f t="shared" ref="Z36:AE36" si="1">SUM(Z$12:Z$35)</f>
        <v>1</v>
      </c>
      <c r="AA36" s="77">
        <f t="shared" si="1"/>
        <v>1905</v>
      </c>
      <c r="AB36" s="125">
        <f t="shared" si="1"/>
        <v>3932748</v>
      </c>
      <c r="AC36" s="125">
        <f t="shared" si="1"/>
        <v>943332</v>
      </c>
      <c r="AD36" s="167">
        <f t="shared" si="1"/>
        <v>745454.83499999985</v>
      </c>
      <c r="AE36" s="127">
        <f t="shared" si="1"/>
        <v>1.0000000000000002</v>
      </c>
    </row>
    <row r="39" spans="1:31" ht="12.75" hidden="1" customHeight="1" x14ac:dyDescent="0.2"/>
    <row r="40" spans="1:31" ht="12.75" hidden="1" customHeight="1" x14ac:dyDescent="0.2"/>
    <row r="41" spans="1:31" ht="12.75" hidden="1" customHeight="1" x14ac:dyDescent="0.2"/>
    <row r="42" spans="1:31" ht="12.75" hidden="1" customHeight="1" x14ac:dyDescent="0.2"/>
    <row r="43" spans="1:31" ht="12.75" hidden="1" customHeight="1" x14ac:dyDescent="0.2"/>
    <row r="44" spans="1:31" ht="12.75" hidden="1" customHeight="1" x14ac:dyDescent="0.2"/>
    <row r="45" spans="1:31" ht="12.75" hidden="1" customHeight="1" x14ac:dyDescent="0.2"/>
    <row r="46" spans="1:31" ht="12.75" hidden="1" customHeight="1" x14ac:dyDescent="0.2"/>
    <row r="47" spans="1:31" ht="12.75" hidden="1" customHeight="1" x14ac:dyDescent="0.2"/>
    <row r="48" spans="1:31" ht="12.75" hidden="1" customHeight="1" x14ac:dyDescent="0.2"/>
    <row r="49" spans="1:31" ht="12.75" hidden="1" customHeight="1" x14ac:dyDescent="0.2"/>
    <row r="51" spans="1:31" x14ac:dyDescent="0.2">
      <c r="A51" s="116" t="str">
        <f>Translation!$A$30</f>
        <v>Vorsorgeeinrichtungen ohne Staatsgarantie</v>
      </c>
    </row>
    <row r="52" spans="1:31" x14ac:dyDescent="0.2">
      <c r="A52" s="114" t="str">
        <f>$A$12</f>
        <v>Privatrechtlicher Arbeitgeber</v>
      </c>
      <c r="B52" s="33">
        <v>1488</v>
      </c>
      <c r="C52" s="8">
        <v>3528290</v>
      </c>
      <c r="D52" s="8">
        <v>602874</v>
      </c>
      <c r="E52" s="152">
        <v>632199.02800000005</v>
      </c>
      <c r="F52" s="34">
        <f>E52/E$76</f>
        <v>0.79592439551139393</v>
      </c>
      <c r="G52" s="47">
        <v>1550</v>
      </c>
      <c r="H52" s="48">
        <v>3471103</v>
      </c>
      <c r="I52" s="48">
        <v>591223</v>
      </c>
      <c r="J52" s="162">
        <v>619199.75600000005</v>
      </c>
      <c r="K52" s="50">
        <f>J52/J$76</f>
        <v>0.80491061078068527</v>
      </c>
      <c r="L52" s="128">
        <v>1576</v>
      </c>
      <c r="M52" s="129">
        <v>3348021</v>
      </c>
      <c r="N52" s="129">
        <v>569895</v>
      </c>
      <c r="O52" s="168">
        <v>587576.05299999996</v>
      </c>
      <c r="P52" s="131">
        <f>O52/O$76</f>
        <v>0.80183660955253944</v>
      </c>
      <c r="Q52" s="128">
        <v>1639</v>
      </c>
      <c r="R52" s="129">
        <v>3351547</v>
      </c>
      <c r="S52" s="129">
        <v>570504</v>
      </c>
      <c r="T52" s="168">
        <v>562288.61699999997</v>
      </c>
      <c r="U52" s="131">
        <f>T52/T$76</f>
        <v>0.79872590624465523</v>
      </c>
      <c r="V52" s="128">
        <v>1739</v>
      </c>
      <c r="W52" s="129">
        <v>3322093</v>
      </c>
      <c r="X52" s="129">
        <v>565595</v>
      </c>
      <c r="Y52" s="168">
        <v>552029.84499999997</v>
      </c>
      <c r="Z52" s="131">
        <f>Y52/Y$76</f>
        <v>0.81332772552576171</v>
      </c>
      <c r="AA52" s="128">
        <v>1792</v>
      </c>
      <c r="AB52" s="129">
        <v>3263614</v>
      </c>
      <c r="AC52" s="129">
        <v>643387</v>
      </c>
      <c r="AD52" s="168">
        <v>503104.34499999997</v>
      </c>
      <c r="AE52" s="131">
        <f>AD52/AD$76</f>
        <v>0.81585549784330924</v>
      </c>
    </row>
    <row r="53" spans="1:31" ht="12.75" customHeight="1" x14ac:dyDescent="0.2">
      <c r="A53" s="114" t="str">
        <f>$A$13</f>
        <v>Öffentlich-rechtlicher Arbeitgeber</v>
      </c>
      <c r="B53" s="33"/>
      <c r="C53" s="8"/>
      <c r="D53" s="8"/>
      <c r="E53" s="152"/>
      <c r="F53" s="34"/>
      <c r="G53" s="47"/>
      <c r="H53" s="48"/>
      <c r="I53" s="48"/>
      <c r="J53" s="162"/>
      <c r="K53" s="50"/>
      <c r="L53" s="128"/>
      <c r="M53" s="129"/>
      <c r="N53" s="129"/>
      <c r="O53" s="168"/>
      <c r="P53" s="131"/>
      <c r="Q53" s="128"/>
      <c r="R53" s="129"/>
      <c r="S53" s="129"/>
      <c r="T53" s="168"/>
      <c r="U53" s="131"/>
      <c r="V53" s="128"/>
      <c r="W53" s="129"/>
      <c r="X53" s="129"/>
      <c r="Y53" s="168"/>
      <c r="Z53" s="131"/>
      <c r="AA53" s="128"/>
      <c r="AB53" s="129"/>
      <c r="AC53" s="129"/>
      <c r="AD53" s="168"/>
      <c r="AE53" s="131"/>
    </row>
    <row r="54" spans="1:31" x14ac:dyDescent="0.2">
      <c r="A54" s="114" t="str">
        <f>$A$14</f>
        <v xml:space="preserve">   Vollkapitalisierung ohne Staatsgarantie</v>
      </c>
      <c r="B54" s="33">
        <v>61</v>
      </c>
      <c r="C54" s="8">
        <v>408237</v>
      </c>
      <c r="D54" s="8">
        <v>182961</v>
      </c>
      <c r="E54" s="152">
        <v>162096.299</v>
      </c>
      <c r="F54" s="34">
        <f>E54/E$76</f>
        <v>0.20407560448860601</v>
      </c>
      <c r="G54" s="47">
        <v>66</v>
      </c>
      <c r="H54" s="48">
        <v>379086</v>
      </c>
      <c r="I54" s="48">
        <v>170084</v>
      </c>
      <c r="J54" s="162">
        <v>150077.91</v>
      </c>
      <c r="K54" s="50">
        <f>J54/J$76</f>
        <v>0.19508938921931471</v>
      </c>
      <c r="L54" s="128">
        <v>67</v>
      </c>
      <c r="M54" s="129">
        <v>380033</v>
      </c>
      <c r="N54" s="129">
        <v>168832</v>
      </c>
      <c r="O54" s="168">
        <v>145211.70699999999</v>
      </c>
      <c r="P54" s="131">
        <f>O54/O$76</f>
        <v>0.19816339044746051</v>
      </c>
      <c r="Q54" s="128">
        <v>66</v>
      </c>
      <c r="R54" s="129">
        <v>378265</v>
      </c>
      <c r="S54" s="129">
        <v>164263</v>
      </c>
      <c r="T54" s="168">
        <v>141693.32800000001</v>
      </c>
      <c r="U54" s="131">
        <f>T54/T$76</f>
        <v>0.20127409375534486</v>
      </c>
      <c r="V54" s="128">
        <v>63</v>
      </c>
      <c r="W54" s="129">
        <v>342564</v>
      </c>
      <c r="X54" s="129">
        <v>149311</v>
      </c>
      <c r="Y54" s="168">
        <v>126700.054</v>
      </c>
      <c r="Z54" s="131">
        <f>Y54/Y$76</f>
        <v>0.18667227447423826</v>
      </c>
      <c r="AA54" s="128">
        <v>55</v>
      </c>
      <c r="AB54" s="129">
        <v>311018</v>
      </c>
      <c r="AC54" s="129">
        <v>140240</v>
      </c>
      <c r="AD54" s="168">
        <v>113554.299</v>
      </c>
      <c r="AE54" s="131">
        <f>AD54/AD$76</f>
        <v>0.18414450215669076</v>
      </c>
    </row>
    <row r="55" spans="1:31" x14ac:dyDescent="0.2">
      <c r="A55" s="114" t="str">
        <f>$A$15</f>
        <v xml:space="preserve">   Vollkapitalisierung mit Staatsgarantie</v>
      </c>
      <c r="B55" s="33">
        <v>0</v>
      </c>
      <c r="C55" s="8">
        <v>0</v>
      </c>
      <c r="D55" s="8">
        <v>0</v>
      </c>
      <c r="E55" s="152">
        <v>0</v>
      </c>
      <c r="F55" s="34">
        <f>E55/E$76</f>
        <v>0</v>
      </c>
      <c r="G55" s="47">
        <v>0</v>
      </c>
      <c r="H55" s="48">
        <v>0</v>
      </c>
      <c r="I55" s="48">
        <v>0</v>
      </c>
      <c r="J55" s="162">
        <v>0</v>
      </c>
      <c r="K55" s="50">
        <f>J55/J$76</f>
        <v>0</v>
      </c>
      <c r="L55" s="128">
        <v>0</v>
      </c>
      <c r="M55" s="129">
        <v>0</v>
      </c>
      <c r="N55" s="129">
        <v>0</v>
      </c>
      <c r="O55" s="168">
        <v>0</v>
      </c>
      <c r="P55" s="131">
        <f>O55/O$76</f>
        <v>0</v>
      </c>
      <c r="Q55" s="128">
        <v>0</v>
      </c>
      <c r="R55" s="129">
        <v>0</v>
      </c>
      <c r="S55" s="129">
        <v>0</v>
      </c>
      <c r="T55" s="168">
        <v>0</v>
      </c>
      <c r="U55" s="131">
        <f>T55/T$76</f>
        <v>0</v>
      </c>
      <c r="V55" s="128">
        <v>0</v>
      </c>
      <c r="W55" s="129">
        <v>0</v>
      </c>
      <c r="X55" s="129">
        <v>0</v>
      </c>
      <c r="Y55" s="168">
        <v>0</v>
      </c>
      <c r="Z55" s="131">
        <f>Y55/Y$76</f>
        <v>0</v>
      </c>
      <c r="AA55" s="128">
        <v>0</v>
      </c>
      <c r="AB55" s="129">
        <v>0</v>
      </c>
      <c r="AC55" s="129">
        <v>0</v>
      </c>
      <c r="AD55" s="168">
        <v>0</v>
      </c>
      <c r="AE55" s="131">
        <f>AD55/AD$76</f>
        <v>0</v>
      </c>
    </row>
    <row r="56" spans="1:31" x14ac:dyDescent="0.2">
      <c r="A56" s="114" t="str">
        <f>$A$16</f>
        <v xml:space="preserve">   Teilkapitalisierung</v>
      </c>
      <c r="B56" s="33">
        <v>0</v>
      </c>
      <c r="C56" s="8">
        <v>0</v>
      </c>
      <c r="D56" s="8">
        <v>0</v>
      </c>
      <c r="E56" s="152">
        <v>0</v>
      </c>
      <c r="F56" s="34">
        <f>E56/E$76</f>
        <v>0</v>
      </c>
      <c r="G56" s="47">
        <v>0</v>
      </c>
      <c r="H56" s="48">
        <v>0</v>
      </c>
      <c r="I56" s="48">
        <v>0</v>
      </c>
      <c r="J56" s="162">
        <v>0</v>
      </c>
      <c r="K56" s="50">
        <f>J56/J$76</f>
        <v>0</v>
      </c>
      <c r="L56" s="128">
        <v>0</v>
      </c>
      <c r="M56" s="129">
        <v>0</v>
      </c>
      <c r="N56" s="129">
        <v>0</v>
      </c>
      <c r="O56" s="168">
        <v>0</v>
      </c>
      <c r="P56" s="131">
        <f>O56/O$76</f>
        <v>0</v>
      </c>
      <c r="Q56" s="128">
        <v>0</v>
      </c>
      <c r="R56" s="129">
        <v>0</v>
      </c>
      <c r="S56" s="129">
        <v>0</v>
      </c>
      <c r="T56" s="168">
        <v>0</v>
      </c>
      <c r="U56" s="131">
        <f>T56/T$76</f>
        <v>0</v>
      </c>
      <c r="V56" s="128">
        <v>0</v>
      </c>
      <c r="W56" s="129">
        <v>0</v>
      </c>
      <c r="X56" s="129">
        <v>0</v>
      </c>
      <c r="Y56" s="168">
        <v>0</v>
      </c>
      <c r="Z56" s="131">
        <f>Y56/Y$76</f>
        <v>0</v>
      </c>
      <c r="AA56" s="128">
        <v>0</v>
      </c>
      <c r="AB56" s="129">
        <v>0</v>
      </c>
      <c r="AC56" s="129">
        <v>0</v>
      </c>
      <c r="AD56" s="168">
        <v>0</v>
      </c>
      <c r="AE56" s="131">
        <f>AD56/AD$76</f>
        <v>0</v>
      </c>
    </row>
    <row r="57" spans="1:31" x14ac:dyDescent="0.2">
      <c r="A57" s="114" t="str">
        <f>$A$17</f>
        <v xml:space="preserve">   Zukünftiges System noch unklar</v>
      </c>
      <c r="B57" s="33">
        <v>0</v>
      </c>
      <c r="C57" s="8">
        <v>0</v>
      </c>
      <c r="D57" s="8">
        <v>0</v>
      </c>
      <c r="E57" s="152">
        <v>0</v>
      </c>
      <c r="F57" s="34">
        <f>E57/E$76</f>
        <v>0</v>
      </c>
      <c r="G57" s="47">
        <v>0</v>
      </c>
      <c r="H57" s="48">
        <v>0</v>
      </c>
      <c r="I57" s="48">
        <v>0</v>
      </c>
      <c r="J57" s="162">
        <v>0</v>
      </c>
      <c r="K57" s="50">
        <f>J57/J$76</f>
        <v>0</v>
      </c>
      <c r="L57" s="128">
        <v>0</v>
      </c>
      <c r="M57" s="129">
        <v>0</v>
      </c>
      <c r="N57" s="129">
        <v>0</v>
      </c>
      <c r="O57" s="168">
        <v>0</v>
      </c>
      <c r="P57" s="131">
        <f>O57/O$76</f>
        <v>0</v>
      </c>
      <c r="Q57" s="128">
        <v>0</v>
      </c>
      <c r="R57" s="129">
        <v>0</v>
      </c>
      <c r="S57" s="129">
        <v>0</v>
      </c>
      <c r="T57" s="168">
        <v>0</v>
      </c>
      <c r="U57" s="131">
        <f>T57/T$76</f>
        <v>0</v>
      </c>
      <c r="V57" s="128">
        <v>0</v>
      </c>
      <c r="W57" s="129">
        <v>0</v>
      </c>
      <c r="X57" s="129">
        <v>0</v>
      </c>
      <c r="Y57" s="168">
        <v>0</v>
      </c>
      <c r="Z57" s="131">
        <f>Y57/Y$76</f>
        <v>0</v>
      </c>
      <c r="AA57" s="128">
        <v>0</v>
      </c>
      <c r="AB57" s="129">
        <v>0</v>
      </c>
      <c r="AC57" s="129">
        <v>0</v>
      </c>
      <c r="AD57" s="168">
        <v>0</v>
      </c>
      <c r="AE57" s="131">
        <f>AD57/AD$76</f>
        <v>0</v>
      </c>
    </row>
    <row r="58" spans="1:31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8"/>
      <c r="P58" s="131"/>
      <c r="Q58" s="128"/>
      <c r="R58" s="129"/>
      <c r="S58" s="129"/>
      <c r="T58" s="168"/>
      <c r="U58" s="131"/>
      <c r="V58" s="128"/>
      <c r="W58" s="129"/>
      <c r="X58" s="129"/>
      <c r="Y58" s="168"/>
      <c r="Z58" s="131"/>
      <c r="AA58" s="128"/>
      <c r="AB58" s="129"/>
      <c r="AC58" s="129"/>
      <c r="AD58" s="168"/>
      <c r="AE58" s="131"/>
    </row>
    <row r="59" spans="1:3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8"/>
      <c r="P59" s="131"/>
      <c r="Q59" s="128"/>
      <c r="R59" s="129"/>
      <c r="S59" s="129"/>
      <c r="T59" s="168"/>
      <c r="U59" s="131"/>
      <c r="V59" s="128"/>
      <c r="W59" s="129"/>
      <c r="X59" s="129"/>
      <c r="Y59" s="168"/>
      <c r="Z59" s="131"/>
      <c r="AA59" s="128"/>
      <c r="AB59" s="129"/>
      <c r="AC59" s="129"/>
      <c r="AD59" s="168"/>
      <c r="AE59" s="131"/>
    </row>
    <row r="60" spans="1:3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8"/>
      <c r="P60" s="131"/>
      <c r="Q60" s="128"/>
      <c r="R60" s="129"/>
      <c r="S60" s="129"/>
      <c r="T60" s="168"/>
      <c r="U60" s="131"/>
      <c r="V60" s="128"/>
      <c r="W60" s="129"/>
      <c r="X60" s="129"/>
      <c r="Y60" s="168"/>
      <c r="Z60" s="131"/>
      <c r="AA60" s="128"/>
      <c r="AB60" s="129"/>
      <c r="AC60" s="129"/>
      <c r="AD60" s="168"/>
      <c r="AE60" s="131"/>
    </row>
    <row r="61" spans="1:3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8"/>
      <c r="P61" s="131"/>
      <c r="Q61" s="128"/>
      <c r="R61" s="129"/>
      <c r="S61" s="129"/>
      <c r="T61" s="168"/>
      <c r="U61" s="131"/>
      <c r="V61" s="128"/>
      <c r="W61" s="129"/>
      <c r="X61" s="129"/>
      <c r="Y61" s="168"/>
      <c r="Z61" s="131"/>
      <c r="AA61" s="128"/>
      <c r="AB61" s="129"/>
      <c r="AC61" s="129"/>
      <c r="AD61" s="168"/>
      <c r="AE61" s="131"/>
    </row>
    <row r="62" spans="1:3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8"/>
      <c r="P62" s="131"/>
      <c r="Q62" s="128"/>
      <c r="R62" s="129"/>
      <c r="S62" s="129"/>
      <c r="T62" s="168"/>
      <c r="U62" s="131"/>
      <c r="V62" s="128"/>
      <c r="W62" s="129"/>
      <c r="X62" s="129"/>
      <c r="Y62" s="168"/>
      <c r="Z62" s="131"/>
      <c r="AA62" s="128"/>
      <c r="AB62" s="129"/>
      <c r="AC62" s="129"/>
      <c r="AD62" s="168"/>
      <c r="AE62" s="131"/>
    </row>
    <row r="63" spans="1:3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8"/>
      <c r="P63" s="131"/>
      <c r="Q63" s="128"/>
      <c r="R63" s="129"/>
      <c r="S63" s="129"/>
      <c r="T63" s="168"/>
      <c r="U63" s="131"/>
      <c r="V63" s="128"/>
      <c r="W63" s="129"/>
      <c r="X63" s="129"/>
      <c r="Y63" s="168"/>
      <c r="Z63" s="131"/>
      <c r="AA63" s="128"/>
      <c r="AB63" s="129"/>
      <c r="AC63" s="129"/>
      <c r="AD63" s="168"/>
      <c r="AE63" s="131"/>
    </row>
    <row r="64" spans="1:3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8"/>
      <c r="P64" s="131"/>
      <c r="Q64" s="128"/>
      <c r="R64" s="129"/>
      <c r="S64" s="129"/>
      <c r="T64" s="168"/>
      <c r="U64" s="131"/>
      <c r="V64" s="128"/>
      <c r="W64" s="129"/>
      <c r="X64" s="129"/>
      <c r="Y64" s="168"/>
      <c r="Z64" s="131"/>
      <c r="AA64" s="128"/>
      <c r="AB64" s="129"/>
      <c r="AC64" s="129"/>
      <c r="AD64" s="168"/>
      <c r="AE64" s="131"/>
    </row>
    <row r="65" spans="1:3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8"/>
      <c r="P65" s="131"/>
      <c r="Q65" s="128"/>
      <c r="R65" s="129"/>
      <c r="S65" s="129"/>
      <c r="T65" s="168"/>
      <c r="U65" s="131"/>
      <c r="V65" s="128"/>
      <c r="W65" s="129"/>
      <c r="X65" s="129"/>
      <c r="Y65" s="168"/>
      <c r="Z65" s="131"/>
      <c r="AA65" s="128"/>
      <c r="AB65" s="129"/>
      <c r="AC65" s="129"/>
      <c r="AD65" s="168"/>
      <c r="AE65" s="131"/>
    </row>
    <row r="66" spans="1:3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8"/>
      <c r="P66" s="131"/>
      <c r="Q66" s="128"/>
      <c r="R66" s="129"/>
      <c r="S66" s="129"/>
      <c r="T66" s="168"/>
      <c r="U66" s="131"/>
      <c r="V66" s="128"/>
      <c r="W66" s="129"/>
      <c r="X66" s="129"/>
      <c r="Y66" s="168"/>
      <c r="Z66" s="131"/>
      <c r="AA66" s="128"/>
      <c r="AB66" s="129"/>
      <c r="AC66" s="129"/>
      <c r="AD66" s="168"/>
      <c r="AE66" s="131"/>
    </row>
    <row r="67" spans="1:3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8"/>
      <c r="P67" s="131"/>
      <c r="Q67" s="128"/>
      <c r="R67" s="129"/>
      <c r="S67" s="129"/>
      <c r="T67" s="168"/>
      <c r="U67" s="131"/>
      <c r="V67" s="128"/>
      <c r="W67" s="129"/>
      <c r="X67" s="129"/>
      <c r="Y67" s="168"/>
      <c r="Z67" s="131"/>
      <c r="AA67" s="128"/>
      <c r="AB67" s="129"/>
      <c r="AC67" s="129"/>
      <c r="AD67" s="168"/>
      <c r="AE67" s="131"/>
    </row>
    <row r="68" spans="1:3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8"/>
      <c r="P68" s="131"/>
      <c r="Q68" s="128"/>
      <c r="R68" s="129"/>
      <c r="S68" s="129"/>
      <c r="T68" s="168"/>
      <c r="U68" s="131"/>
      <c r="V68" s="128"/>
      <c r="W68" s="129"/>
      <c r="X68" s="129"/>
      <c r="Y68" s="168"/>
      <c r="Z68" s="131"/>
      <c r="AA68" s="128"/>
      <c r="AB68" s="129"/>
      <c r="AC68" s="129"/>
      <c r="AD68" s="168"/>
      <c r="AE68" s="131"/>
    </row>
    <row r="69" spans="1:3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8"/>
      <c r="P69" s="131"/>
      <c r="Q69" s="128"/>
      <c r="R69" s="129"/>
      <c r="S69" s="129"/>
      <c r="T69" s="168"/>
      <c r="U69" s="131"/>
      <c r="V69" s="128"/>
      <c r="W69" s="129"/>
      <c r="X69" s="129"/>
      <c r="Y69" s="168"/>
      <c r="Z69" s="131"/>
      <c r="AA69" s="128"/>
      <c r="AB69" s="129"/>
      <c r="AC69" s="129"/>
      <c r="AD69" s="168"/>
      <c r="AE69" s="131"/>
    </row>
    <row r="70" spans="1:3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8"/>
      <c r="P70" s="131"/>
      <c r="Q70" s="128"/>
      <c r="R70" s="129"/>
      <c r="S70" s="129"/>
      <c r="T70" s="168"/>
      <c r="U70" s="131"/>
      <c r="V70" s="128"/>
      <c r="W70" s="129"/>
      <c r="X70" s="129"/>
      <c r="Y70" s="168"/>
      <c r="Z70" s="131"/>
      <c r="AA70" s="128"/>
      <c r="AB70" s="129"/>
      <c r="AC70" s="129"/>
      <c r="AD70" s="168"/>
      <c r="AE70" s="131"/>
    </row>
    <row r="71" spans="1:3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8"/>
      <c r="P71" s="131"/>
      <c r="Q71" s="128"/>
      <c r="R71" s="129"/>
      <c r="S71" s="129"/>
      <c r="T71" s="168"/>
      <c r="U71" s="131"/>
      <c r="V71" s="128"/>
      <c r="W71" s="129"/>
      <c r="X71" s="129"/>
      <c r="Y71" s="168"/>
      <c r="Z71" s="131"/>
      <c r="AA71" s="128"/>
      <c r="AB71" s="129"/>
      <c r="AC71" s="129"/>
      <c r="AD71" s="168"/>
      <c r="AE71" s="131"/>
    </row>
    <row r="72" spans="1:3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8"/>
      <c r="P72" s="131"/>
      <c r="Q72" s="128"/>
      <c r="R72" s="129"/>
      <c r="S72" s="129"/>
      <c r="T72" s="168"/>
      <c r="U72" s="131"/>
      <c r="V72" s="128"/>
      <c r="W72" s="129"/>
      <c r="X72" s="129"/>
      <c r="Y72" s="168"/>
      <c r="Z72" s="131"/>
      <c r="AA72" s="128"/>
      <c r="AB72" s="129"/>
      <c r="AC72" s="129"/>
      <c r="AD72" s="168"/>
      <c r="AE72" s="131"/>
    </row>
    <row r="73" spans="1:3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8"/>
      <c r="P73" s="131"/>
      <c r="Q73" s="128"/>
      <c r="R73" s="129"/>
      <c r="S73" s="129"/>
      <c r="T73" s="168"/>
      <c r="U73" s="131"/>
      <c r="V73" s="128"/>
      <c r="W73" s="129"/>
      <c r="X73" s="129"/>
      <c r="Y73" s="168"/>
      <c r="Z73" s="131"/>
      <c r="AA73" s="128"/>
      <c r="AB73" s="129"/>
      <c r="AC73" s="129"/>
      <c r="AD73" s="168"/>
      <c r="AE73" s="131"/>
    </row>
    <row r="74" spans="1:3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8"/>
      <c r="P74" s="131"/>
      <c r="Q74" s="128"/>
      <c r="R74" s="129"/>
      <c r="S74" s="129"/>
      <c r="T74" s="168"/>
      <c r="U74" s="131"/>
      <c r="V74" s="128"/>
      <c r="W74" s="129"/>
      <c r="X74" s="129"/>
      <c r="Y74" s="168"/>
      <c r="Z74" s="131"/>
      <c r="AA74" s="128"/>
      <c r="AB74" s="129"/>
      <c r="AC74" s="129"/>
      <c r="AD74" s="168"/>
      <c r="AE74" s="131"/>
    </row>
    <row r="75" spans="1:31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8"/>
      <c r="P75" s="131"/>
      <c r="Q75" s="128"/>
      <c r="R75" s="129"/>
      <c r="S75" s="129"/>
      <c r="T75" s="168"/>
      <c r="U75" s="131"/>
      <c r="V75" s="128"/>
      <c r="W75" s="129"/>
      <c r="X75" s="129"/>
      <c r="Y75" s="168"/>
      <c r="Z75" s="131"/>
      <c r="AA75" s="128"/>
      <c r="AB75" s="129"/>
      <c r="AC75" s="129"/>
      <c r="AD75" s="168"/>
      <c r="AE75" s="131"/>
    </row>
    <row r="76" spans="1:31" x14ac:dyDescent="0.2">
      <c r="A76" s="115" t="s">
        <v>2</v>
      </c>
      <c r="B76" s="35">
        <f t="shared" ref="B76:Y76" si="2">SUM(B$52:B$75)</f>
        <v>1549</v>
      </c>
      <c r="C76" s="9">
        <f t="shared" si="2"/>
        <v>3936527</v>
      </c>
      <c r="D76" s="9">
        <f t="shared" si="2"/>
        <v>785835</v>
      </c>
      <c r="E76" s="153">
        <f t="shared" si="2"/>
        <v>794295.32700000005</v>
      </c>
      <c r="F76" s="67">
        <f t="shared" si="2"/>
        <v>1</v>
      </c>
      <c r="G76" s="51">
        <f t="shared" si="2"/>
        <v>1616</v>
      </c>
      <c r="H76" s="68">
        <f t="shared" si="2"/>
        <v>3850189</v>
      </c>
      <c r="I76" s="68">
        <f t="shared" si="2"/>
        <v>761307</v>
      </c>
      <c r="J76" s="163">
        <f t="shared" si="2"/>
        <v>769277.66600000008</v>
      </c>
      <c r="K76" s="69">
        <f t="shared" si="2"/>
        <v>1</v>
      </c>
      <c r="L76" s="132">
        <f t="shared" si="2"/>
        <v>1643</v>
      </c>
      <c r="M76" s="133">
        <f t="shared" si="2"/>
        <v>3728054</v>
      </c>
      <c r="N76" s="133">
        <f t="shared" si="2"/>
        <v>738727</v>
      </c>
      <c r="O76" s="169">
        <f t="shared" si="2"/>
        <v>732787.76</v>
      </c>
      <c r="P76" s="135">
        <f t="shared" si="2"/>
        <v>1</v>
      </c>
      <c r="Q76" s="132">
        <f t="shared" si="2"/>
        <v>1705</v>
      </c>
      <c r="R76" s="133">
        <f t="shared" si="2"/>
        <v>3729812</v>
      </c>
      <c r="S76" s="133">
        <f t="shared" si="2"/>
        <v>734767</v>
      </c>
      <c r="T76" s="169">
        <f t="shared" si="2"/>
        <v>703981.94499999995</v>
      </c>
      <c r="U76" s="135">
        <f t="shared" si="2"/>
        <v>1</v>
      </c>
      <c r="V76" s="132">
        <f t="shared" si="2"/>
        <v>1802</v>
      </c>
      <c r="W76" s="133">
        <f t="shared" si="2"/>
        <v>3664657</v>
      </c>
      <c r="X76" s="133">
        <f t="shared" si="2"/>
        <v>714906</v>
      </c>
      <c r="Y76" s="169">
        <f t="shared" si="2"/>
        <v>678729.89899999998</v>
      </c>
      <c r="Z76" s="135">
        <f t="shared" ref="Z76:AE76" si="3">SUM(Z$52:Z$75)</f>
        <v>1</v>
      </c>
      <c r="AA76" s="132">
        <f t="shared" si="3"/>
        <v>1847</v>
      </c>
      <c r="AB76" s="133">
        <f t="shared" si="3"/>
        <v>3574632</v>
      </c>
      <c r="AC76" s="133">
        <f t="shared" si="3"/>
        <v>783627</v>
      </c>
      <c r="AD76" s="169">
        <f t="shared" si="3"/>
        <v>616658.64399999997</v>
      </c>
      <c r="AE76" s="135">
        <f t="shared" si="3"/>
        <v>1</v>
      </c>
    </row>
    <row r="79" spans="1:31" ht="12.75" hidden="1" customHeight="1" x14ac:dyDescent="0.2"/>
    <row r="80" spans="1:31" ht="12.75" hidden="1" customHeight="1" x14ac:dyDescent="0.2"/>
    <row r="81" spans="1:31" ht="12.75" hidden="1" customHeight="1" x14ac:dyDescent="0.2"/>
    <row r="82" spans="1:31" ht="12.75" hidden="1" customHeight="1" x14ac:dyDescent="0.2"/>
    <row r="83" spans="1:31" ht="12.75" hidden="1" customHeight="1" x14ac:dyDescent="0.2"/>
    <row r="84" spans="1:31" ht="12.75" hidden="1" customHeight="1" x14ac:dyDescent="0.2"/>
    <row r="85" spans="1:31" ht="12.75" hidden="1" customHeight="1" x14ac:dyDescent="0.2"/>
    <row r="86" spans="1:31" ht="12.75" hidden="1" customHeight="1" x14ac:dyDescent="0.2"/>
    <row r="87" spans="1:31" ht="12.75" hidden="1" customHeight="1" x14ac:dyDescent="0.2"/>
    <row r="88" spans="1:31" ht="12.75" hidden="1" customHeight="1" x14ac:dyDescent="0.2"/>
    <row r="89" spans="1:31" ht="12.75" hidden="1" customHeight="1" x14ac:dyDescent="0.2"/>
    <row r="91" spans="1:31" x14ac:dyDescent="0.2">
      <c r="A91" s="117" t="str">
        <f>Translation!$A$31</f>
        <v>Vorsorgeeinrichtungen mit Staatsgarantie</v>
      </c>
    </row>
    <row r="92" spans="1:31" x14ac:dyDescent="0.2">
      <c r="A92" s="114" t="str">
        <f>$A$12</f>
        <v>Privatrechtlicher Arbeitgeber</v>
      </c>
      <c r="B92" s="36">
        <v>0</v>
      </c>
      <c r="C92" s="10">
        <v>0</v>
      </c>
      <c r="D92" s="10">
        <v>0</v>
      </c>
      <c r="E92" s="154">
        <v>0</v>
      </c>
      <c r="F92" s="37">
        <f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>J92/J$116</f>
        <v>0</v>
      </c>
      <c r="L92" s="136">
        <v>0</v>
      </c>
      <c r="M92" s="137">
        <v>0</v>
      </c>
      <c r="N92" s="137">
        <v>0</v>
      </c>
      <c r="O92" s="170">
        <v>0</v>
      </c>
      <c r="P92" s="139">
        <f>O92/O$116</f>
        <v>0</v>
      </c>
      <c r="Q92" s="136">
        <v>0</v>
      </c>
      <c r="R92" s="137">
        <v>0</v>
      </c>
      <c r="S92" s="137">
        <v>0</v>
      </c>
      <c r="T92" s="170">
        <v>0</v>
      </c>
      <c r="U92" s="139">
        <f>T92/T$116</f>
        <v>0</v>
      </c>
      <c r="V92" s="136">
        <v>0</v>
      </c>
      <c r="W92" s="137">
        <v>0</v>
      </c>
      <c r="X92" s="137">
        <v>0</v>
      </c>
      <c r="Y92" s="170">
        <v>0</v>
      </c>
      <c r="Z92" s="139">
        <f>Y92/Y$116</f>
        <v>0</v>
      </c>
      <c r="AA92" s="136">
        <v>0</v>
      </c>
      <c r="AB92" s="137">
        <v>0</v>
      </c>
      <c r="AC92" s="137">
        <v>0</v>
      </c>
      <c r="AD92" s="170">
        <v>0</v>
      </c>
      <c r="AE92" s="139">
        <f>AD92/AD$116</f>
        <v>0</v>
      </c>
    </row>
    <row r="93" spans="1:31" ht="12.75" customHeight="1" x14ac:dyDescent="0.2">
      <c r="A93" s="114" t="str">
        <f>$A$13</f>
        <v>Öffentlich-rechtlicher Arbeitgeber</v>
      </c>
      <c r="B93" s="36"/>
      <c r="C93" s="10"/>
      <c r="D93" s="10"/>
      <c r="E93" s="154"/>
      <c r="F93" s="37"/>
      <c r="G93" s="53"/>
      <c r="H93" s="54"/>
      <c r="I93" s="54"/>
      <c r="J93" s="164"/>
      <c r="K93" s="56"/>
      <c r="L93" s="136"/>
      <c r="M93" s="137"/>
      <c r="N93" s="137"/>
      <c r="O93" s="170"/>
      <c r="P93" s="139"/>
      <c r="Q93" s="136"/>
      <c r="R93" s="137"/>
      <c r="S93" s="137"/>
      <c r="T93" s="170"/>
      <c r="U93" s="139"/>
      <c r="V93" s="136"/>
      <c r="W93" s="137"/>
      <c r="X93" s="137"/>
      <c r="Y93" s="170"/>
      <c r="Z93" s="139"/>
      <c r="AA93" s="136"/>
      <c r="AB93" s="137"/>
      <c r="AC93" s="137"/>
      <c r="AD93" s="170"/>
      <c r="AE93" s="139"/>
    </row>
    <row r="94" spans="1:31" x14ac:dyDescent="0.2">
      <c r="A94" s="114" t="str">
        <f>$A$14</f>
        <v xml:space="preserve">   Vollkapitalisierung ohne Staatsgarantie</v>
      </c>
      <c r="B94" s="36">
        <v>0</v>
      </c>
      <c r="C94" s="10">
        <v>0</v>
      </c>
      <c r="D94" s="10">
        <v>0</v>
      </c>
      <c r="E94" s="154">
        <v>0</v>
      </c>
      <c r="F94" s="37">
        <f>E94/E$116</f>
        <v>0</v>
      </c>
      <c r="G94" s="53">
        <v>0</v>
      </c>
      <c r="H94" s="54">
        <v>0</v>
      </c>
      <c r="I94" s="54">
        <v>0</v>
      </c>
      <c r="J94" s="164">
        <v>0</v>
      </c>
      <c r="K94" s="56">
        <f>J94/J$116</f>
        <v>0</v>
      </c>
      <c r="L94" s="136">
        <v>0</v>
      </c>
      <c r="M94" s="137">
        <v>0</v>
      </c>
      <c r="N94" s="137">
        <v>0</v>
      </c>
      <c r="O94" s="170">
        <v>0</v>
      </c>
      <c r="P94" s="139">
        <f>O94/O$116</f>
        <v>0</v>
      </c>
      <c r="Q94" s="136">
        <v>0</v>
      </c>
      <c r="R94" s="137">
        <v>0</v>
      </c>
      <c r="S94" s="137">
        <v>0</v>
      </c>
      <c r="T94" s="170">
        <v>0</v>
      </c>
      <c r="U94" s="139">
        <f>T94/T$116</f>
        <v>0</v>
      </c>
      <c r="V94" s="136">
        <v>0</v>
      </c>
      <c r="W94" s="137">
        <v>0</v>
      </c>
      <c r="X94" s="137">
        <v>0</v>
      </c>
      <c r="Y94" s="170">
        <v>0</v>
      </c>
      <c r="Z94" s="139">
        <f>Y94/Y$116</f>
        <v>0</v>
      </c>
      <c r="AA94" s="136">
        <v>0</v>
      </c>
      <c r="AB94" s="137">
        <v>0</v>
      </c>
      <c r="AC94" s="137">
        <v>0</v>
      </c>
      <c r="AD94" s="170">
        <v>0</v>
      </c>
      <c r="AE94" s="139">
        <f>AD94/AD$116</f>
        <v>0</v>
      </c>
    </row>
    <row r="95" spans="1:31" x14ac:dyDescent="0.2">
      <c r="A95" s="114" t="str">
        <f>$A$15</f>
        <v xml:space="preserve">   Vollkapitalisierung mit Staatsgarantie</v>
      </c>
      <c r="B95" s="36">
        <v>10</v>
      </c>
      <c r="C95" s="10">
        <v>19787</v>
      </c>
      <c r="D95" s="10">
        <v>10327</v>
      </c>
      <c r="E95" s="154">
        <v>9112.4629999999997</v>
      </c>
      <c r="F95" s="37">
        <f>E95/E$116</f>
        <v>7.1276965838041551E-2</v>
      </c>
      <c r="G95" s="53">
        <v>10</v>
      </c>
      <c r="H95" s="54">
        <v>44152</v>
      </c>
      <c r="I95" s="54">
        <v>19263</v>
      </c>
      <c r="J95" s="164">
        <v>18071</v>
      </c>
      <c r="K95" s="56">
        <f>J95/J$116</f>
        <v>0.13484802792911524</v>
      </c>
      <c r="L95" s="136">
        <v>11</v>
      </c>
      <c r="M95" s="137">
        <v>45009</v>
      </c>
      <c r="N95" s="137">
        <v>17859</v>
      </c>
      <c r="O95" s="170">
        <v>17089.266</v>
      </c>
      <c r="P95" s="139">
        <f>O95/O$116</f>
        <v>0.13426789688998858</v>
      </c>
      <c r="Q95" s="136">
        <v>12</v>
      </c>
      <c r="R95" s="137">
        <v>66283</v>
      </c>
      <c r="S95" s="137">
        <v>33600</v>
      </c>
      <c r="T95" s="170">
        <v>27334.325000000001</v>
      </c>
      <c r="U95" s="139">
        <f>T95/T$116</f>
        <v>0.22922248538338283</v>
      </c>
      <c r="V95" s="136">
        <v>15</v>
      </c>
      <c r="W95" s="137">
        <v>95240</v>
      </c>
      <c r="X95" s="137">
        <v>43979</v>
      </c>
      <c r="Y95" s="170">
        <v>34563.195</v>
      </c>
      <c r="Z95" s="139">
        <f>Y95/Y$116</f>
        <v>0.27584107870196467</v>
      </c>
      <c r="AA95" s="136">
        <v>19</v>
      </c>
      <c r="AB95" s="137">
        <v>71213</v>
      </c>
      <c r="AC95" s="137">
        <v>35475</v>
      </c>
      <c r="AD95" s="170">
        <v>26991.541000000001</v>
      </c>
      <c r="AE95" s="139">
        <f>AD95/AD$116</f>
        <v>0.20956785127286881</v>
      </c>
    </row>
    <row r="96" spans="1:31" x14ac:dyDescent="0.2">
      <c r="A96" s="114" t="str">
        <f>$A$16</f>
        <v xml:space="preserve">   Teilkapitalisierung</v>
      </c>
      <c r="B96" s="36">
        <v>28</v>
      </c>
      <c r="C96" s="10">
        <v>285583</v>
      </c>
      <c r="D96" s="10">
        <v>141133</v>
      </c>
      <c r="E96" s="154">
        <v>118733.36900000001</v>
      </c>
      <c r="F96" s="37">
        <f>E96/E$116</f>
        <v>0.92872303416195845</v>
      </c>
      <c r="G96" s="53">
        <v>28</v>
      </c>
      <c r="H96" s="54">
        <v>281571</v>
      </c>
      <c r="I96" s="54">
        <v>136921</v>
      </c>
      <c r="J96" s="164">
        <v>115939.117</v>
      </c>
      <c r="K96" s="56">
        <f>J96/J$116</f>
        <v>0.86515197207088479</v>
      </c>
      <c r="L96" s="136">
        <v>28</v>
      </c>
      <c r="M96" s="137">
        <v>277031</v>
      </c>
      <c r="N96" s="137">
        <v>132239</v>
      </c>
      <c r="O96" s="170">
        <v>110188.113</v>
      </c>
      <c r="P96" s="139">
        <f>O96/O$116</f>
        <v>0.86573210311001136</v>
      </c>
      <c r="Q96" s="136">
        <v>26</v>
      </c>
      <c r="R96" s="137">
        <v>242060</v>
      </c>
      <c r="S96" s="137">
        <v>110234</v>
      </c>
      <c r="T96" s="170">
        <v>91913.683999999994</v>
      </c>
      <c r="U96" s="139">
        <f>T96/T$116</f>
        <v>0.77077751461661725</v>
      </c>
      <c r="V96" s="136">
        <v>26</v>
      </c>
      <c r="W96" s="137">
        <v>244130</v>
      </c>
      <c r="X96" s="137">
        <v>109859</v>
      </c>
      <c r="Y96" s="170">
        <v>90668.198999999993</v>
      </c>
      <c r="Z96" s="139">
        <f>Y96/Y$116</f>
        <v>0.72360248571130048</v>
      </c>
      <c r="AA96" s="136">
        <v>24</v>
      </c>
      <c r="AB96" s="137">
        <v>187241</v>
      </c>
      <c r="AC96" s="137">
        <v>87457</v>
      </c>
      <c r="AD96" s="170">
        <v>67638.434999999998</v>
      </c>
      <c r="AE96" s="139">
        <f>AD96/AD$116</f>
        <v>0.52515865938923612</v>
      </c>
    </row>
    <row r="97" spans="1:31" x14ac:dyDescent="0.2">
      <c r="A97" s="114" t="str">
        <f>$A$17</f>
        <v xml:space="preserve">   Zukünftiges System noch unklar</v>
      </c>
      <c r="B97" s="36">
        <v>0</v>
      </c>
      <c r="C97" s="10">
        <v>0</v>
      </c>
      <c r="D97" s="10">
        <v>0</v>
      </c>
      <c r="E97" s="154">
        <v>0</v>
      </c>
      <c r="F97" s="37">
        <f>E97/E$116</f>
        <v>0</v>
      </c>
      <c r="G97" s="53">
        <v>0</v>
      </c>
      <c r="H97" s="54">
        <v>0</v>
      </c>
      <c r="I97" s="54">
        <v>0</v>
      </c>
      <c r="J97" s="164">
        <v>0</v>
      </c>
      <c r="K97" s="56">
        <f>J97/J$116</f>
        <v>0</v>
      </c>
      <c r="L97" s="136">
        <v>0</v>
      </c>
      <c r="M97" s="137">
        <v>0</v>
      </c>
      <c r="N97" s="137">
        <v>0</v>
      </c>
      <c r="O97" s="170">
        <v>0</v>
      </c>
      <c r="P97" s="139">
        <f>O97/O$116</f>
        <v>0</v>
      </c>
      <c r="Q97" s="136">
        <v>0</v>
      </c>
      <c r="R97" s="137">
        <v>0</v>
      </c>
      <c r="S97" s="137">
        <v>0</v>
      </c>
      <c r="T97" s="170">
        <v>0</v>
      </c>
      <c r="U97" s="139">
        <f>T97/T$116</f>
        <v>0</v>
      </c>
      <c r="V97" s="136">
        <v>2</v>
      </c>
      <c r="W97" s="137">
        <v>10</v>
      </c>
      <c r="X97" s="137">
        <v>74</v>
      </c>
      <c r="Y97" s="170">
        <v>69.721999999999994</v>
      </c>
      <c r="Z97" s="139">
        <f>Y97/Y$116</f>
        <v>5.5643558673491779E-4</v>
      </c>
      <c r="AA97" s="136">
        <v>15</v>
      </c>
      <c r="AB97" s="137">
        <v>99662</v>
      </c>
      <c r="AC97" s="137">
        <v>36773</v>
      </c>
      <c r="AD97" s="170">
        <v>34166.214999999997</v>
      </c>
      <c r="AE97" s="139">
        <f>AD97/AD$116</f>
        <v>0.26527348933789507</v>
      </c>
    </row>
    <row r="98" spans="1:31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0"/>
      <c r="P98" s="139"/>
      <c r="Q98" s="136"/>
      <c r="R98" s="137"/>
      <c r="S98" s="137"/>
      <c r="T98" s="170"/>
      <c r="U98" s="139"/>
      <c r="V98" s="136"/>
      <c r="W98" s="137"/>
      <c r="X98" s="137"/>
      <c r="Y98" s="170"/>
      <c r="Z98" s="139"/>
      <c r="AA98" s="136"/>
      <c r="AB98" s="137"/>
      <c r="AC98" s="137"/>
      <c r="AD98" s="170"/>
      <c r="AE98" s="139"/>
    </row>
    <row r="99" spans="1:3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0"/>
      <c r="P99" s="139"/>
      <c r="Q99" s="136"/>
      <c r="R99" s="137"/>
      <c r="S99" s="137"/>
      <c r="T99" s="170"/>
      <c r="U99" s="139"/>
      <c r="V99" s="136"/>
      <c r="W99" s="137"/>
      <c r="X99" s="137"/>
      <c r="Y99" s="170"/>
      <c r="Z99" s="139"/>
      <c r="AA99" s="136"/>
      <c r="AB99" s="137"/>
      <c r="AC99" s="137"/>
      <c r="AD99" s="170"/>
      <c r="AE99" s="139"/>
    </row>
    <row r="100" spans="1:3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0"/>
      <c r="P100" s="139"/>
      <c r="Q100" s="136"/>
      <c r="R100" s="137"/>
      <c r="S100" s="137"/>
      <c r="T100" s="170"/>
      <c r="U100" s="139"/>
      <c r="V100" s="136"/>
      <c r="W100" s="137"/>
      <c r="X100" s="137"/>
      <c r="Y100" s="170"/>
      <c r="Z100" s="139"/>
      <c r="AA100" s="136"/>
      <c r="AB100" s="137"/>
      <c r="AC100" s="137"/>
      <c r="AD100" s="170"/>
      <c r="AE100" s="139"/>
    </row>
    <row r="101" spans="1:3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0"/>
      <c r="P101" s="139"/>
      <c r="Q101" s="136"/>
      <c r="R101" s="137"/>
      <c r="S101" s="137"/>
      <c r="T101" s="170"/>
      <c r="U101" s="139"/>
      <c r="V101" s="136"/>
      <c r="W101" s="137"/>
      <c r="X101" s="137"/>
      <c r="Y101" s="170"/>
      <c r="Z101" s="139"/>
      <c r="AA101" s="136"/>
      <c r="AB101" s="137"/>
      <c r="AC101" s="137"/>
      <c r="AD101" s="170"/>
      <c r="AE101" s="139"/>
    </row>
    <row r="102" spans="1:3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0"/>
      <c r="P102" s="139"/>
      <c r="Q102" s="136"/>
      <c r="R102" s="137"/>
      <c r="S102" s="137"/>
      <c r="T102" s="170"/>
      <c r="U102" s="139"/>
      <c r="V102" s="136"/>
      <c r="W102" s="137"/>
      <c r="X102" s="137"/>
      <c r="Y102" s="170"/>
      <c r="Z102" s="139"/>
      <c r="AA102" s="136"/>
      <c r="AB102" s="137"/>
      <c r="AC102" s="137"/>
      <c r="AD102" s="170"/>
      <c r="AE102" s="139"/>
    </row>
    <row r="103" spans="1:3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0"/>
      <c r="P103" s="139"/>
      <c r="Q103" s="136"/>
      <c r="R103" s="137"/>
      <c r="S103" s="137"/>
      <c r="T103" s="170"/>
      <c r="U103" s="139"/>
      <c r="V103" s="136"/>
      <c r="W103" s="137"/>
      <c r="X103" s="137"/>
      <c r="Y103" s="170"/>
      <c r="Z103" s="139"/>
      <c r="AA103" s="136"/>
      <c r="AB103" s="137"/>
      <c r="AC103" s="137"/>
      <c r="AD103" s="170"/>
      <c r="AE103" s="139"/>
    </row>
    <row r="104" spans="1:3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0"/>
      <c r="P104" s="139"/>
      <c r="Q104" s="136"/>
      <c r="R104" s="137"/>
      <c r="S104" s="137"/>
      <c r="T104" s="170"/>
      <c r="U104" s="139"/>
      <c r="V104" s="136"/>
      <c r="W104" s="137"/>
      <c r="X104" s="137"/>
      <c r="Y104" s="170"/>
      <c r="Z104" s="139"/>
      <c r="AA104" s="136"/>
      <c r="AB104" s="137"/>
      <c r="AC104" s="137"/>
      <c r="AD104" s="170"/>
      <c r="AE104" s="139"/>
    </row>
    <row r="105" spans="1:3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0"/>
      <c r="P105" s="139"/>
      <c r="Q105" s="136"/>
      <c r="R105" s="137"/>
      <c r="S105" s="137"/>
      <c r="T105" s="170"/>
      <c r="U105" s="139"/>
      <c r="V105" s="136"/>
      <c r="W105" s="137"/>
      <c r="X105" s="137"/>
      <c r="Y105" s="170"/>
      <c r="Z105" s="139"/>
      <c r="AA105" s="136"/>
      <c r="AB105" s="137"/>
      <c r="AC105" s="137"/>
      <c r="AD105" s="170"/>
      <c r="AE105" s="139"/>
    </row>
    <row r="106" spans="1:3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0"/>
      <c r="P106" s="139"/>
      <c r="Q106" s="136"/>
      <c r="R106" s="137"/>
      <c r="S106" s="137"/>
      <c r="T106" s="170"/>
      <c r="U106" s="139"/>
      <c r="V106" s="136"/>
      <c r="W106" s="137"/>
      <c r="X106" s="137"/>
      <c r="Y106" s="170"/>
      <c r="Z106" s="139"/>
      <c r="AA106" s="136"/>
      <c r="AB106" s="137"/>
      <c r="AC106" s="137"/>
      <c r="AD106" s="170"/>
      <c r="AE106" s="139"/>
    </row>
    <row r="107" spans="1:3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0"/>
      <c r="P107" s="139"/>
      <c r="Q107" s="136"/>
      <c r="R107" s="137"/>
      <c r="S107" s="137"/>
      <c r="T107" s="170"/>
      <c r="U107" s="139"/>
      <c r="V107" s="136"/>
      <c r="W107" s="137"/>
      <c r="X107" s="137"/>
      <c r="Y107" s="170"/>
      <c r="Z107" s="139"/>
      <c r="AA107" s="136"/>
      <c r="AB107" s="137"/>
      <c r="AC107" s="137"/>
      <c r="AD107" s="170"/>
      <c r="AE107" s="139"/>
    </row>
    <row r="108" spans="1:3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0"/>
      <c r="P108" s="139"/>
      <c r="Q108" s="136"/>
      <c r="R108" s="137"/>
      <c r="S108" s="137"/>
      <c r="T108" s="170"/>
      <c r="U108" s="139"/>
      <c r="V108" s="136"/>
      <c r="W108" s="137"/>
      <c r="X108" s="137"/>
      <c r="Y108" s="170"/>
      <c r="Z108" s="139"/>
      <c r="AA108" s="136"/>
      <c r="AB108" s="137"/>
      <c r="AC108" s="137"/>
      <c r="AD108" s="170"/>
      <c r="AE108" s="139"/>
    </row>
    <row r="109" spans="1:3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0"/>
      <c r="P109" s="139"/>
      <c r="Q109" s="136"/>
      <c r="R109" s="137"/>
      <c r="S109" s="137"/>
      <c r="T109" s="170"/>
      <c r="U109" s="139"/>
      <c r="V109" s="136"/>
      <c r="W109" s="137"/>
      <c r="X109" s="137"/>
      <c r="Y109" s="170"/>
      <c r="Z109" s="139"/>
      <c r="AA109" s="136"/>
      <c r="AB109" s="137"/>
      <c r="AC109" s="137"/>
      <c r="AD109" s="170"/>
      <c r="AE109" s="139"/>
    </row>
    <row r="110" spans="1:3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0"/>
      <c r="P110" s="139"/>
      <c r="Q110" s="136"/>
      <c r="R110" s="137"/>
      <c r="S110" s="137"/>
      <c r="T110" s="170"/>
      <c r="U110" s="139"/>
      <c r="V110" s="136"/>
      <c r="W110" s="137"/>
      <c r="X110" s="137"/>
      <c r="Y110" s="170"/>
      <c r="Z110" s="139"/>
      <c r="AA110" s="136"/>
      <c r="AB110" s="137"/>
      <c r="AC110" s="137"/>
      <c r="AD110" s="170"/>
      <c r="AE110" s="139"/>
    </row>
    <row r="111" spans="1:3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0"/>
      <c r="P111" s="139"/>
      <c r="Q111" s="136"/>
      <c r="R111" s="137"/>
      <c r="S111" s="137"/>
      <c r="T111" s="170"/>
      <c r="U111" s="139"/>
      <c r="V111" s="136"/>
      <c r="W111" s="137"/>
      <c r="X111" s="137"/>
      <c r="Y111" s="170"/>
      <c r="Z111" s="139"/>
      <c r="AA111" s="136"/>
      <c r="AB111" s="137"/>
      <c r="AC111" s="137"/>
      <c r="AD111" s="170"/>
      <c r="AE111" s="139"/>
    </row>
    <row r="112" spans="1:3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0"/>
      <c r="P112" s="139"/>
      <c r="Q112" s="136"/>
      <c r="R112" s="137"/>
      <c r="S112" s="137"/>
      <c r="T112" s="170"/>
      <c r="U112" s="139"/>
      <c r="V112" s="136"/>
      <c r="W112" s="137"/>
      <c r="X112" s="137"/>
      <c r="Y112" s="170"/>
      <c r="Z112" s="139"/>
      <c r="AA112" s="136"/>
      <c r="AB112" s="137"/>
      <c r="AC112" s="137"/>
      <c r="AD112" s="170"/>
      <c r="AE112" s="139"/>
    </row>
    <row r="113" spans="1:3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0"/>
      <c r="P113" s="139"/>
      <c r="Q113" s="136"/>
      <c r="R113" s="137"/>
      <c r="S113" s="137"/>
      <c r="T113" s="170"/>
      <c r="U113" s="139"/>
      <c r="V113" s="136"/>
      <c r="W113" s="137"/>
      <c r="X113" s="137"/>
      <c r="Y113" s="170"/>
      <c r="Z113" s="139"/>
      <c r="AA113" s="136"/>
      <c r="AB113" s="137"/>
      <c r="AC113" s="137"/>
      <c r="AD113" s="170"/>
      <c r="AE113" s="139"/>
    </row>
    <row r="114" spans="1:3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0"/>
      <c r="P114" s="139"/>
      <c r="Q114" s="136"/>
      <c r="R114" s="137"/>
      <c r="S114" s="137"/>
      <c r="T114" s="170"/>
      <c r="U114" s="139"/>
      <c r="V114" s="136"/>
      <c r="W114" s="137"/>
      <c r="X114" s="137"/>
      <c r="Y114" s="170"/>
      <c r="Z114" s="139"/>
      <c r="AA114" s="136"/>
      <c r="AB114" s="137"/>
      <c r="AC114" s="137"/>
      <c r="AD114" s="170"/>
      <c r="AE114" s="139"/>
    </row>
    <row r="115" spans="1:31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0"/>
      <c r="P115" s="139"/>
      <c r="Q115" s="136"/>
      <c r="R115" s="137"/>
      <c r="S115" s="137"/>
      <c r="T115" s="170"/>
      <c r="U115" s="139"/>
      <c r="V115" s="136"/>
      <c r="W115" s="137"/>
      <c r="X115" s="137"/>
      <c r="Y115" s="170"/>
      <c r="Z115" s="139"/>
      <c r="AA115" s="136"/>
      <c r="AB115" s="137"/>
      <c r="AC115" s="137"/>
      <c r="AD115" s="170"/>
      <c r="AE115" s="139"/>
    </row>
    <row r="116" spans="1:31" x14ac:dyDescent="0.2">
      <c r="A116" s="115" t="s">
        <v>2</v>
      </c>
      <c r="B116" s="38">
        <f t="shared" ref="B116:Y116" si="4">SUM(B$92:B$115)</f>
        <v>38</v>
      </c>
      <c r="C116" s="11">
        <f t="shared" si="4"/>
        <v>305370</v>
      </c>
      <c r="D116" s="11">
        <f t="shared" si="4"/>
        <v>151460</v>
      </c>
      <c r="E116" s="155">
        <f t="shared" si="4"/>
        <v>127845.83200000001</v>
      </c>
      <c r="F116" s="70">
        <f t="shared" si="4"/>
        <v>1</v>
      </c>
      <c r="G116" s="57">
        <f t="shared" si="4"/>
        <v>38</v>
      </c>
      <c r="H116" s="71">
        <f t="shared" si="4"/>
        <v>325723</v>
      </c>
      <c r="I116" s="71">
        <f t="shared" si="4"/>
        <v>156184</v>
      </c>
      <c r="J116" s="165">
        <f t="shared" si="4"/>
        <v>134010.117</v>
      </c>
      <c r="K116" s="72">
        <f t="shared" si="4"/>
        <v>1</v>
      </c>
      <c r="L116" s="140">
        <f t="shared" si="4"/>
        <v>39</v>
      </c>
      <c r="M116" s="141">
        <f t="shared" si="4"/>
        <v>322040</v>
      </c>
      <c r="N116" s="141">
        <f t="shared" si="4"/>
        <v>150098</v>
      </c>
      <c r="O116" s="171">
        <f t="shared" si="4"/>
        <v>127277.379</v>
      </c>
      <c r="P116" s="143">
        <f t="shared" si="4"/>
        <v>1</v>
      </c>
      <c r="Q116" s="140">
        <f t="shared" si="4"/>
        <v>38</v>
      </c>
      <c r="R116" s="141">
        <f t="shared" si="4"/>
        <v>308343</v>
      </c>
      <c r="S116" s="141">
        <f t="shared" si="4"/>
        <v>143834</v>
      </c>
      <c r="T116" s="171">
        <f t="shared" si="4"/>
        <v>119248.00899999999</v>
      </c>
      <c r="U116" s="143">
        <f t="shared" si="4"/>
        <v>1</v>
      </c>
      <c r="V116" s="140">
        <f t="shared" si="4"/>
        <v>43</v>
      </c>
      <c r="W116" s="141">
        <f t="shared" si="4"/>
        <v>339380</v>
      </c>
      <c r="X116" s="141">
        <f t="shared" si="4"/>
        <v>153912</v>
      </c>
      <c r="Y116" s="171">
        <f t="shared" si="4"/>
        <v>125301.11599999999</v>
      </c>
      <c r="Z116" s="143">
        <f t="shared" ref="Z116:AE116" si="5">SUM(Z$92:Z$115)</f>
        <v>1</v>
      </c>
      <c r="AA116" s="140">
        <f t="shared" si="5"/>
        <v>58</v>
      </c>
      <c r="AB116" s="141">
        <f t="shared" si="5"/>
        <v>358116</v>
      </c>
      <c r="AC116" s="141">
        <f t="shared" si="5"/>
        <v>159705</v>
      </c>
      <c r="AD116" s="171">
        <f t="shared" si="5"/>
        <v>128796.19099999999</v>
      </c>
      <c r="AE116" s="143">
        <f t="shared" si="5"/>
        <v>1</v>
      </c>
    </row>
    <row r="119" spans="1:31" ht="12.75" hidden="1" customHeight="1" x14ac:dyDescent="0.2"/>
    <row r="120" spans="1:31" ht="12.75" hidden="1" customHeight="1" x14ac:dyDescent="0.2"/>
    <row r="121" spans="1:31" ht="12.75" hidden="1" customHeight="1" x14ac:dyDescent="0.2"/>
    <row r="122" spans="1:31" ht="12.75" hidden="1" customHeight="1" x14ac:dyDescent="0.2"/>
    <row r="123" spans="1:31" ht="12.75" hidden="1" customHeight="1" x14ac:dyDescent="0.2"/>
    <row r="124" spans="1:31" ht="12.75" hidden="1" customHeight="1" x14ac:dyDescent="0.2"/>
    <row r="125" spans="1:31" ht="12.75" hidden="1" customHeight="1" x14ac:dyDescent="0.2"/>
    <row r="126" spans="1:31" ht="12.75" hidden="1" customHeight="1" x14ac:dyDescent="0.2"/>
    <row r="127" spans="1:31" ht="12.75" hidden="1" customHeight="1" x14ac:dyDescent="0.2"/>
    <row r="128" spans="1:31" ht="12.75" hidden="1" customHeight="1" x14ac:dyDescent="0.2"/>
    <row r="129" spans="1:31" ht="12.75" hidden="1" customHeight="1" x14ac:dyDescent="0.2"/>
    <row r="131" spans="1:31" x14ac:dyDescent="0.2">
      <c r="A131" s="237" t="str">
        <f>Translation!$A$32</f>
        <v>Vorsorgeeinrichtungen ohne Staatsgarantie und ohne Vollversicherungslösung</v>
      </c>
    </row>
    <row r="132" spans="1:31" x14ac:dyDescent="0.2">
      <c r="A132" s="114" t="str">
        <f>$A$12</f>
        <v>Privatrechtlicher Arbeitgeber</v>
      </c>
      <c r="B132" s="210">
        <v>1386</v>
      </c>
      <c r="C132" s="211">
        <v>2490285</v>
      </c>
      <c r="D132" s="211">
        <v>602196</v>
      </c>
      <c r="E132" s="212">
        <v>536928.40300000005</v>
      </c>
      <c r="F132" s="213">
        <f>E132/E$156</f>
        <v>0.76902325168690133</v>
      </c>
      <c r="G132" s="218">
        <v>1436</v>
      </c>
      <c r="H132" s="219">
        <v>2409493</v>
      </c>
      <c r="I132" s="219">
        <v>590587</v>
      </c>
      <c r="J132" s="220">
        <v>520576.61900000001</v>
      </c>
      <c r="K132" s="221">
        <f>J132/J$156</f>
        <v>0.77744896933130725</v>
      </c>
      <c r="L132" s="228">
        <v>1457</v>
      </c>
      <c r="M132" s="229">
        <v>2307284</v>
      </c>
      <c r="N132" s="229">
        <v>569004</v>
      </c>
      <c r="O132" s="230">
        <v>490781.76500000001</v>
      </c>
      <c r="P132" s="231">
        <f>O132/O$156</f>
        <v>0.77293271284122178</v>
      </c>
      <c r="Q132" s="228">
        <v>1508</v>
      </c>
      <c r="R132" s="229">
        <v>2276867</v>
      </c>
      <c r="S132" s="229">
        <v>558234</v>
      </c>
      <c r="T132" s="230">
        <v>464426.69699999999</v>
      </c>
      <c r="U132" s="231">
        <f>T132/T$156</f>
        <v>0.7672478871354026</v>
      </c>
      <c r="V132" s="228">
        <v>1596</v>
      </c>
      <c r="W132" s="229">
        <v>2319133</v>
      </c>
      <c r="X132" s="229">
        <v>560536</v>
      </c>
      <c r="Y132" s="230">
        <v>450542.96399999998</v>
      </c>
      <c r="Z132" s="231">
        <f>Y132/Y$156</f>
        <v>0.78157527735071164</v>
      </c>
      <c r="AA132" s="228"/>
      <c r="AB132" s="229"/>
      <c r="AC132" s="229"/>
      <c r="AD132" s="230"/>
      <c r="AE132" s="231" t="e">
        <f>AD132/AD$156</f>
        <v>#DIV/0!</v>
      </c>
    </row>
    <row r="133" spans="1:31" ht="12.75" customHeight="1" x14ac:dyDescent="0.2">
      <c r="A133" s="114" t="str">
        <f>$A$13</f>
        <v>Öffentlich-rechtlicher Arbeitgeber</v>
      </c>
      <c r="B133" s="210"/>
      <c r="C133" s="211"/>
      <c r="D133" s="211"/>
      <c r="E133" s="212"/>
      <c r="F133" s="213"/>
      <c r="G133" s="218"/>
      <c r="H133" s="219"/>
      <c r="I133" s="219"/>
      <c r="J133" s="220"/>
      <c r="K133" s="221"/>
      <c r="L133" s="228"/>
      <c r="M133" s="229"/>
      <c r="N133" s="229"/>
      <c r="O133" s="230"/>
      <c r="P133" s="231"/>
      <c r="Q133" s="228"/>
      <c r="R133" s="229"/>
      <c r="S133" s="229"/>
      <c r="T133" s="230"/>
      <c r="U133" s="231"/>
      <c r="V133" s="228"/>
      <c r="W133" s="229"/>
      <c r="X133" s="229"/>
      <c r="Y133" s="230"/>
      <c r="Z133" s="231"/>
      <c r="AA133" s="228"/>
      <c r="AB133" s="229"/>
      <c r="AC133" s="229"/>
      <c r="AD133" s="230"/>
      <c r="AE133" s="231"/>
    </row>
    <row r="134" spans="1:31" x14ac:dyDescent="0.2">
      <c r="A134" s="114" t="str">
        <f>$A$14</f>
        <v xml:space="preserve">   Vollkapitalisierung ohne Staatsgarantie</v>
      </c>
      <c r="B134" s="210">
        <v>57</v>
      </c>
      <c r="C134" s="211">
        <v>396057</v>
      </c>
      <c r="D134" s="211">
        <v>182961</v>
      </c>
      <c r="E134" s="212">
        <v>161266.875</v>
      </c>
      <c r="F134" s="213">
        <f>E134/E$156</f>
        <v>0.23097674831309872</v>
      </c>
      <c r="G134" s="218">
        <v>59</v>
      </c>
      <c r="H134" s="219">
        <v>365952</v>
      </c>
      <c r="I134" s="219">
        <v>169824</v>
      </c>
      <c r="J134" s="220">
        <v>149019.25099999999</v>
      </c>
      <c r="K134" s="221">
        <f>J134/J$156</f>
        <v>0.22255103066869272</v>
      </c>
      <c r="L134" s="228">
        <v>60</v>
      </c>
      <c r="M134" s="229">
        <v>367076</v>
      </c>
      <c r="N134" s="229">
        <v>168567</v>
      </c>
      <c r="O134" s="230">
        <v>144178.76500000001</v>
      </c>
      <c r="P134" s="231">
        <f>O134/O$156</f>
        <v>0.22706728715877822</v>
      </c>
      <c r="Q134" s="228">
        <v>61</v>
      </c>
      <c r="R134" s="229">
        <v>366270</v>
      </c>
      <c r="S134" s="229">
        <v>164263</v>
      </c>
      <c r="T134" s="230">
        <v>140888.35800000001</v>
      </c>
      <c r="U134" s="231">
        <f>T134/T$156</f>
        <v>0.23275211286459746</v>
      </c>
      <c r="V134" s="228">
        <v>57</v>
      </c>
      <c r="W134" s="229">
        <v>330819</v>
      </c>
      <c r="X134" s="229">
        <v>149237</v>
      </c>
      <c r="Y134" s="230">
        <v>125912.02</v>
      </c>
      <c r="Z134" s="231">
        <f>Y134/Y$156</f>
        <v>0.21842472264928847</v>
      </c>
      <c r="AA134" s="228"/>
      <c r="AB134" s="229"/>
      <c r="AC134" s="229"/>
      <c r="AD134" s="230"/>
      <c r="AE134" s="231" t="e">
        <f>AD134/AD$156</f>
        <v>#DIV/0!</v>
      </c>
    </row>
    <row r="135" spans="1:31" x14ac:dyDescent="0.2">
      <c r="A135" s="114" t="str">
        <f>$A$15</f>
        <v xml:space="preserve">   Vollkapitalisierung mit Staatsgarantie</v>
      </c>
      <c r="B135" s="210">
        <v>0</v>
      </c>
      <c r="C135" s="211">
        <v>0</v>
      </c>
      <c r="D135" s="211">
        <v>0</v>
      </c>
      <c r="E135" s="212">
        <v>0</v>
      </c>
      <c r="F135" s="213">
        <f>E135/E$156</f>
        <v>0</v>
      </c>
      <c r="G135" s="218">
        <v>0</v>
      </c>
      <c r="H135" s="219">
        <v>0</v>
      </c>
      <c r="I135" s="219">
        <v>0</v>
      </c>
      <c r="J135" s="220">
        <v>0</v>
      </c>
      <c r="K135" s="221">
        <f>J135/J$156</f>
        <v>0</v>
      </c>
      <c r="L135" s="228">
        <v>0</v>
      </c>
      <c r="M135" s="229">
        <v>0</v>
      </c>
      <c r="N135" s="229">
        <v>0</v>
      </c>
      <c r="O135" s="230">
        <v>0</v>
      </c>
      <c r="P135" s="231">
        <f>O135/O$156</f>
        <v>0</v>
      </c>
      <c r="Q135" s="228">
        <v>0</v>
      </c>
      <c r="R135" s="229">
        <v>0</v>
      </c>
      <c r="S135" s="229">
        <v>0</v>
      </c>
      <c r="T135" s="230">
        <v>0</v>
      </c>
      <c r="U135" s="231">
        <f>T135/T$156</f>
        <v>0</v>
      </c>
      <c r="V135" s="228">
        <v>0</v>
      </c>
      <c r="W135" s="229">
        <v>0</v>
      </c>
      <c r="X135" s="229">
        <v>0</v>
      </c>
      <c r="Y135" s="230">
        <v>0</v>
      </c>
      <c r="Z135" s="231">
        <f>Y135/Y$156</f>
        <v>0</v>
      </c>
      <c r="AA135" s="228"/>
      <c r="AB135" s="229"/>
      <c r="AC135" s="229"/>
      <c r="AD135" s="230"/>
      <c r="AE135" s="231" t="e">
        <f>AD135/AD$156</f>
        <v>#DIV/0!</v>
      </c>
    </row>
    <row r="136" spans="1:31" x14ac:dyDescent="0.2">
      <c r="A136" s="114" t="str">
        <f>$A$16</f>
        <v xml:space="preserve">   Teilkapitalisierung</v>
      </c>
      <c r="B136" s="210">
        <v>0</v>
      </c>
      <c r="C136" s="211">
        <v>0</v>
      </c>
      <c r="D136" s="211">
        <v>0</v>
      </c>
      <c r="E136" s="212">
        <v>0</v>
      </c>
      <c r="F136" s="213">
        <f>E136/E$156</f>
        <v>0</v>
      </c>
      <c r="G136" s="218">
        <v>0</v>
      </c>
      <c r="H136" s="219">
        <v>0</v>
      </c>
      <c r="I136" s="219">
        <v>0</v>
      </c>
      <c r="J136" s="220">
        <v>0</v>
      </c>
      <c r="K136" s="221">
        <f>J136/J$156</f>
        <v>0</v>
      </c>
      <c r="L136" s="228">
        <v>0</v>
      </c>
      <c r="M136" s="229">
        <v>0</v>
      </c>
      <c r="N136" s="229">
        <v>0</v>
      </c>
      <c r="O136" s="230">
        <v>0</v>
      </c>
      <c r="P136" s="231">
        <f>O136/O$156</f>
        <v>0</v>
      </c>
      <c r="Q136" s="228">
        <v>0</v>
      </c>
      <c r="R136" s="229">
        <v>0</v>
      </c>
      <c r="S136" s="229">
        <v>0</v>
      </c>
      <c r="T136" s="230">
        <v>0</v>
      </c>
      <c r="U136" s="231">
        <f>T136/T$156</f>
        <v>0</v>
      </c>
      <c r="V136" s="228">
        <v>0</v>
      </c>
      <c r="W136" s="229">
        <v>0</v>
      </c>
      <c r="X136" s="229">
        <v>0</v>
      </c>
      <c r="Y136" s="230">
        <v>0</v>
      </c>
      <c r="Z136" s="231">
        <f>Y136/Y$156</f>
        <v>0</v>
      </c>
      <c r="AA136" s="228"/>
      <c r="AB136" s="229"/>
      <c r="AC136" s="229"/>
      <c r="AD136" s="230"/>
      <c r="AE136" s="231" t="e">
        <f>AD136/AD$156</f>
        <v>#DIV/0!</v>
      </c>
    </row>
    <row r="137" spans="1:31" x14ac:dyDescent="0.2">
      <c r="A137" s="114" t="str">
        <f>$A$17</f>
        <v xml:space="preserve">   Zukünftiges System noch unklar</v>
      </c>
      <c r="B137" s="210">
        <v>0</v>
      </c>
      <c r="C137" s="211">
        <v>0</v>
      </c>
      <c r="D137" s="211">
        <v>0</v>
      </c>
      <c r="E137" s="212">
        <v>0</v>
      </c>
      <c r="F137" s="213">
        <f>E137/E$156</f>
        <v>0</v>
      </c>
      <c r="G137" s="218">
        <v>0</v>
      </c>
      <c r="H137" s="219">
        <v>0</v>
      </c>
      <c r="I137" s="219">
        <v>0</v>
      </c>
      <c r="J137" s="220">
        <v>0</v>
      </c>
      <c r="K137" s="221">
        <f>J137/J$156</f>
        <v>0</v>
      </c>
      <c r="L137" s="228">
        <v>0</v>
      </c>
      <c r="M137" s="229">
        <v>0</v>
      </c>
      <c r="N137" s="229">
        <v>0</v>
      </c>
      <c r="O137" s="230">
        <v>0</v>
      </c>
      <c r="P137" s="231">
        <f>O137/O$156</f>
        <v>0</v>
      </c>
      <c r="Q137" s="228">
        <v>0</v>
      </c>
      <c r="R137" s="229">
        <v>0</v>
      </c>
      <c r="S137" s="229">
        <v>0</v>
      </c>
      <c r="T137" s="230">
        <v>0</v>
      </c>
      <c r="U137" s="231">
        <f>T137/T$156</f>
        <v>0</v>
      </c>
      <c r="V137" s="228">
        <v>0</v>
      </c>
      <c r="W137" s="229">
        <v>0</v>
      </c>
      <c r="X137" s="229">
        <v>0</v>
      </c>
      <c r="Y137" s="230">
        <v>0</v>
      </c>
      <c r="Z137" s="231">
        <f>Y137/Y$156</f>
        <v>0</v>
      </c>
      <c r="AA137" s="228"/>
      <c r="AB137" s="229"/>
      <c r="AC137" s="229"/>
      <c r="AD137" s="230"/>
      <c r="AE137" s="231" t="e">
        <f>AD137/AD$156</f>
        <v>#DIV/0!</v>
      </c>
    </row>
    <row r="138" spans="1:31" ht="12.75" hidden="1" customHeight="1" x14ac:dyDescent="0.2">
      <c r="A138" s="114">
        <f>$A$18</f>
        <v>0</v>
      </c>
      <c r="B138" s="210"/>
      <c r="C138" s="211"/>
      <c r="D138" s="211"/>
      <c r="E138" s="212"/>
      <c r="F138" s="213"/>
      <c r="G138" s="218"/>
      <c r="H138" s="219"/>
      <c r="I138" s="219"/>
      <c r="J138" s="220"/>
      <c r="K138" s="221"/>
      <c r="L138" s="228"/>
      <c r="M138" s="229"/>
      <c r="N138" s="229"/>
      <c r="O138" s="230"/>
      <c r="P138" s="231"/>
      <c r="Q138" s="228"/>
      <c r="R138" s="229"/>
      <c r="S138" s="229"/>
      <c r="T138" s="230"/>
      <c r="U138" s="231"/>
      <c r="V138" s="228"/>
      <c r="W138" s="229"/>
      <c r="X138" s="229"/>
      <c r="Y138" s="230"/>
      <c r="Z138" s="231"/>
      <c r="AA138" s="228"/>
      <c r="AB138" s="229"/>
      <c r="AC138" s="229"/>
      <c r="AD138" s="230"/>
      <c r="AE138" s="231"/>
    </row>
    <row r="139" spans="1:31" ht="12.75" hidden="1" customHeight="1" x14ac:dyDescent="0.2">
      <c r="A139" s="114">
        <f>$A$19</f>
        <v>0</v>
      </c>
      <c r="B139" s="210"/>
      <c r="C139" s="211"/>
      <c r="D139" s="211"/>
      <c r="E139" s="212"/>
      <c r="F139" s="213"/>
      <c r="G139" s="218"/>
      <c r="H139" s="219"/>
      <c r="I139" s="219"/>
      <c r="J139" s="220"/>
      <c r="K139" s="221"/>
      <c r="L139" s="228"/>
      <c r="M139" s="229"/>
      <c r="N139" s="229"/>
      <c r="O139" s="230"/>
      <c r="P139" s="231"/>
      <c r="Q139" s="228"/>
      <c r="R139" s="229"/>
      <c r="S139" s="229"/>
      <c r="T139" s="230"/>
      <c r="U139" s="231"/>
      <c r="V139" s="228"/>
      <c r="W139" s="229"/>
      <c r="X139" s="229"/>
      <c r="Y139" s="230"/>
      <c r="Z139" s="231"/>
      <c r="AA139" s="228"/>
      <c r="AB139" s="229"/>
      <c r="AC139" s="229"/>
      <c r="AD139" s="230"/>
      <c r="AE139" s="231"/>
    </row>
    <row r="140" spans="1:31" ht="12.75" hidden="1" customHeight="1" x14ac:dyDescent="0.2">
      <c r="A140" s="114">
        <f>$A$20</f>
        <v>0</v>
      </c>
      <c r="B140" s="210"/>
      <c r="C140" s="211"/>
      <c r="D140" s="211"/>
      <c r="E140" s="212"/>
      <c r="F140" s="213"/>
      <c r="G140" s="218"/>
      <c r="H140" s="219"/>
      <c r="I140" s="219"/>
      <c r="J140" s="220"/>
      <c r="K140" s="221"/>
      <c r="L140" s="228"/>
      <c r="M140" s="229"/>
      <c r="N140" s="229"/>
      <c r="O140" s="230"/>
      <c r="P140" s="231"/>
      <c r="Q140" s="228"/>
      <c r="R140" s="229"/>
      <c r="S140" s="229"/>
      <c r="T140" s="230"/>
      <c r="U140" s="231"/>
      <c r="V140" s="228"/>
      <c r="W140" s="229"/>
      <c r="X140" s="229"/>
      <c r="Y140" s="230"/>
      <c r="Z140" s="231"/>
      <c r="AA140" s="228"/>
      <c r="AB140" s="229"/>
      <c r="AC140" s="229"/>
      <c r="AD140" s="230"/>
      <c r="AE140" s="231"/>
    </row>
    <row r="141" spans="1:31" ht="12.75" hidden="1" customHeight="1" x14ac:dyDescent="0.2">
      <c r="A141" s="114">
        <f>$A$21</f>
        <v>0</v>
      </c>
      <c r="B141" s="210"/>
      <c r="C141" s="211"/>
      <c r="D141" s="211"/>
      <c r="E141" s="212"/>
      <c r="F141" s="213"/>
      <c r="G141" s="218"/>
      <c r="H141" s="219"/>
      <c r="I141" s="219"/>
      <c r="J141" s="220"/>
      <c r="K141" s="221"/>
      <c r="L141" s="228"/>
      <c r="M141" s="229"/>
      <c r="N141" s="229"/>
      <c r="O141" s="230"/>
      <c r="P141" s="231"/>
      <c r="Q141" s="228"/>
      <c r="R141" s="229"/>
      <c r="S141" s="229"/>
      <c r="T141" s="230"/>
      <c r="U141" s="231"/>
      <c r="V141" s="228"/>
      <c r="W141" s="229"/>
      <c r="X141" s="229"/>
      <c r="Y141" s="230"/>
      <c r="Z141" s="231"/>
      <c r="AA141" s="228"/>
      <c r="AB141" s="229"/>
      <c r="AC141" s="229"/>
      <c r="AD141" s="230"/>
      <c r="AE141" s="231"/>
    </row>
    <row r="142" spans="1:31" ht="12.75" hidden="1" customHeight="1" x14ac:dyDescent="0.2">
      <c r="A142" s="114">
        <f>$A$22</f>
        <v>0</v>
      </c>
      <c r="B142" s="210"/>
      <c r="C142" s="211"/>
      <c r="D142" s="211"/>
      <c r="E142" s="212"/>
      <c r="F142" s="213"/>
      <c r="G142" s="218"/>
      <c r="H142" s="219"/>
      <c r="I142" s="219"/>
      <c r="J142" s="220"/>
      <c r="K142" s="221"/>
      <c r="L142" s="228"/>
      <c r="M142" s="229"/>
      <c r="N142" s="229"/>
      <c r="O142" s="230"/>
      <c r="P142" s="231"/>
      <c r="Q142" s="228"/>
      <c r="R142" s="229"/>
      <c r="S142" s="229"/>
      <c r="T142" s="230"/>
      <c r="U142" s="231"/>
      <c r="V142" s="228"/>
      <c r="W142" s="229"/>
      <c r="X142" s="229"/>
      <c r="Y142" s="230"/>
      <c r="Z142" s="231"/>
      <c r="AA142" s="228"/>
      <c r="AB142" s="229"/>
      <c r="AC142" s="229"/>
      <c r="AD142" s="230"/>
      <c r="AE142" s="231"/>
    </row>
    <row r="143" spans="1:31" ht="12.75" hidden="1" customHeight="1" x14ac:dyDescent="0.2">
      <c r="A143" s="114">
        <f>$A$23</f>
        <v>0</v>
      </c>
      <c r="B143" s="210"/>
      <c r="C143" s="211"/>
      <c r="D143" s="211"/>
      <c r="E143" s="212"/>
      <c r="F143" s="213"/>
      <c r="G143" s="218"/>
      <c r="H143" s="219"/>
      <c r="I143" s="219"/>
      <c r="J143" s="220"/>
      <c r="K143" s="221"/>
      <c r="L143" s="228"/>
      <c r="M143" s="229"/>
      <c r="N143" s="229"/>
      <c r="O143" s="230"/>
      <c r="P143" s="231"/>
      <c r="Q143" s="228"/>
      <c r="R143" s="229"/>
      <c r="S143" s="229"/>
      <c r="T143" s="230"/>
      <c r="U143" s="231"/>
      <c r="V143" s="228"/>
      <c r="W143" s="229"/>
      <c r="X143" s="229"/>
      <c r="Y143" s="230"/>
      <c r="Z143" s="231"/>
      <c r="AA143" s="228"/>
      <c r="AB143" s="229"/>
      <c r="AC143" s="229"/>
      <c r="AD143" s="230"/>
      <c r="AE143" s="231"/>
    </row>
    <row r="144" spans="1:31" ht="12.75" hidden="1" customHeight="1" x14ac:dyDescent="0.2">
      <c r="A144" s="114">
        <f>$A$24</f>
        <v>0</v>
      </c>
      <c r="B144" s="210"/>
      <c r="C144" s="211"/>
      <c r="D144" s="211"/>
      <c r="E144" s="212"/>
      <c r="F144" s="213"/>
      <c r="G144" s="218"/>
      <c r="H144" s="219"/>
      <c r="I144" s="219"/>
      <c r="J144" s="220"/>
      <c r="K144" s="221"/>
      <c r="L144" s="228"/>
      <c r="M144" s="229"/>
      <c r="N144" s="229"/>
      <c r="O144" s="230"/>
      <c r="P144" s="231"/>
      <c r="Q144" s="228"/>
      <c r="R144" s="229"/>
      <c r="S144" s="229"/>
      <c r="T144" s="230"/>
      <c r="U144" s="231"/>
      <c r="V144" s="228"/>
      <c r="W144" s="229"/>
      <c r="X144" s="229"/>
      <c r="Y144" s="230"/>
      <c r="Z144" s="231"/>
      <c r="AA144" s="228"/>
      <c r="AB144" s="229"/>
      <c r="AC144" s="229"/>
      <c r="AD144" s="230"/>
      <c r="AE144" s="231"/>
    </row>
    <row r="145" spans="1:31" ht="12.75" hidden="1" customHeight="1" x14ac:dyDescent="0.2">
      <c r="A145" s="114">
        <f>$A$25</f>
        <v>0</v>
      </c>
      <c r="B145" s="210"/>
      <c r="C145" s="211"/>
      <c r="D145" s="211"/>
      <c r="E145" s="212"/>
      <c r="F145" s="213"/>
      <c r="G145" s="218"/>
      <c r="H145" s="219"/>
      <c r="I145" s="219"/>
      <c r="J145" s="220"/>
      <c r="K145" s="221"/>
      <c r="L145" s="228"/>
      <c r="M145" s="229"/>
      <c r="N145" s="229"/>
      <c r="O145" s="230"/>
      <c r="P145" s="231"/>
      <c r="Q145" s="228"/>
      <c r="R145" s="229"/>
      <c r="S145" s="229"/>
      <c r="T145" s="230"/>
      <c r="U145" s="231"/>
      <c r="V145" s="228"/>
      <c r="W145" s="229"/>
      <c r="X145" s="229"/>
      <c r="Y145" s="230"/>
      <c r="Z145" s="231"/>
      <c r="AA145" s="228"/>
      <c r="AB145" s="229"/>
      <c r="AC145" s="229"/>
      <c r="AD145" s="230"/>
      <c r="AE145" s="231"/>
    </row>
    <row r="146" spans="1:31" ht="12.75" hidden="1" customHeight="1" x14ac:dyDescent="0.2">
      <c r="A146" s="114">
        <f>$A$26</f>
        <v>0</v>
      </c>
      <c r="B146" s="210"/>
      <c r="C146" s="211"/>
      <c r="D146" s="211"/>
      <c r="E146" s="212"/>
      <c r="F146" s="213"/>
      <c r="G146" s="218"/>
      <c r="H146" s="219"/>
      <c r="I146" s="219"/>
      <c r="J146" s="220"/>
      <c r="K146" s="221"/>
      <c r="L146" s="228"/>
      <c r="M146" s="229"/>
      <c r="N146" s="229"/>
      <c r="O146" s="230"/>
      <c r="P146" s="231"/>
      <c r="Q146" s="228"/>
      <c r="R146" s="229"/>
      <c r="S146" s="229"/>
      <c r="T146" s="230"/>
      <c r="U146" s="231"/>
      <c r="V146" s="228"/>
      <c r="W146" s="229"/>
      <c r="X146" s="229"/>
      <c r="Y146" s="230"/>
      <c r="Z146" s="231"/>
      <c r="AA146" s="228"/>
      <c r="AB146" s="229"/>
      <c r="AC146" s="229"/>
      <c r="AD146" s="230"/>
      <c r="AE146" s="231"/>
    </row>
    <row r="147" spans="1:31" ht="12.75" hidden="1" customHeight="1" x14ac:dyDescent="0.2">
      <c r="A147" s="114">
        <f>$A$27</f>
        <v>0</v>
      </c>
      <c r="B147" s="210"/>
      <c r="C147" s="211"/>
      <c r="D147" s="211"/>
      <c r="E147" s="212"/>
      <c r="F147" s="213"/>
      <c r="G147" s="218"/>
      <c r="H147" s="219"/>
      <c r="I147" s="219"/>
      <c r="J147" s="220"/>
      <c r="K147" s="221"/>
      <c r="L147" s="228"/>
      <c r="M147" s="229"/>
      <c r="N147" s="229"/>
      <c r="O147" s="230"/>
      <c r="P147" s="231"/>
      <c r="Q147" s="228"/>
      <c r="R147" s="229"/>
      <c r="S147" s="229"/>
      <c r="T147" s="230"/>
      <c r="U147" s="231"/>
      <c r="V147" s="228"/>
      <c r="W147" s="229"/>
      <c r="X147" s="229"/>
      <c r="Y147" s="230"/>
      <c r="Z147" s="231"/>
      <c r="AA147" s="228"/>
      <c r="AB147" s="229"/>
      <c r="AC147" s="229"/>
      <c r="AD147" s="230"/>
      <c r="AE147" s="231"/>
    </row>
    <row r="148" spans="1:31" ht="12.75" hidden="1" customHeight="1" x14ac:dyDescent="0.2">
      <c r="A148" s="114">
        <f>$A$28</f>
        <v>0</v>
      </c>
      <c r="B148" s="210"/>
      <c r="C148" s="211"/>
      <c r="D148" s="211"/>
      <c r="E148" s="212"/>
      <c r="F148" s="213"/>
      <c r="G148" s="218"/>
      <c r="H148" s="219"/>
      <c r="I148" s="219"/>
      <c r="J148" s="220"/>
      <c r="K148" s="221"/>
      <c r="L148" s="228"/>
      <c r="M148" s="229"/>
      <c r="N148" s="229"/>
      <c r="O148" s="230"/>
      <c r="P148" s="231"/>
      <c r="Q148" s="228"/>
      <c r="R148" s="229"/>
      <c r="S148" s="229"/>
      <c r="T148" s="230"/>
      <c r="U148" s="231"/>
      <c r="V148" s="228"/>
      <c r="W148" s="229"/>
      <c r="X148" s="229"/>
      <c r="Y148" s="230"/>
      <c r="Z148" s="231"/>
      <c r="AA148" s="228"/>
      <c r="AB148" s="229"/>
      <c r="AC148" s="229"/>
      <c r="AD148" s="230"/>
      <c r="AE148" s="231"/>
    </row>
    <row r="149" spans="1:31" ht="12.75" hidden="1" customHeight="1" x14ac:dyDescent="0.2">
      <c r="A149" s="114">
        <f>$A$29</f>
        <v>0</v>
      </c>
      <c r="B149" s="210"/>
      <c r="C149" s="211"/>
      <c r="D149" s="211"/>
      <c r="E149" s="212"/>
      <c r="F149" s="213"/>
      <c r="G149" s="218"/>
      <c r="H149" s="219"/>
      <c r="I149" s="219"/>
      <c r="J149" s="220"/>
      <c r="K149" s="221"/>
      <c r="L149" s="228"/>
      <c r="M149" s="229"/>
      <c r="N149" s="229"/>
      <c r="O149" s="230"/>
      <c r="P149" s="231"/>
      <c r="Q149" s="228"/>
      <c r="R149" s="229"/>
      <c r="S149" s="229"/>
      <c r="T149" s="230"/>
      <c r="U149" s="231"/>
      <c r="V149" s="228"/>
      <c r="W149" s="229"/>
      <c r="X149" s="229"/>
      <c r="Y149" s="230"/>
      <c r="Z149" s="231"/>
      <c r="AA149" s="228"/>
      <c r="AB149" s="229"/>
      <c r="AC149" s="229"/>
      <c r="AD149" s="230"/>
      <c r="AE149" s="231"/>
    </row>
    <row r="150" spans="1:31" ht="12.75" hidden="1" customHeight="1" x14ac:dyDescent="0.2">
      <c r="A150" s="114">
        <f>$A$30</f>
        <v>0</v>
      </c>
      <c r="B150" s="210"/>
      <c r="C150" s="211"/>
      <c r="D150" s="211"/>
      <c r="E150" s="212"/>
      <c r="F150" s="213"/>
      <c r="G150" s="218"/>
      <c r="H150" s="219"/>
      <c r="I150" s="219"/>
      <c r="J150" s="220"/>
      <c r="K150" s="221"/>
      <c r="L150" s="228"/>
      <c r="M150" s="229"/>
      <c r="N150" s="229"/>
      <c r="O150" s="230"/>
      <c r="P150" s="231"/>
      <c r="Q150" s="228"/>
      <c r="R150" s="229"/>
      <c r="S150" s="229"/>
      <c r="T150" s="230"/>
      <c r="U150" s="231"/>
      <c r="V150" s="228"/>
      <c r="W150" s="229"/>
      <c r="X150" s="229"/>
      <c r="Y150" s="230"/>
      <c r="Z150" s="231"/>
      <c r="AA150" s="228"/>
      <c r="AB150" s="229"/>
      <c r="AC150" s="229"/>
      <c r="AD150" s="230"/>
      <c r="AE150" s="231"/>
    </row>
    <row r="151" spans="1:31" ht="12.75" hidden="1" customHeight="1" x14ac:dyDescent="0.2">
      <c r="A151" s="114">
        <f>$A$31</f>
        <v>0</v>
      </c>
      <c r="B151" s="210"/>
      <c r="C151" s="211"/>
      <c r="D151" s="211"/>
      <c r="E151" s="212"/>
      <c r="F151" s="213"/>
      <c r="G151" s="218"/>
      <c r="H151" s="219"/>
      <c r="I151" s="219"/>
      <c r="J151" s="220"/>
      <c r="K151" s="221"/>
      <c r="L151" s="228"/>
      <c r="M151" s="229"/>
      <c r="N151" s="229"/>
      <c r="O151" s="230"/>
      <c r="P151" s="231"/>
      <c r="Q151" s="228"/>
      <c r="R151" s="229"/>
      <c r="S151" s="229"/>
      <c r="T151" s="230"/>
      <c r="U151" s="231"/>
      <c r="V151" s="228"/>
      <c r="W151" s="229"/>
      <c r="X151" s="229"/>
      <c r="Y151" s="230"/>
      <c r="Z151" s="231"/>
      <c r="AA151" s="228"/>
      <c r="AB151" s="229"/>
      <c r="AC151" s="229"/>
      <c r="AD151" s="230"/>
      <c r="AE151" s="231"/>
    </row>
    <row r="152" spans="1:31" ht="12.75" hidden="1" customHeight="1" x14ac:dyDescent="0.2">
      <c r="A152" s="114">
        <f>$A$32</f>
        <v>0</v>
      </c>
      <c r="B152" s="210"/>
      <c r="C152" s="211"/>
      <c r="D152" s="211"/>
      <c r="E152" s="212"/>
      <c r="F152" s="213"/>
      <c r="G152" s="218"/>
      <c r="H152" s="219"/>
      <c r="I152" s="219"/>
      <c r="J152" s="220"/>
      <c r="K152" s="221"/>
      <c r="L152" s="228"/>
      <c r="M152" s="229"/>
      <c r="N152" s="229"/>
      <c r="O152" s="230"/>
      <c r="P152" s="231"/>
      <c r="Q152" s="228"/>
      <c r="R152" s="229"/>
      <c r="S152" s="229"/>
      <c r="T152" s="230"/>
      <c r="U152" s="231"/>
      <c r="V152" s="228"/>
      <c r="W152" s="229"/>
      <c r="X152" s="229"/>
      <c r="Y152" s="230"/>
      <c r="Z152" s="231"/>
      <c r="AA152" s="228"/>
      <c r="AB152" s="229"/>
      <c r="AC152" s="229"/>
      <c r="AD152" s="230"/>
      <c r="AE152" s="231"/>
    </row>
    <row r="153" spans="1:31" ht="12.75" hidden="1" customHeight="1" x14ac:dyDescent="0.2">
      <c r="A153" s="114">
        <f>$A$33</f>
        <v>0</v>
      </c>
      <c r="B153" s="210"/>
      <c r="C153" s="211"/>
      <c r="D153" s="211"/>
      <c r="E153" s="212"/>
      <c r="F153" s="213"/>
      <c r="G153" s="218"/>
      <c r="H153" s="219"/>
      <c r="I153" s="219"/>
      <c r="J153" s="220"/>
      <c r="K153" s="221"/>
      <c r="L153" s="228"/>
      <c r="M153" s="229"/>
      <c r="N153" s="229"/>
      <c r="O153" s="230"/>
      <c r="P153" s="231"/>
      <c r="Q153" s="228"/>
      <c r="R153" s="229"/>
      <c r="S153" s="229"/>
      <c r="T153" s="230"/>
      <c r="U153" s="231"/>
      <c r="V153" s="228"/>
      <c r="W153" s="229"/>
      <c r="X153" s="229"/>
      <c r="Y153" s="230"/>
      <c r="Z153" s="231"/>
      <c r="AA153" s="228"/>
      <c r="AB153" s="229"/>
      <c r="AC153" s="229"/>
      <c r="AD153" s="230"/>
      <c r="AE153" s="231"/>
    </row>
    <row r="154" spans="1:31" ht="12.75" hidden="1" customHeight="1" x14ac:dyDescent="0.2">
      <c r="A154" s="114">
        <f>$A$34</f>
        <v>0</v>
      </c>
      <c r="B154" s="210"/>
      <c r="C154" s="211"/>
      <c r="D154" s="211"/>
      <c r="E154" s="212"/>
      <c r="F154" s="213"/>
      <c r="G154" s="218"/>
      <c r="H154" s="219"/>
      <c r="I154" s="219"/>
      <c r="J154" s="220"/>
      <c r="K154" s="221"/>
      <c r="L154" s="228"/>
      <c r="M154" s="229"/>
      <c r="N154" s="229"/>
      <c r="O154" s="230"/>
      <c r="P154" s="231"/>
      <c r="Q154" s="228"/>
      <c r="R154" s="229"/>
      <c r="S154" s="229"/>
      <c r="T154" s="230"/>
      <c r="U154" s="231"/>
      <c r="V154" s="228"/>
      <c r="W154" s="229"/>
      <c r="X154" s="229"/>
      <c r="Y154" s="230"/>
      <c r="Z154" s="231"/>
      <c r="AA154" s="228"/>
      <c r="AB154" s="229"/>
      <c r="AC154" s="229"/>
      <c r="AD154" s="230"/>
      <c r="AE154" s="231"/>
    </row>
    <row r="155" spans="1:31" ht="12.75" hidden="1" customHeight="1" x14ac:dyDescent="0.2">
      <c r="B155" s="210"/>
      <c r="C155" s="211"/>
      <c r="D155" s="211"/>
      <c r="E155" s="212"/>
      <c r="F155" s="213"/>
      <c r="G155" s="218"/>
      <c r="H155" s="219"/>
      <c r="I155" s="219"/>
      <c r="J155" s="220"/>
      <c r="K155" s="221"/>
      <c r="L155" s="228"/>
      <c r="M155" s="229"/>
      <c r="N155" s="229"/>
      <c r="O155" s="230"/>
      <c r="P155" s="231"/>
      <c r="Q155" s="228"/>
      <c r="R155" s="229"/>
      <c r="S155" s="229"/>
      <c r="T155" s="230"/>
      <c r="U155" s="231"/>
      <c r="V155" s="228"/>
      <c r="W155" s="229"/>
      <c r="X155" s="229"/>
      <c r="Y155" s="230"/>
      <c r="Z155" s="231"/>
      <c r="AA155" s="228"/>
      <c r="AB155" s="229"/>
      <c r="AC155" s="229"/>
      <c r="AD155" s="230"/>
      <c r="AE155" s="231"/>
    </row>
    <row r="156" spans="1:31" x14ac:dyDescent="0.2">
      <c r="A156" s="115" t="s">
        <v>2</v>
      </c>
      <c r="B156" s="214">
        <f t="shared" ref="B156:AE156" si="6">SUM(B$132:B$155)</f>
        <v>1443</v>
      </c>
      <c r="C156" s="215">
        <f t="shared" si="6"/>
        <v>2886342</v>
      </c>
      <c r="D156" s="215">
        <f t="shared" si="6"/>
        <v>785157</v>
      </c>
      <c r="E156" s="216">
        <f t="shared" si="6"/>
        <v>698195.27800000005</v>
      </c>
      <c r="F156" s="217">
        <f t="shared" si="6"/>
        <v>1</v>
      </c>
      <c r="G156" s="224">
        <f t="shared" si="6"/>
        <v>1495</v>
      </c>
      <c r="H156" s="225">
        <f t="shared" si="6"/>
        <v>2775445</v>
      </c>
      <c r="I156" s="225">
        <f t="shared" si="6"/>
        <v>760411</v>
      </c>
      <c r="J156" s="226">
        <f t="shared" si="6"/>
        <v>669595.87</v>
      </c>
      <c r="K156" s="227">
        <f t="shared" si="6"/>
        <v>1</v>
      </c>
      <c r="L156" s="233">
        <f t="shared" si="6"/>
        <v>1517</v>
      </c>
      <c r="M156" s="234">
        <f t="shared" si="6"/>
        <v>2674360</v>
      </c>
      <c r="N156" s="234">
        <f t="shared" si="6"/>
        <v>737571</v>
      </c>
      <c r="O156" s="235">
        <f t="shared" si="6"/>
        <v>634960.53</v>
      </c>
      <c r="P156" s="236">
        <f t="shared" si="6"/>
        <v>1</v>
      </c>
      <c r="Q156" s="233">
        <f t="shared" si="6"/>
        <v>1569</v>
      </c>
      <c r="R156" s="234">
        <f t="shared" si="6"/>
        <v>2643137</v>
      </c>
      <c r="S156" s="234">
        <f t="shared" si="6"/>
        <v>722497</v>
      </c>
      <c r="T156" s="235">
        <f t="shared" si="6"/>
        <v>605315.05499999993</v>
      </c>
      <c r="U156" s="236">
        <f t="shared" si="6"/>
        <v>1</v>
      </c>
      <c r="V156" s="233">
        <f t="shared" si="6"/>
        <v>1653</v>
      </c>
      <c r="W156" s="234">
        <f t="shared" si="6"/>
        <v>2649952</v>
      </c>
      <c r="X156" s="234">
        <f t="shared" si="6"/>
        <v>709773</v>
      </c>
      <c r="Y156" s="235">
        <f t="shared" si="6"/>
        <v>576454.98399999994</v>
      </c>
      <c r="Z156" s="236">
        <f t="shared" si="6"/>
        <v>1</v>
      </c>
      <c r="AA156" s="233">
        <f t="shared" si="6"/>
        <v>0</v>
      </c>
      <c r="AB156" s="234">
        <f t="shared" si="6"/>
        <v>0</v>
      </c>
      <c r="AC156" s="234">
        <f t="shared" si="6"/>
        <v>0</v>
      </c>
      <c r="AD156" s="235">
        <f t="shared" si="6"/>
        <v>0</v>
      </c>
      <c r="AE156" s="236" t="e">
        <f t="shared" si="6"/>
        <v>#DIV/0!</v>
      </c>
    </row>
    <row r="159" spans="1:31" ht="12.75" hidden="1" customHeight="1" x14ac:dyDescent="0.2"/>
    <row r="160" spans="1:31" ht="12.75" hidden="1" customHeight="1" x14ac:dyDescent="0.2"/>
    <row r="161" spans="1:31" ht="12.75" hidden="1" customHeight="1" x14ac:dyDescent="0.2"/>
    <row r="162" spans="1:31" ht="12.75" hidden="1" customHeight="1" x14ac:dyDescent="0.2"/>
    <row r="163" spans="1:31" ht="12.75" hidden="1" customHeight="1" x14ac:dyDescent="0.2"/>
    <row r="164" spans="1:31" ht="12.75" hidden="1" customHeight="1" x14ac:dyDescent="0.2"/>
    <row r="165" spans="1:31" ht="12.75" hidden="1" customHeight="1" x14ac:dyDescent="0.2"/>
    <row r="166" spans="1:31" ht="12.75" hidden="1" customHeight="1" x14ac:dyDescent="0.2"/>
    <row r="167" spans="1:31" ht="12.75" hidden="1" customHeight="1" x14ac:dyDescent="0.2"/>
    <row r="168" spans="1:31" ht="12.75" hidden="1" customHeight="1" x14ac:dyDescent="0.2"/>
    <row r="169" spans="1:31" ht="12.75" hidden="1" customHeight="1" x14ac:dyDescent="0.2"/>
    <row r="171" spans="1:31" x14ac:dyDescent="0.2">
      <c r="A171" s="273" t="str">
        <f>Translation!$A$33</f>
        <v>Vorsorgeeinrichtungen ohne Staatsgarantie und mit Vollversicherungslösung</v>
      </c>
    </row>
    <row r="172" spans="1:31" x14ac:dyDescent="0.2">
      <c r="A172" s="114" t="str">
        <f>$A$12</f>
        <v>Privatrechtlicher Arbeitgeber</v>
      </c>
      <c r="B172" s="238">
        <v>102</v>
      </c>
      <c r="C172" s="239">
        <v>1038005</v>
      </c>
      <c r="D172" s="239">
        <v>678</v>
      </c>
      <c r="E172" s="240">
        <v>95270.625</v>
      </c>
      <c r="F172" s="241">
        <f>E172/E$196</f>
        <v>0.99136916152873134</v>
      </c>
      <c r="G172" s="246">
        <v>114</v>
      </c>
      <c r="H172" s="247">
        <v>1061610</v>
      </c>
      <c r="I172" s="247">
        <v>636</v>
      </c>
      <c r="J172" s="248">
        <v>98623.137000000002</v>
      </c>
      <c r="K172" s="249">
        <f>J172/J$196</f>
        <v>0.98937961551174303</v>
      </c>
      <c r="L172" s="256">
        <v>119</v>
      </c>
      <c r="M172" s="257">
        <v>1040737</v>
      </c>
      <c r="N172" s="257">
        <v>891</v>
      </c>
      <c r="O172" s="258">
        <v>96794.288</v>
      </c>
      <c r="P172" s="259">
        <f>O172/O$196</f>
        <v>0.98944116070750454</v>
      </c>
      <c r="Q172" s="256">
        <v>131</v>
      </c>
      <c r="R172" s="257">
        <v>1074680</v>
      </c>
      <c r="S172" s="257">
        <v>12270</v>
      </c>
      <c r="T172" s="258">
        <v>97861.92</v>
      </c>
      <c r="U172" s="259">
        <f>T172/T$196</f>
        <v>0.9918415387370576</v>
      </c>
      <c r="V172" s="256">
        <v>143</v>
      </c>
      <c r="W172" s="257">
        <v>1002960</v>
      </c>
      <c r="X172" s="257">
        <v>5059</v>
      </c>
      <c r="Y172" s="258">
        <v>101486.88099999999</v>
      </c>
      <c r="Z172" s="259">
        <f>Y172/Y$196</f>
        <v>0.99229494348638669</v>
      </c>
      <c r="AA172" s="256"/>
      <c r="AB172" s="257"/>
      <c r="AC172" s="257"/>
      <c r="AD172" s="258"/>
      <c r="AE172" s="259" t="e">
        <f>AD172/AD$196</f>
        <v>#DIV/0!</v>
      </c>
    </row>
    <row r="173" spans="1:31" ht="12.75" customHeight="1" x14ac:dyDescent="0.2">
      <c r="A173" s="114" t="str">
        <f>$A$13</f>
        <v>Öffentlich-rechtlicher Arbeitgeber</v>
      </c>
      <c r="B173" s="238"/>
      <c r="C173" s="239"/>
      <c r="D173" s="239"/>
      <c r="E173" s="240"/>
      <c r="F173" s="241"/>
      <c r="G173" s="246"/>
      <c r="H173" s="247"/>
      <c r="I173" s="247"/>
      <c r="J173" s="248"/>
      <c r="K173" s="249"/>
      <c r="L173" s="256"/>
      <c r="M173" s="257"/>
      <c r="N173" s="257"/>
      <c r="O173" s="258"/>
      <c r="P173" s="259"/>
      <c r="Q173" s="256"/>
      <c r="R173" s="257"/>
      <c r="S173" s="257"/>
      <c r="T173" s="258"/>
      <c r="U173" s="259"/>
      <c r="V173" s="256"/>
      <c r="W173" s="257"/>
      <c r="X173" s="257"/>
      <c r="Y173" s="258"/>
      <c r="Z173" s="259"/>
      <c r="AA173" s="256"/>
      <c r="AB173" s="257"/>
      <c r="AC173" s="257"/>
      <c r="AD173" s="258"/>
      <c r="AE173" s="259"/>
    </row>
    <row r="174" spans="1:31" x14ac:dyDescent="0.2">
      <c r="A174" s="114" t="str">
        <f>$A$14</f>
        <v xml:space="preserve">   Vollkapitalisierung ohne Staatsgarantie</v>
      </c>
      <c r="B174" s="238">
        <v>4</v>
      </c>
      <c r="C174" s="239">
        <v>12180</v>
      </c>
      <c r="D174" s="239">
        <v>0</v>
      </c>
      <c r="E174" s="240">
        <v>829.42399999999998</v>
      </c>
      <c r="F174" s="241">
        <f>E174/E$196</f>
        <v>8.6308384712686249E-3</v>
      </c>
      <c r="G174" s="246">
        <v>7</v>
      </c>
      <c r="H174" s="247">
        <v>13134</v>
      </c>
      <c r="I174" s="247">
        <v>260</v>
      </c>
      <c r="J174" s="248">
        <v>1058.6590000000001</v>
      </c>
      <c r="K174" s="249">
        <f>J174/J$196</f>
        <v>1.0620384488257015E-2</v>
      </c>
      <c r="L174" s="256">
        <v>7</v>
      </c>
      <c r="M174" s="257">
        <v>12957</v>
      </c>
      <c r="N174" s="257">
        <v>265</v>
      </c>
      <c r="O174" s="258">
        <v>1032.942</v>
      </c>
      <c r="P174" s="259">
        <f>O174/O$196</f>
        <v>1.0558839292495556E-2</v>
      </c>
      <c r="Q174" s="256">
        <v>5</v>
      </c>
      <c r="R174" s="257">
        <v>11995</v>
      </c>
      <c r="S174" s="257">
        <v>0</v>
      </c>
      <c r="T174" s="258">
        <v>804.97</v>
      </c>
      <c r="U174" s="259">
        <f>T174/T$196</f>
        <v>8.1584612629424114E-3</v>
      </c>
      <c r="V174" s="256">
        <v>6</v>
      </c>
      <c r="W174" s="257">
        <v>11745</v>
      </c>
      <c r="X174" s="257">
        <v>74</v>
      </c>
      <c r="Y174" s="258">
        <v>788.03399999999999</v>
      </c>
      <c r="Z174" s="259">
        <f>Y174/Y$196</f>
        <v>7.7050565136133333E-3</v>
      </c>
      <c r="AA174" s="256"/>
      <c r="AB174" s="257"/>
      <c r="AC174" s="257"/>
      <c r="AD174" s="258"/>
      <c r="AE174" s="259" t="e">
        <f>AD174/AD$196</f>
        <v>#DIV/0!</v>
      </c>
    </row>
    <row r="175" spans="1:31" x14ac:dyDescent="0.2">
      <c r="A175" s="114" t="str">
        <f>$A$15</f>
        <v xml:space="preserve">   Vollkapitalisierung mit Staatsgarantie</v>
      </c>
      <c r="B175" s="238">
        <v>0</v>
      </c>
      <c r="C175" s="239">
        <v>0</v>
      </c>
      <c r="D175" s="239">
        <v>0</v>
      </c>
      <c r="E175" s="240">
        <v>0</v>
      </c>
      <c r="F175" s="241">
        <f>E175/E$196</f>
        <v>0</v>
      </c>
      <c r="G175" s="246">
        <v>0</v>
      </c>
      <c r="H175" s="247">
        <v>0</v>
      </c>
      <c r="I175" s="247">
        <v>0</v>
      </c>
      <c r="J175" s="248">
        <v>0</v>
      </c>
      <c r="K175" s="249">
        <f>J175/J$196</f>
        <v>0</v>
      </c>
      <c r="L175" s="256">
        <v>0</v>
      </c>
      <c r="M175" s="257">
        <v>0</v>
      </c>
      <c r="N175" s="257">
        <v>0</v>
      </c>
      <c r="O175" s="258">
        <v>0</v>
      </c>
      <c r="P175" s="259">
        <f>O175/O$196</f>
        <v>0</v>
      </c>
      <c r="Q175" s="256">
        <v>0</v>
      </c>
      <c r="R175" s="257">
        <v>0</v>
      </c>
      <c r="S175" s="257">
        <v>0</v>
      </c>
      <c r="T175" s="258">
        <v>0</v>
      </c>
      <c r="U175" s="259">
        <f>T175/T$196</f>
        <v>0</v>
      </c>
      <c r="V175" s="256">
        <v>0</v>
      </c>
      <c r="W175" s="257">
        <v>0</v>
      </c>
      <c r="X175" s="257">
        <v>0</v>
      </c>
      <c r="Y175" s="258">
        <v>0</v>
      </c>
      <c r="Z175" s="259">
        <f>Y175/Y$196</f>
        <v>0</v>
      </c>
      <c r="AA175" s="256"/>
      <c r="AB175" s="257"/>
      <c r="AC175" s="257"/>
      <c r="AD175" s="258"/>
      <c r="AE175" s="259" t="e">
        <f>AD175/AD$196</f>
        <v>#DIV/0!</v>
      </c>
    </row>
    <row r="176" spans="1:31" x14ac:dyDescent="0.2">
      <c r="A176" s="114" t="str">
        <f>$A$16</f>
        <v xml:space="preserve">   Teilkapitalisierung</v>
      </c>
      <c r="B176" s="238">
        <v>0</v>
      </c>
      <c r="C176" s="239">
        <v>0</v>
      </c>
      <c r="D176" s="239">
        <v>0</v>
      </c>
      <c r="E176" s="240">
        <v>0</v>
      </c>
      <c r="F176" s="241">
        <f>E176/E$196</f>
        <v>0</v>
      </c>
      <c r="G176" s="246">
        <v>0</v>
      </c>
      <c r="H176" s="247">
        <v>0</v>
      </c>
      <c r="I176" s="247">
        <v>0</v>
      </c>
      <c r="J176" s="248">
        <v>0</v>
      </c>
      <c r="K176" s="249">
        <f>J176/J$196</f>
        <v>0</v>
      </c>
      <c r="L176" s="256">
        <v>0</v>
      </c>
      <c r="M176" s="257">
        <v>0</v>
      </c>
      <c r="N176" s="257">
        <v>0</v>
      </c>
      <c r="O176" s="258">
        <v>0</v>
      </c>
      <c r="P176" s="259">
        <f>O176/O$196</f>
        <v>0</v>
      </c>
      <c r="Q176" s="256">
        <v>0</v>
      </c>
      <c r="R176" s="257">
        <v>0</v>
      </c>
      <c r="S176" s="257">
        <v>0</v>
      </c>
      <c r="T176" s="258">
        <v>0</v>
      </c>
      <c r="U176" s="259">
        <f>T176/T$196</f>
        <v>0</v>
      </c>
      <c r="V176" s="256">
        <v>0</v>
      </c>
      <c r="W176" s="257">
        <v>0</v>
      </c>
      <c r="X176" s="257">
        <v>0</v>
      </c>
      <c r="Y176" s="258">
        <v>0</v>
      </c>
      <c r="Z176" s="259">
        <f>Y176/Y$196</f>
        <v>0</v>
      </c>
      <c r="AA176" s="256"/>
      <c r="AB176" s="257"/>
      <c r="AC176" s="257"/>
      <c r="AD176" s="258"/>
      <c r="AE176" s="259" t="e">
        <f>AD176/AD$196</f>
        <v>#DIV/0!</v>
      </c>
    </row>
    <row r="177" spans="1:31" x14ac:dyDescent="0.2">
      <c r="A177" s="114" t="str">
        <f>$A$17</f>
        <v xml:space="preserve">   Zukünftiges System noch unklar</v>
      </c>
      <c r="B177" s="238">
        <v>0</v>
      </c>
      <c r="C177" s="239">
        <v>0</v>
      </c>
      <c r="D177" s="239">
        <v>0</v>
      </c>
      <c r="E177" s="240">
        <v>0</v>
      </c>
      <c r="F177" s="241">
        <f>E177/E$196</f>
        <v>0</v>
      </c>
      <c r="G177" s="246">
        <v>0</v>
      </c>
      <c r="H177" s="247">
        <v>0</v>
      </c>
      <c r="I177" s="247">
        <v>0</v>
      </c>
      <c r="J177" s="248">
        <v>0</v>
      </c>
      <c r="K177" s="249">
        <f>J177/J$196</f>
        <v>0</v>
      </c>
      <c r="L177" s="256">
        <v>0</v>
      </c>
      <c r="M177" s="257">
        <v>0</v>
      </c>
      <c r="N177" s="257">
        <v>0</v>
      </c>
      <c r="O177" s="258">
        <v>0</v>
      </c>
      <c r="P177" s="259">
        <f>O177/O$196</f>
        <v>0</v>
      </c>
      <c r="Q177" s="256">
        <v>0</v>
      </c>
      <c r="R177" s="257">
        <v>0</v>
      </c>
      <c r="S177" s="257">
        <v>0</v>
      </c>
      <c r="T177" s="258">
        <v>0</v>
      </c>
      <c r="U177" s="259">
        <f>T177/T$196</f>
        <v>0</v>
      </c>
      <c r="V177" s="256">
        <v>0</v>
      </c>
      <c r="W177" s="257">
        <v>0</v>
      </c>
      <c r="X177" s="257">
        <v>0</v>
      </c>
      <c r="Y177" s="258">
        <v>0</v>
      </c>
      <c r="Z177" s="259">
        <f>Y177/Y$196</f>
        <v>0</v>
      </c>
      <c r="AA177" s="256"/>
      <c r="AB177" s="257"/>
      <c r="AC177" s="257"/>
      <c r="AD177" s="258"/>
      <c r="AE177" s="259" t="e">
        <f>AD177/AD$196</f>
        <v>#DIV/0!</v>
      </c>
    </row>
    <row r="178" spans="1:31" ht="12.75" hidden="1" customHeight="1" x14ac:dyDescent="0.2">
      <c r="A178" s="114">
        <f>$A$18</f>
        <v>0</v>
      </c>
      <c r="B178" s="238"/>
      <c r="C178" s="239"/>
      <c r="D178" s="239"/>
      <c r="E178" s="240"/>
      <c r="F178" s="241"/>
      <c r="G178" s="246"/>
      <c r="H178" s="247"/>
      <c r="I178" s="247"/>
      <c r="J178" s="248"/>
      <c r="K178" s="249"/>
      <c r="L178" s="256"/>
      <c r="M178" s="257"/>
      <c r="N178" s="257"/>
      <c r="O178" s="258"/>
      <c r="P178" s="259"/>
      <c r="Q178" s="256"/>
      <c r="R178" s="257"/>
      <c r="S178" s="257"/>
      <c r="T178" s="258"/>
      <c r="U178" s="259"/>
      <c r="V178" s="256"/>
      <c r="W178" s="257"/>
      <c r="X178" s="257"/>
      <c r="Y178" s="258"/>
      <c r="Z178" s="259"/>
      <c r="AA178" s="256"/>
      <c r="AB178" s="257"/>
      <c r="AC178" s="257"/>
      <c r="AD178" s="258"/>
      <c r="AE178" s="259"/>
    </row>
    <row r="179" spans="1:31" ht="12.75" hidden="1" customHeight="1" x14ac:dyDescent="0.2">
      <c r="A179" s="114">
        <f>$A$19</f>
        <v>0</v>
      </c>
      <c r="B179" s="238"/>
      <c r="C179" s="239"/>
      <c r="D179" s="239"/>
      <c r="E179" s="240"/>
      <c r="F179" s="241"/>
      <c r="G179" s="246"/>
      <c r="H179" s="247"/>
      <c r="I179" s="247"/>
      <c r="J179" s="248"/>
      <c r="K179" s="249"/>
      <c r="L179" s="256"/>
      <c r="M179" s="257"/>
      <c r="N179" s="257"/>
      <c r="O179" s="258"/>
      <c r="P179" s="259"/>
      <c r="Q179" s="256"/>
      <c r="R179" s="257"/>
      <c r="S179" s="257"/>
      <c r="T179" s="258"/>
      <c r="U179" s="259"/>
      <c r="V179" s="256"/>
      <c r="W179" s="257"/>
      <c r="X179" s="257"/>
      <c r="Y179" s="258"/>
      <c r="Z179" s="259"/>
      <c r="AA179" s="256"/>
      <c r="AB179" s="257"/>
      <c r="AC179" s="257"/>
      <c r="AD179" s="258"/>
      <c r="AE179" s="259"/>
    </row>
    <row r="180" spans="1:31" ht="12.75" hidden="1" customHeight="1" x14ac:dyDescent="0.2">
      <c r="A180" s="114">
        <f>$A$20</f>
        <v>0</v>
      </c>
      <c r="B180" s="238"/>
      <c r="C180" s="239"/>
      <c r="D180" s="239"/>
      <c r="E180" s="240"/>
      <c r="F180" s="241"/>
      <c r="G180" s="246"/>
      <c r="H180" s="247"/>
      <c r="I180" s="247"/>
      <c r="J180" s="248"/>
      <c r="K180" s="249"/>
      <c r="L180" s="256"/>
      <c r="M180" s="257"/>
      <c r="N180" s="257"/>
      <c r="O180" s="258"/>
      <c r="P180" s="259"/>
      <c r="Q180" s="256"/>
      <c r="R180" s="257"/>
      <c r="S180" s="257"/>
      <c r="T180" s="258"/>
      <c r="U180" s="259"/>
      <c r="V180" s="256"/>
      <c r="W180" s="257"/>
      <c r="X180" s="257"/>
      <c r="Y180" s="258"/>
      <c r="Z180" s="259"/>
      <c r="AA180" s="256"/>
      <c r="AB180" s="257"/>
      <c r="AC180" s="257"/>
      <c r="AD180" s="258"/>
      <c r="AE180" s="259"/>
    </row>
    <row r="181" spans="1:31" ht="12.75" hidden="1" customHeight="1" x14ac:dyDescent="0.2">
      <c r="A181" s="114">
        <f>$A$21</f>
        <v>0</v>
      </c>
      <c r="B181" s="238"/>
      <c r="C181" s="239"/>
      <c r="D181" s="239"/>
      <c r="E181" s="240"/>
      <c r="F181" s="241"/>
      <c r="G181" s="246"/>
      <c r="H181" s="247"/>
      <c r="I181" s="247"/>
      <c r="J181" s="248"/>
      <c r="K181" s="249"/>
      <c r="L181" s="256"/>
      <c r="M181" s="257"/>
      <c r="N181" s="257"/>
      <c r="O181" s="258"/>
      <c r="P181" s="259"/>
      <c r="Q181" s="256"/>
      <c r="R181" s="257"/>
      <c r="S181" s="257"/>
      <c r="T181" s="258"/>
      <c r="U181" s="259"/>
      <c r="V181" s="256"/>
      <c r="W181" s="257"/>
      <c r="X181" s="257"/>
      <c r="Y181" s="258"/>
      <c r="Z181" s="259"/>
      <c r="AA181" s="256"/>
      <c r="AB181" s="257"/>
      <c r="AC181" s="257"/>
      <c r="AD181" s="258"/>
      <c r="AE181" s="259"/>
    </row>
    <row r="182" spans="1:31" ht="12.75" hidden="1" customHeight="1" x14ac:dyDescent="0.2">
      <c r="A182" s="114">
        <f>$A$22</f>
        <v>0</v>
      </c>
      <c r="B182" s="238"/>
      <c r="C182" s="239"/>
      <c r="D182" s="239"/>
      <c r="E182" s="240"/>
      <c r="F182" s="241"/>
      <c r="G182" s="246"/>
      <c r="H182" s="247"/>
      <c r="I182" s="247"/>
      <c r="J182" s="248"/>
      <c r="K182" s="249"/>
      <c r="L182" s="256"/>
      <c r="M182" s="257"/>
      <c r="N182" s="257"/>
      <c r="O182" s="258"/>
      <c r="P182" s="259"/>
      <c r="Q182" s="256"/>
      <c r="R182" s="257"/>
      <c r="S182" s="257"/>
      <c r="T182" s="258"/>
      <c r="U182" s="259"/>
      <c r="V182" s="256"/>
      <c r="W182" s="257"/>
      <c r="X182" s="257"/>
      <c r="Y182" s="258"/>
      <c r="Z182" s="259"/>
      <c r="AA182" s="256"/>
      <c r="AB182" s="257"/>
      <c r="AC182" s="257"/>
      <c r="AD182" s="258"/>
      <c r="AE182" s="259"/>
    </row>
    <row r="183" spans="1:31" ht="12.75" hidden="1" customHeight="1" x14ac:dyDescent="0.2">
      <c r="A183" s="114">
        <f>$A$23</f>
        <v>0</v>
      </c>
      <c r="B183" s="238"/>
      <c r="C183" s="239"/>
      <c r="D183" s="239"/>
      <c r="E183" s="240"/>
      <c r="F183" s="241"/>
      <c r="G183" s="246"/>
      <c r="H183" s="247"/>
      <c r="I183" s="247"/>
      <c r="J183" s="248"/>
      <c r="K183" s="249"/>
      <c r="L183" s="256"/>
      <c r="M183" s="257"/>
      <c r="N183" s="257"/>
      <c r="O183" s="258"/>
      <c r="P183" s="259"/>
      <c r="Q183" s="256"/>
      <c r="R183" s="257"/>
      <c r="S183" s="257"/>
      <c r="T183" s="258"/>
      <c r="U183" s="259"/>
      <c r="V183" s="256"/>
      <c r="W183" s="257"/>
      <c r="X183" s="257"/>
      <c r="Y183" s="258"/>
      <c r="Z183" s="259"/>
      <c r="AA183" s="256"/>
      <c r="AB183" s="257"/>
      <c r="AC183" s="257"/>
      <c r="AD183" s="258"/>
      <c r="AE183" s="259"/>
    </row>
    <row r="184" spans="1:31" ht="12.75" hidden="1" customHeight="1" x14ac:dyDescent="0.2">
      <c r="A184" s="114">
        <f>$A$24</f>
        <v>0</v>
      </c>
      <c r="B184" s="238"/>
      <c r="C184" s="239"/>
      <c r="D184" s="239"/>
      <c r="E184" s="240"/>
      <c r="F184" s="241"/>
      <c r="G184" s="246"/>
      <c r="H184" s="247"/>
      <c r="I184" s="247"/>
      <c r="J184" s="248"/>
      <c r="K184" s="249"/>
      <c r="L184" s="256"/>
      <c r="M184" s="257"/>
      <c r="N184" s="257"/>
      <c r="O184" s="258"/>
      <c r="P184" s="259"/>
      <c r="Q184" s="256"/>
      <c r="R184" s="257"/>
      <c r="S184" s="257"/>
      <c r="T184" s="258"/>
      <c r="U184" s="259"/>
      <c r="V184" s="256"/>
      <c r="W184" s="257"/>
      <c r="X184" s="257"/>
      <c r="Y184" s="258"/>
      <c r="Z184" s="259"/>
      <c r="AA184" s="256"/>
      <c r="AB184" s="257"/>
      <c r="AC184" s="257"/>
      <c r="AD184" s="258"/>
      <c r="AE184" s="259"/>
    </row>
    <row r="185" spans="1:31" ht="12.75" hidden="1" customHeight="1" x14ac:dyDescent="0.2">
      <c r="A185" s="114">
        <f>$A$25</f>
        <v>0</v>
      </c>
      <c r="B185" s="238"/>
      <c r="C185" s="239"/>
      <c r="D185" s="239"/>
      <c r="E185" s="240"/>
      <c r="F185" s="241"/>
      <c r="G185" s="246"/>
      <c r="H185" s="247"/>
      <c r="I185" s="247"/>
      <c r="J185" s="248"/>
      <c r="K185" s="249"/>
      <c r="L185" s="256"/>
      <c r="M185" s="257"/>
      <c r="N185" s="257"/>
      <c r="O185" s="258"/>
      <c r="P185" s="259"/>
      <c r="Q185" s="256"/>
      <c r="R185" s="257"/>
      <c r="S185" s="257"/>
      <c r="T185" s="258"/>
      <c r="U185" s="259"/>
      <c r="V185" s="256"/>
      <c r="W185" s="257"/>
      <c r="X185" s="257"/>
      <c r="Y185" s="258"/>
      <c r="Z185" s="259"/>
      <c r="AA185" s="256"/>
      <c r="AB185" s="257"/>
      <c r="AC185" s="257"/>
      <c r="AD185" s="258"/>
      <c r="AE185" s="259"/>
    </row>
    <row r="186" spans="1:31" ht="12.75" hidden="1" customHeight="1" x14ac:dyDescent="0.2">
      <c r="A186" s="114">
        <f>$A$26</f>
        <v>0</v>
      </c>
      <c r="B186" s="238"/>
      <c r="C186" s="239"/>
      <c r="D186" s="239"/>
      <c r="E186" s="240"/>
      <c r="F186" s="241"/>
      <c r="G186" s="246"/>
      <c r="H186" s="247"/>
      <c r="I186" s="247"/>
      <c r="J186" s="248"/>
      <c r="K186" s="249"/>
      <c r="L186" s="256"/>
      <c r="M186" s="257"/>
      <c r="N186" s="257"/>
      <c r="O186" s="258"/>
      <c r="P186" s="259"/>
      <c r="Q186" s="256"/>
      <c r="R186" s="257"/>
      <c r="S186" s="257"/>
      <c r="T186" s="258"/>
      <c r="U186" s="259"/>
      <c r="V186" s="256"/>
      <c r="W186" s="257"/>
      <c r="X186" s="257"/>
      <c r="Y186" s="258"/>
      <c r="Z186" s="259"/>
      <c r="AA186" s="256"/>
      <c r="AB186" s="257"/>
      <c r="AC186" s="257"/>
      <c r="AD186" s="258"/>
      <c r="AE186" s="259"/>
    </row>
    <row r="187" spans="1:31" ht="12.75" hidden="1" customHeight="1" x14ac:dyDescent="0.2">
      <c r="A187" s="114">
        <f>$A$27</f>
        <v>0</v>
      </c>
      <c r="B187" s="238"/>
      <c r="C187" s="239"/>
      <c r="D187" s="239"/>
      <c r="E187" s="240"/>
      <c r="F187" s="241"/>
      <c r="G187" s="246"/>
      <c r="H187" s="247"/>
      <c r="I187" s="247"/>
      <c r="J187" s="248"/>
      <c r="K187" s="249"/>
      <c r="L187" s="256"/>
      <c r="M187" s="257"/>
      <c r="N187" s="257"/>
      <c r="O187" s="258"/>
      <c r="P187" s="259"/>
      <c r="Q187" s="256"/>
      <c r="R187" s="257"/>
      <c r="S187" s="257"/>
      <c r="T187" s="258"/>
      <c r="U187" s="259"/>
      <c r="V187" s="256"/>
      <c r="W187" s="257"/>
      <c r="X187" s="257"/>
      <c r="Y187" s="258"/>
      <c r="Z187" s="259"/>
      <c r="AA187" s="256"/>
      <c r="AB187" s="257"/>
      <c r="AC187" s="257"/>
      <c r="AD187" s="258"/>
      <c r="AE187" s="259"/>
    </row>
    <row r="188" spans="1:31" ht="12.75" hidden="1" customHeight="1" x14ac:dyDescent="0.2">
      <c r="A188" s="114">
        <f>$A$28</f>
        <v>0</v>
      </c>
      <c r="B188" s="238"/>
      <c r="C188" s="239"/>
      <c r="D188" s="239"/>
      <c r="E188" s="240"/>
      <c r="F188" s="241"/>
      <c r="G188" s="246"/>
      <c r="H188" s="247"/>
      <c r="I188" s="247"/>
      <c r="J188" s="248"/>
      <c r="K188" s="249"/>
      <c r="L188" s="256"/>
      <c r="M188" s="257"/>
      <c r="N188" s="257"/>
      <c r="O188" s="258"/>
      <c r="P188" s="259"/>
      <c r="Q188" s="256"/>
      <c r="R188" s="257"/>
      <c r="S188" s="257"/>
      <c r="T188" s="258"/>
      <c r="U188" s="259"/>
      <c r="V188" s="256"/>
      <c r="W188" s="257"/>
      <c r="X188" s="257"/>
      <c r="Y188" s="258"/>
      <c r="Z188" s="259"/>
      <c r="AA188" s="256"/>
      <c r="AB188" s="257"/>
      <c r="AC188" s="257"/>
      <c r="AD188" s="258"/>
      <c r="AE188" s="259"/>
    </row>
    <row r="189" spans="1:31" ht="12.75" hidden="1" customHeight="1" x14ac:dyDescent="0.2">
      <c r="A189" s="114">
        <f>$A$29</f>
        <v>0</v>
      </c>
      <c r="B189" s="238"/>
      <c r="C189" s="239"/>
      <c r="D189" s="239"/>
      <c r="E189" s="240"/>
      <c r="F189" s="241"/>
      <c r="G189" s="246"/>
      <c r="H189" s="247"/>
      <c r="I189" s="247"/>
      <c r="J189" s="248"/>
      <c r="K189" s="249"/>
      <c r="L189" s="256"/>
      <c r="M189" s="257"/>
      <c r="N189" s="257"/>
      <c r="O189" s="258"/>
      <c r="P189" s="259"/>
      <c r="Q189" s="256"/>
      <c r="R189" s="257"/>
      <c r="S189" s="257"/>
      <c r="T189" s="258"/>
      <c r="U189" s="259"/>
      <c r="V189" s="256"/>
      <c r="W189" s="257"/>
      <c r="X189" s="257"/>
      <c r="Y189" s="258"/>
      <c r="Z189" s="259"/>
      <c r="AA189" s="256"/>
      <c r="AB189" s="257"/>
      <c r="AC189" s="257"/>
      <c r="AD189" s="258"/>
      <c r="AE189" s="259"/>
    </row>
    <row r="190" spans="1:31" ht="12.75" hidden="1" customHeight="1" x14ac:dyDescent="0.2">
      <c r="A190" s="114">
        <f>$A$30</f>
        <v>0</v>
      </c>
      <c r="B190" s="238"/>
      <c r="C190" s="239"/>
      <c r="D190" s="239"/>
      <c r="E190" s="240"/>
      <c r="F190" s="241"/>
      <c r="G190" s="246"/>
      <c r="H190" s="247"/>
      <c r="I190" s="247"/>
      <c r="J190" s="248"/>
      <c r="K190" s="249"/>
      <c r="L190" s="256"/>
      <c r="M190" s="257"/>
      <c r="N190" s="257"/>
      <c r="O190" s="258"/>
      <c r="P190" s="259"/>
      <c r="Q190" s="256"/>
      <c r="R190" s="257"/>
      <c r="S190" s="257"/>
      <c r="T190" s="258"/>
      <c r="U190" s="259"/>
      <c r="V190" s="256"/>
      <c r="W190" s="257"/>
      <c r="X190" s="257"/>
      <c r="Y190" s="258"/>
      <c r="Z190" s="259"/>
      <c r="AA190" s="256"/>
      <c r="AB190" s="257"/>
      <c r="AC190" s="257"/>
      <c r="AD190" s="258"/>
      <c r="AE190" s="259"/>
    </row>
    <row r="191" spans="1:31" ht="12.75" hidden="1" customHeight="1" x14ac:dyDescent="0.2">
      <c r="A191" s="114">
        <f>$A$31</f>
        <v>0</v>
      </c>
      <c r="B191" s="238"/>
      <c r="C191" s="239"/>
      <c r="D191" s="239"/>
      <c r="E191" s="240"/>
      <c r="F191" s="241"/>
      <c r="G191" s="246"/>
      <c r="H191" s="247"/>
      <c r="I191" s="247"/>
      <c r="J191" s="248"/>
      <c r="K191" s="249"/>
      <c r="L191" s="256"/>
      <c r="M191" s="257"/>
      <c r="N191" s="257"/>
      <c r="O191" s="258"/>
      <c r="P191" s="259"/>
      <c r="Q191" s="256"/>
      <c r="R191" s="257"/>
      <c r="S191" s="257"/>
      <c r="T191" s="258"/>
      <c r="U191" s="259"/>
      <c r="V191" s="256"/>
      <c r="W191" s="257"/>
      <c r="X191" s="257"/>
      <c r="Y191" s="258"/>
      <c r="Z191" s="259"/>
      <c r="AA191" s="256"/>
      <c r="AB191" s="257"/>
      <c r="AC191" s="257"/>
      <c r="AD191" s="258"/>
      <c r="AE191" s="259"/>
    </row>
    <row r="192" spans="1:31" ht="12.75" hidden="1" customHeight="1" x14ac:dyDescent="0.2">
      <c r="A192" s="114">
        <f>$A$32</f>
        <v>0</v>
      </c>
      <c r="B192" s="238"/>
      <c r="C192" s="239"/>
      <c r="D192" s="239"/>
      <c r="E192" s="240"/>
      <c r="F192" s="241"/>
      <c r="G192" s="246"/>
      <c r="H192" s="247"/>
      <c r="I192" s="247"/>
      <c r="J192" s="248"/>
      <c r="K192" s="249"/>
      <c r="L192" s="256"/>
      <c r="M192" s="257"/>
      <c r="N192" s="257"/>
      <c r="O192" s="258"/>
      <c r="P192" s="259"/>
      <c r="Q192" s="256"/>
      <c r="R192" s="257"/>
      <c r="S192" s="257"/>
      <c r="T192" s="258"/>
      <c r="U192" s="259"/>
      <c r="V192" s="256"/>
      <c r="W192" s="257"/>
      <c r="X192" s="257"/>
      <c r="Y192" s="258"/>
      <c r="Z192" s="259"/>
      <c r="AA192" s="256"/>
      <c r="AB192" s="257"/>
      <c r="AC192" s="257"/>
      <c r="AD192" s="258"/>
      <c r="AE192" s="259"/>
    </row>
    <row r="193" spans="1:31" ht="12.75" hidden="1" customHeight="1" x14ac:dyDescent="0.2">
      <c r="A193" s="114">
        <f>$A$33</f>
        <v>0</v>
      </c>
      <c r="B193" s="238"/>
      <c r="C193" s="239"/>
      <c r="D193" s="239"/>
      <c r="E193" s="240"/>
      <c r="F193" s="241"/>
      <c r="G193" s="246"/>
      <c r="H193" s="247"/>
      <c r="I193" s="247"/>
      <c r="J193" s="248"/>
      <c r="K193" s="249"/>
      <c r="L193" s="256"/>
      <c r="M193" s="257"/>
      <c r="N193" s="257"/>
      <c r="O193" s="258"/>
      <c r="P193" s="259"/>
      <c r="Q193" s="256"/>
      <c r="R193" s="257"/>
      <c r="S193" s="257"/>
      <c r="T193" s="258"/>
      <c r="U193" s="259"/>
      <c r="V193" s="256"/>
      <c r="W193" s="257"/>
      <c r="X193" s="257"/>
      <c r="Y193" s="258"/>
      <c r="Z193" s="259"/>
      <c r="AA193" s="256"/>
      <c r="AB193" s="257"/>
      <c r="AC193" s="257"/>
      <c r="AD193" s="258"/>
      <c r="AE193" s="259"/>
    </row>
    <row r="194" spans="1:31" ht="12.75" hidden="1" customHeight="1" x14ac:dyDescent="0.2">
      <c r="A194" s="114">
        <f>$A$34</f>
        <v>0</v>
      </c>
      <c r="B194" s="238"/>
      <c r="C194" s="239"/>
      <c r="D194" s="239"/>
      <c r="E194" s="240"/>
      <c r="F194" s="241"/>
      <c r="G194" s="246"/>
      <c r="H194" s="247"/>
      <c r="I194" s="247"/>
      <c r="J194" s="248"/>
      <c r="K194" s="249"/>
      <c r="L194" s="256"/>
      <c r="M194" s="257"/>
      <c r="N194" s="257"/>
      <c r="O194" s="258"/>
      <c r="P194" s="259"/>
      <c r="Q194" s="256"/>
      <c r="R194" s="257"/>
      <c r="S194" s="257"/>
      <c r="T194" s="258"/>
      <c r="U194" s="259"/>
      <c r="V194" s="256"/>
      <c r="W194" s="257"/>
      <c r="X194" s="257"/>
      <c r="Y194" s="258"/>
      <c r="Z194" s="259"/>
      <c r="AA194" s="256"/>
      <c r="AB194" s="257"/>
      <c r="AC194" s="257"/>
      <c r="AD194" s="258"/>
      <c r="AE194" s="259"/>
    </row>
    <row r="195" spans="1:31" ht="12.75" hidden="1" customHeight="1" x14ac:dyDescent="0.2">
      <c r="B195" s="238"/>
      <c r="C195" s="239"/>
      <c r="D195" s="239"/>
      <c r="E195" s="240"/>
      <c r="F195" s="241"/>
      <c r="G195" s="246"/>
      <c r="H195" s="247"/>
      <c r="I195" s="247"/>
      <c r="J195" s="248"/>
      <c r="K195" s="249"/>
      <c r="L195" s="256"/>
      <c r="M195" s="257"/>
      <c r="N195" s="257"/>
      <c r="O195" s="258"/>
      <c r="P195" s="259"/>
      <c r="Q195" s="256"/>
      <c r="R195" s="257"/>
      <c r="S195" s="257"/>
      <c r="T195" s="258"/>
      <c r="U195" s="259"/>
      <c r="V195" s="256"/>
      <c r="W195" s="257"/>
      <c r="X195" s="257"/>
      <c r="Y195" s="258"/>
      <c r="Z195" s="259"/>
      <c r="AA195" s="256"/>
      <c r="AB195" s="257"/>
      <c r="AC195" s="257"/>
      <c r="AD195" s="258"/>
      <c r="AE195" s="259"/>
    </row>
    <row r="196" spans="1:31" x14ac:dyDescent="0.2">
      <c r="A196" s="115" t="s">
        <v>2</v>
      </c>
      <c r="B196" s="242">
        <f t="shared" ref="B196:AE196" si="7">SUM(B$172:B$195)</f>
        <v>106</v>
      </c>
      <c r="C196" s="243">
        <f t="shared" si="7"/>
        <v>1050185</v>
      </c>
      <c r="D196" s="243">
        <f t="shared" si="7"/>
        <v>678</v>
      </c>
      <c r="E196" s="244">
        <f t="shared" si="7"/>
        <v>96100.048999999999</v>
      </c>
      <c r="F196" s="245">
        <f t="shared" si="7"/>
        <v>1</v>
      </c>
      <c r="G196" s="250">
        <f t="shared" si="7"/>
        <v>121</v>
      </c>
      <c r="H196" s="251">
        <f t="shared" si="7"/>
        <v>1074744</v>
      </c>
      <c r="I196" s="251">
        <f t="shared" si="7"/>
        <v>896</v>
      </c>
      <c r="J196" s="255">
        <f t="shared" si="7"/>
        <v>99681.796000000002</v>
      </c>
      <c r="K196" s="252">
        <f t="shared" si="7"/>
        <v>1</v>
      </c>
      <c r="L196" s="261">
        <f t="shared" si="7"/>
        <v>126</v>
      </c>
      <c r="M196" s="262">
        <f t="shared" si="7"/>
        <v>1053694</v>
      </c>
      <c r="N196" s="262">
        <f t="shared" si="7"/>
        <v>1156</v>
      </c>
      <c r="O196" s="263">
        <f t="shared" si="7"/>
        <v>97827.23</v>
      </c>
      <c r="P196" s="264">
        <f t="shared" si="7"/>
        <v>1</v>
      </c>
      <c r="Q196" s="261">
        <f t="shared" si="7"/>
        <v>136</v>
      </c>
      <c r="R196" s="262">
        <f t="shared" si="7"/>
        <v>1086675</v>
      </c>
      <c r="S196" s="262">
        <f t="shared" si="7"/>
        <v>12270</v>
      </c>
      <c r="T196" s="263">
        <f t="shared" si="7"/>
        <v>98666.89</v>
      </c>
      <c r="U196" s="264">
        <f t="shared" si="7"/>
        <v>1</v>
      </c>
      <c r="V196" s="261">
        <f t="shared" si="7"/>
        <v>149</v>
      </c>
      <c r="W196" s="262">
        <f t="shared" si="7"/>
        <v>1014705</v>
      </c>
      <c r="X196" s="262">
        <f t="shared" si="7"/>
        <v>5133</v>
      </c>
      <c r="Y196" s="263">
        <f t="shared" si="7"/>
        <v>102274.91499999999</v>
      </c>
      <c r="Z196" s="264">
        <f t="shared" si="7"/>
        <v>1</v>
      </c>
      <c r="AA196" s="261">
        <f t="shared" si="7"/>
        <v>0</v>
      </c>
      <c r="AB196" s="262">
        <f t="shared" si="7"/>
        <v>0</v>
      </c>
      <c r="AC196" s="262">
        <f t="shared" si="7"/>
        <v>0</v>
      </c>
      <c r="AD196" s="263">
        <f t="shared" si="7"/>
        <v>0</v>
      </c>
      <c r="AE196" s="264" t="e">
        <f t="shared" si="7"/>
        <v>#DIV/0!</v>
      </c>
    </row>
    <row r="199" spans="1:31" ht="12.75" customHeight="1" x14ac:dyDescent="0.2"/>
    <row r="200" spans="1:31" ht="12.75" customHeight="1" x14ac:dyDescent="0.2">
      <c r="A200" s="110" t="str">
        <f>Translation!$A$39</f>
        <v>Vorsorgekapital in Mio. CHF</v>
      </c>
    </row>
    <row r="201" spans="1:31" ht="12.75" customHeight="1" x14ac:dyDescent="0.2"/>
    <row r="202" spans="1:31" ht="12.75" customHeight="1" x14ac:dyDescent="0.2"/>
    <row r="203" spans="1:31" ht="12.75" customHeight="1" x14ac:dyDescent="0.2"/>
    <row r="204" spans="1:31" ht="12.75" customHeight="1" x14ac:dyDescent="0.2"/>
    <row r="205" spans="1:31" ht="12.75" customHeight="1" x14ac:dyDescent="0.2"/>
    <row r="206" spans="1:31" ht="12.75" customHeight="1" x14ac:dyDescent="0.2"/>
    <row r="207" spans="1:31" ht="12.75" customHeight="1" x14ac:dyDescent="0.2"/>
    <row r="208" spans="1:31" ht="12.75" customHeight="1" x14ac:dyDescent="0.2"/>
    <row r="209" ht="12.75" customHeight="1" x14ac:dyDescent="0.2"/>
  </sheetData>
  <mergeCells count="6">
    <mergeCell ref="B3:F3"/>
    <mergeCell ref="Q3:U3"/>
    <mergeCell ref="V3:Z3"/>
    <mergeCell ref="AA3:AE3"/>
    <mergeCell ref="L3:P3"/>
    <mergeCell ref="G3:K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9">
    <pageSetUpPr fitToPage="1"/>
  </sheetPr>
  <dimension ref="A1:AE209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27" width="11" style="25"/>
    <col min="28" max="29" width="11" style="18"/>
    <col min="30" max="30" width="11" style="158"/>
    <col min="31" max="31" width="11" style="27"/>
    <col min="32" max="16384" width="11" style="1"/>
  </cols>
  <sheetData>
    <row r="1" spans="1:31" s="22" customFormat="1" ht="18" x14ac:dyDescent="0.25">
      <c r="A1" s="109" t="str">
        <f>Translation!$A$409</f>
        <v>Versicherungsdeckung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  <c r="AA1" s="21"/>
      <c r="AD1" s="157"/>
      <c r="AE1" s="24"/>
    </row>
    <row r="2" spans="1:3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  <c r="AA2" s="25"/>
      <c r="AD2" s="158"/>
      <c r="AE2" s="27"/>
    </row>
    <row r="3" spans="1:31" s="18" customFormat="1" ht="15.75" x14ac:dyDescent="0.25">
      <c r="A3" s="110"/>
      <c r="B3" s="288">
        <f>Translation!$A$45</f>
        <v>2018</v>
      </c>
      <c r="C3" s="289"/>
      <c r="D3" s="289"/>
      <c r="E3" s="289"/>
      <c r="F3" s="290"/>
      <c r="G3" s="288">
        <f>Translation!$A$44</f>
        <v>2017</v>
      </c>
      <c r="H3" s="289"/>
      <c r="I3" s="289"/>
      <c r="J3" s="289"/>
      <c r="K3" s="290"/>
      <c r="L3" s="288">
        <f>Translation!$A$43</f>
        <v>2016</v>
      </c>
      <c r="M3" s="289"/>
      <c r="N3" s="289"/>
      <c r="O3" s="289"/>
      <c r="P3" s="290"/>
      <c r="Q3" s="288">
        <f>Translation!$A$42</f>
        <v>2015</v>
      </c>
      <c r="R3" s="289"/>
      <c r="S3" s="289"/>
      <c r="T3" s="289"/>
      <c r="U3" s="290"/>
      <c r="V3" s="288">
        <f>Translation!$A$41</f>
        <v>2014</v>
      </c>
      <c r="W3" s="289"/>
      <c r="X3" s="289"/>
      <c r="Y3" s="289"/>
      <c r="Z3" s="290"/>
      <c r="AA3" s="288">
        <f>Translation!$A$40</f>
        <v>2013</v>
      </c>
      <c r="AB3" s="289"/>
      <c r="AC3" s="289"/>
      <c r="AD3" s="289"/>
      <c r="AE3" s="290"/>
    </row>
    <row r="4" spans="1:31" s="18" customFormat="1" ht="38.25" x14ac:dyDescent="0.2">
      <c r="A4" s="111"/>
      <c r="B4" s="28" t="str">
        <f>Translation!$A$46</f>
        <v>Anzahl VE</v>
      </c>
      <c r="C4" s="19" t="str">
        <f>Translation!$A$47</f>
        <v>Anzahl aktive Versicherte</v>
      </c>
      <c r="D4" s="19" t="str">
        <f>Translation!$A$48</f>
        <v>Anzahl Rentner</v>
      </c>
      <c r="E4" s="148" t="str">
        <f>Translation!$A$49</f>
        <v>Vorsorge-kapital</v>
      </c>
      <c r="F4" s="29" t="str">
        <f>Translation!$A$52</f>
        <v>Anteil Vorsorge-kapital</v>
      </c>
      <c r="G4" s="28" t="str">
        <f>Translation!$A$46</f>
        <v>Anzahl VE</v>
      </c>
      <c r="H4" s="19" t="str">
        <f>Translation!$A$47</f>
        <v>Anzahl aktive Versicherte</v>
      </c>
      <c r="I4" s="19" t="str">
        <f>Translation!$A$48</f>
        <v>Anzahl Rentner</v>
      </c>
      <c r="J4" s="148" t="str">
        <f>Translation!$A$49</f>
        <v>Vorsorge-kapital</v>
      </c>
      <c r="K4" s="29" t="str">
        <f>Translation!$A$52</f>
        <v>Anteil Vorsorge-kapital</v>
      </c>
      <c r="L4" s="28" t="str">
        <f>Translation!$A$46</f>
        <v>Anzahl VE</v>
      </c>
      <c r="M4" s="73" t="str">
        <f>Translation!$A$47</f>
        <v>Anzahl aktive Versicherte</v>
      </c>
      <c r="N4" s="73" t="str">
        <f>Translation!$A$48</f>
        <v>Anzahl Rentner</v>
      </c>
      <c r="O4" s="148" t="str">
        <f>Translation!$A$49</f>
        <v>Vorsorge-kapital</v>
      </c>
      <c r="P4" s="29" t="str">
        <f>Translation!$A$52</f>
        <v>Anteil Vorsorge-kapital</v>
      </c>
      <c r="Q4" s="28" t="str">
        <f>Translation!$A$46</f>
        <v>Anzahl VE</v>
      </c>
      <c r="R4" s="73" t="str">
        <f>Translation!$A$47</f>
        <v>Anzahl aktive Versicherte</v>
      </c>
      <c r="S4" s="73" t="str">
        <f>Translation!$A$48</f>
        <v>Anzahl Rentner</v>
      </c>
      <c r="T4" s="148" t="str">
        <f>Translation!$A$49</f>
        <v>Vorsorge-kapital</v>
      </c>
      <c r="U4" s="29" t="str">
        <f>Translation!$A$52</f>
        <v>Anteil Vorsorge-kapital</v>
      </c>
      <c r="V4" s="28" t="str">
        <f>Translation!$A$46</f>
        <v>Anzahl VE</v>
      </c>
      <c r="W4" s="73" t="str">
        <f>Translation!$A$47</f>
        <v>Anzahl aktive Versicherte</v>
      </c>
      <c r="X4" s="73" t="str">
        <f>Translation!$A$48</f>
        <v>Anzahl Rentner</v>
      </c>
      <c r="Y4" s="148" t="str">
        <f>Translation!$A$49</f>
        <v>Vorsorge-kapital</v>
      </c>
      <c r="Z4" s="29" t="str">
        <f>Translation!$A$52</f>
        <v>Anteil Vorsorge-kapital</v>
      </c>
      <c r="AA4" s="28" t="str">
        <f>Translation!$A$46</f>
        <v>Anzahl VE</v>
      </c>
      <c r="AB4" s="73" t="str">
        <f>Translation!$A$47</f>
        <v>Anzahl aktive Versicherte</v>
      </c>
      <c r="AC4" s="73" t="str">
        <f>Translation!$A$48</f>
        <v>Anzahl Rentner</v>
      </c>
      <c r="AD4" s="148" t="str">
        <f>Translation!$A$49</f>
        <v>Vorsorge-kapital</v>
      </c>
      <c r="AE4" s="29" t="str">
        <f>Translation!$A$52</f>
        <v>Anteil Vorsorge-kapital</v>
      </c>
    </row>
    <row r="5" spans="1:31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  <c r="AA5" s="59"/>
      <c r="AB5" s="74"/>
      <c r="AC5" s="74"/>
      <c r="AD5" s="159"/>
      <c r="AE5" s="62"/>
    </row>
    <row r="6" spans="1:31" x14ac:dyDescent="0.2">
      <c r="M6" s="75"/>
      <c r="N6" s="75"/>
      <c r="R6" s="75"/>
      <c r="S6" s="75"/>
      <c r="W6" s="75"/>
      <c r="X6" s="75"/>
      <c r="AB6" s="75"/>
      <c r="AC6" s="75"/>
    </row>
    <row r="7" spans="1:31" ht="12.75" hidden="1" customHeight="1" x14ac:dyDescent="0.2">
      <c r="M7" s="75"/>
      <c r="N7" s="75"/>
      <c r="R7" s="75"/>
      <c r="S7" s="75"/>
      <c r="W7" s="75"/>
      <c r="X7" s="75"/>
      <c r="AB7" s="75"/>
      <c r="AC7" s="75"/>
    </row>
    <row r="8" spans="1:31" ht="12.75" hidden="1" customHeight="1" x14ac:dyDescent="0.2">
      <c r="M8" s="75"/>
      <c r="N8" s="75"/>
      <c r="R8" s="75"/>
      <c r="S8" s="75"/>
      <c r="W8" s="75"/>
      <c r="X8" s="75"/>
      <c r="AB8" s="75"/>
      <c r="AC8" s="75"/>
    </row>
    <row r="9" spans="1:31" ht="12.75" hidden="1" customHeight="1" x14ac:dyDescent="0.2">
      <c r="M9" s="75"/>
      <c r="N9" s="75"/>
      <c r="R9" s="75"/>
      <c r="S9" s="75"/>
      <c r="W9" s="75"/>
      <c r="X9" s="75"/>
      <c r="AB9" s="75"/>
      <c r="AC9" s="75"/>
    </row>
    <row r="10" spans="1:31" x14ac:dyDescent="0.2">
      <c r="M10" s="75"/>
      <c r="N10" s="75"/>
      <c r="R10" s="75"/>
      <c r="S10" s="75"/>
      <c r="W10" s="75"/>
      <c r="X10" s="75"/>
      <c r="AB10" s="75"/>
      <c r="AC10" s="75"/>
    </row>
    <row r="11" spans="1:31" x14ac:dyDescent="0.2">
      <c r="A11" s="113" t="str">
        <f>Translation!$A$29</f>
        <v>alle Vorsorgeeinrichtungen</v>
      </c>
    </row>
    <row r="12" spans="1:31" x14ac:dyDescent="0.2">
      <c r="A12" s="118" t="str">
        <f>Translation!$A410</f>
        <v>Autonom ohne Rückversicherung</v>
      </c>
      <c r="B12" s="30">
        <v>340</v>
      </c>
      <c r="C12" s="6">
        <v>1484618</v>
      </c>
      <c r="D12" s="6">
        <v>680678</v>
      </c>
      <c r="E12" s="150">
        <v>556111.179</v>
      </c>
      <c r="F12" s="31">
        <f t="shared" ref="F12:F18" si="0">E12/E$36</f>
        <v>0.60306513115959937</v>
      </c>
      <c r="G12" s="41">
        <v>353</v>
      </c>
      <c r="H12" s="42">
        <v>1479124</v>
      </c>
      <c r="I12" s="42">
        <v>674040</v>
      </c>
      <c r="J12" s="160">
        <v>548893.14599999995</v>
      </c>
      <c r="K12" s="44">
        <f t="shared" ref="K12:K18" si="1">J12/J$36</f>
        <v>0.6076614300893296</v>
      </c>
      <c r="L12" s="76">
        <v>370</v>
      </c>
      <c r="M12" s="122">
        <v>1498123</v>
      </c>
      <c r="N12" s="122">
        <v>671134</v>
      </c>
      <c r="O12" s="166">
        <v>535401.90800000005</v>
      </c>
      <c r="P12" s="124">
        <f t="shared" ref="P12:P18" si="2">O12/O$36</f>
        <v>0.62251320710721192</v>
      </c>
      <c r="Q12" s="76">
        <v>378</v>
      </c>
      <c r="R12" s="122">
        <v>1496400</v>
      </c>
      <c r="S12" s="122">
        <v>660532</v>
      </c>
      <c r="T12" s="166">
        <v>512960.00699999998</v>
      </c>
      <c r="U12" s="124">
        <f t="shared" ref="U12:U18" si="3">T12/T$36</f>
        <v>0.6231065870569622</v>
      </c>
      <c r="V12" s="76">
        <v>395</v>
      </c>
      <c r="W12" s="122">
        <v>1493732</v>
      </c>
      <c r="X12" s="122">
        <v>656154</v>
      </c>
      <c r="Y12" s="166">
        <v>496374.99</v>
      </c>
      <c r="Z12" s="124">
        <f t="shared" ref="Z12:Z18" si="4">Y12/Y$36</f>
        <v>0.61735801323534767</v>
      </c>
      <c r="AA12" s="76">
        <v>418</v>
      </c>
      <c r="AB12" s="122">
        <v>1455578</v>
      </c>
      <c r="AC12" s="122">
        <v>643091</v>
      </c>
      <c r="AD12" s="166">
        <v>476523.80699999997</v>
      </c>
      <c r="AE12" s="124">
        <f t="shared" ref="AE12:AE18" si="5">AD12/AD$36</f>
        <v>0.63923900500289865</v>
      </c>
    </row>
    <row r="13" spans="1:31" x14ac:dyDescent="0.2">
      <c r="A13" s="118" t="str">
        <f>Translation!$A411</f>
        <v>Autonom mit Stop-Loss-Versicherung</v>
      </c>
      <c r="B13" s="30">
        <v>194</v>
      </c>
      <c r="C13" s="6">
        <v>232644</v>
      </c>
      <c r="D13" s="6">
        <v>54816</v>
      </c>
      <c r="E13" s="150">
        <v>52276.423000000003</v>
      </c>
      <c r="F13" s="31">
        <f t="shared" si="0"/>
        <v>5.6690261018920642E-2</v>
      </c>
      <c r="G13" s="41">
        <v>216</v>
      </c>
      <c r="H13" s="42">
        <v>227536</v>
      </c>
      <c r="I13" s="42">
        <v>56202</v>
      </c>
      <c r="J13" s="160">
        <v>53026.345000000001</v>
      </c>
      <c r="K13" s="44">
        <f t="shared" si="1"/>
        <v>5.8703711040892052E-2</v>
      </c>
      <c r="L13" s="76">
        <v>227</v>
      </c>
      <c r="M13" s="122">
        <v>213344</v>
      </c>
      <c r="N13" s="122">
        <v>53241</v>
      </c>
      <c r="O13" s="166">
        <v>50157.076999999997</v>
      </c>
      <c r="P13" s="124">
        <f t="shared" si="2"/>
        <v>5.8317765394279041E-2</v>
      </c>
      <c r="Q13" s="76">
        <v>244</v>
      </c>
      <c r="R13" s="122">
        <v>223212</v>
      </c>
      <c r="S13" s="122">
        <v>53122</v>
      </c>
      <c r="T13" s="166">
        <v>48638.442999999999</v>
      </c>
      <c r="U13" s="124">
        <f t="shared" si="3"/>
        <v>5.9082450491105429E-2</v>
      </c>
      <c r="V13" s="76">
        <v>263</v>
      </c>
      <c r="W13" s="122">
        <v>336474</v>
      </c>
      <c r="X13" s="122">
        <v>68475</v>
      </c>
      <c r="Y13" s="166">
        <v>56722.506999999998</v>
      </c>
      <c r="Z13" s="124">
        <f t="shared" si="4"/>
        <v>7.054766040337386E-2</v>
      </c>
      <c r="AA13" s="76">
        <v>286</v>
      </c>
      <c r="AB13" s="122">
        <v>353361</v>
      </c>
      <c r="AC13" s="122">
        <v>68469</v>
      </c>
      <c r="AD13" s="166">
        <v>56879.108999999997</v>
      </c>
      <c r="AE13" s="124">
        <f t="shared" si="5"/>
        <v>7.6301214143979626E-2</v>
      </c>
    </row>
    <row r="14" spans="1:31" x14ac:dyDescent="0.2">
      <c r="A14" s="118" t="str">
        <f>Translation!$A412</f>
        <v>Autonom mit Excess-of-Loss-Versicherung</v>
      </c>
      <c r="B14" s="30">
        <v>45</v>
      </c>
      <c r="C14" s="6">
        <v>558324</v>
      </c>
      <c r="D14" s="6">
        <v>73282</v>
      </c>
      <c r="E14" s="150">
        <v>69274.376000000004</v>
      </c>
      <c r="F14" s="31">
        <f t="shared" si="0"/>
        <v>7.5123396590521349E-2</v>
      </c>
      <c r="G14" s="41">
        <v>45</v>
      </c>
      <c r="H14" s="42">
        <v>526254</v>
      </c>
      <c r="I14" s="42">
        <v>69661</v>
      </c>
      <c r="J14" s="160">
        <v>64448.277999999998</v>
      </c>
      <c r="K14" s="44">
        <f t="shared" si="1"/>
        <v>7.1348554926708233E-2</v>
      </c>
      <c r="L14" s="76">
        <v>44</v>
      </c>
      <c r="M14" s="122">
        <v>483616</v>
      </c>
      <c r="N14" s="122">
        <v>64305</v>
      </c>
      <c r="O14" s="166">
        <v>57597.957000000002</v>
      </c>
      <c r="P14" s="124">
        <f t="shared" si="2"/>
        <v>6.6969296147695617E-2</v>
      </c>
      <c r="Q14" s="76">
        <v>50</v>
      </c>
      <c r="R14" s="122">
        <v>467197</v>
      </c>
      <c r="S14" s="122">
        <v>59029</v>
      </c>
      <c r="T14" s="166">
        <v>53084.796000000002</v>
      </c>
      <c r="U14" s="124">
        <f t="shared" si="3"/>
        <v>6.4483557409525452E-2</v>
      </c>
      <c r="V14" s="76">
        <v>51</v>
      </c>
      <c r="W14" s="122">
        <v>422591</v>
      </c>
      <c r="X14" s="122">
        <v>54163</v>
      </c>
      <c r="Y14" s="166">
        <v>47407.3</v>
      </c>
      <c r="Z14" s="124">
        <f t="shared" si="4"/>
        <v>5.8962028970984411E-2</v>
      </c>
      <c r="AA14" s="76">
        <v>56</v>
      </c>
      <c r="AB14" s="122">
        <v>407934</v>
      </c>
      <c r="AC14" s="122">
        <v>50359</v>
      </c>
      <c r="AD14" s="166">
        <v>44491.216999999997</v>
      </c>
      <c r="AE14" s="124">
        <f t="shared" si="5"/>
        <v>5.9683316696175159E-2</v>
      </c>
    </row>
    <row r="15" spans="1:31" x14ac:dyDescent="0.2">
      <c r="A15" s="118" t="str">
        <f>Translation!$A413</f>
        <v>Teilautonom: Altersrenten durch VE sichergestellt</v>
      </c>
      <c r="B15" s="30">
        <v>738</v>
      </c>
      <c r="C15" s="6">
        <v>856298</v>
      </c>
      <c r="D15" s="6">
        <v>126260</v>
      </c>
      <c r="E15" s="150">
        <v>137799.859</v>
      </c>
      <c r="F15" s="31">
        <f t="shared" si="0"/>
        <v>0.14943466914483533</v>
      </c>
      <c r="G15" s="41">
        <v>739</v>
      </c>
      <c r="H15" s="42">
        <v>801458</v>
      </c>
      <c r="I15" s="42">
        <v>115122</v>
      </c>
      <c r="J15" s="160">
        <v>126654.261</v>
      </c>
      <c r="K15" s="44">
        <f t="shared" si="1"/>
        <v>0.14021473929311409</v>
      </c>
      <c r="L15" s="76">
        <v>720</v>
      </c>
      <c r="M15" s="122">
        <v>615698</v>
      </c>
      <c r="N15" s="122">
        <v>97119</v>
      </c>
      <c r="O15" s="166">
        <v>99194.328999999998</v>
      </c>
      <c r="P15" s="124">
        <f t="shared" si="2"/>
        <v>0.11533350731472909</v>
      </c>
      <c r="Q15" s="76">
        <v>725</v>
      </c>
      <c r="R15" s="122">
        <v>573514</v>
      </c>
      <c r="S15" s="122">
        <v>91364</v>
      </c>
      <c r="T15" s="166">
        <v>90327.225000000006</v>
      </c>
      <c r="U15" s="124">
        <f t="shared" si="3"/>
        <v>0.10972295718967486</v>
      </c>
      <c r="V15" s="76">
        <v>752</v>
      </c>
      <c r="W15" s="122">
        <v>504264</v>
      </c>
      <c r="X15" s="122">
        <v>81997</v>
      </c>
      <c r="Y15" s="166">
        <v>80058.426000000007</v>
      </c>
      <c r="Z15" s="124">
        <f t="shared" si="4"/>
        <v>9.9571315666224652E-2</v>
      </c>
      <c r="AA15" s="76">
        <v>754</v>
      </c>
      <c r="AB15" s="122">
        <v>426207</v>
      </c>
      <c r="AC15" s="122">
        <v>74539</v>
      </c>
      <c r="AD15" s="166">
        <v>100454.376</v>
      </c>
      <c r="AE15" s="124">
        <f t="shared" si="5"/>
        <v>0.13475581790277075</v>
      </c>
    </row>
    <row r="16" spans="1:31" ht="25.5" x14ac:dyDescent="0.2">
      <c r="A16" s="118" t="str">
        <f>Translation!$A414</f>
        <v>Teilautonom: Kauf individueller Altersrenten bei einer Versicherung</v>
      </c>
      <c r="B16" s="30">
        <v>114</v>
      </c>
      <c r="C16" s="6">
        <v>57612</v>
      </c>
      <c r="D16" s="6">
        <v>1430</v>
      </c>
      <c r="E16" s="150">
        <v>9976.4580000000005</v>
      </c>
      <c r="F16" s="31">
        <f t="shared" si="0"/>
        <v>1.0818796995048782E-2</v>
      </c>
      <c r="G16" s="41">
        <v>132</v>
      </c>
      <c r="H16" s="42">
        <v>64897</v>
      </c>
      <c r="I16" s="42">
        <v>1429</v>
      </c>
      <c r="J16" s="160">
        <v>10376.592000000001</v>
      </c>
      <c r="K16" s="44">
        <f t="shared" si="1"/>
        <v>1.1487581472138655E-2</v>
      </c>
      <c r="L16" s="76">
        <v>144</v>
      </c>
      <c r="M16" s="122">
        <v>183846</v>
      </c>
      <c r="N16" s="122">
        <v>1731</v>
      </c>
      <c r="O16" s="166">
        <v>19691.564999999999</v>
      </c>
      <c r="P16" s="124">
        <f t="shared" si="2"/>
        <v>2.289543443522828E-2</v>
      </c>
      <c r="Q16" s="76">
        <v>155</v>
      </c>
      <c r="R16" s="122">
        <v>189434</v>
      </c>
      <c r="S16" s="122">
        <v>2146</v>
      </c>
      <c r="T16" s="166">
        <v>19362.060000000001</v>
      </c>
      <c r="U16" s="124">
        <f t="shared" si="3"/>
        <v>2.3519625234627944E-2</v>
      </c>
      <c r="V16" s="76">
        <v>175</v>
      </c>
      <c r="W16" s="122">
        <v>230609</v>
      </c>
      <c r="X16" s="122">
        <v>2767</v>
      </c>
      <c r="Y16" s="166">
        <v>21033.972000000002</v>
      </c>
      <c r="Z16" s="124">
        <f t="shared" si="4"/>
        <v>2.6160647546662117E-2</v>
      </c>
      <c r="AA16" s="76">
        <v>170</v>
      </c>
      <c r="AB16" s="122">
        <v>245515</v>
      </c>
      <c r="AC16" s="122">
        <v>16523</v>
      </c>
      <c r="AD16" s="166">
        <v>21890.572</v>
      </c>
      <c r="AE16" s="124">
        <f t="shared" si="5"/>
        <v>2.9365390057467401E-2</v>
      </c>
    </row>
    <row r="17" spans="1:31" ht="12.75" customHeight="1" x14ac:dyDescent="0.2">
      <c r="A17" s="119" t="str">
        <f>Translation!$A415</f>
        <v>Vollversicherung (Kollektiv)</v>
      </c>
      <c r="B17" s="30">
        <v>106</v>
      </c>
      <c r="C17" s="6">
        <v>1050185</v>
      </c>
      <c r="D17" s="6">
        <v>678</v>
      </c>
      <c r="E17" s="150">
        <v>96100.048999999999</v>
      </c>
      <c r="F17" s="31">
        <f t="shared" si="0"/>
        <v>0.1042140328105667</v>
      </c>
      <c r="G17" s="41">
        <v>121</v>
      </c>
      <c r="H17" s="42">
        <v>1074744</v>
      </c>
      <c r="I17" s="42">
        <v>896</v>
      </c>
      <c r="J17" s="160">
        <v>99681.796000000002</v>
      </c>
      <c r="K17" s="44">
        <f t="shared" si="1"/>
        <v>0.1103544162514152</v>
      </c>
      <c r="L17" s="76">
        <v>126</v>
      </c>
      <c r="M17" s="122">
        <v>1053694</v>
      </c>
      <c r="N17" s="122">
        <v>1156</v>
      </c>
      <c r="O17" s="166">
        <v>97827.23</v>
      </c>
      <c r="P17" s="124">
        <f t="shared" si="2"/>
        <v>0.11374397771050686</v>
      </c>
      <c r="Q17" s="76">
        <v>136</v>
      </c>
      <c r="R17" s="122">
        <v>1086675</v>
      </c>
      <c r="S17" s="122">
        <v>12270</v>
      </c>
      <c r="T17" s="166">
        <v>98666.89</v>
      </c>
      <c r="U17" s="124">
        <f t="shared" si="3"/>
        <v>0.11985337695814698</v>
      </c>
      <c r="V17" s="76">
        <v>149</v>
      </c>
      <c r="W17" s="122">
        <v>1014705</v>
      </c>
      <c r="X17" s="122">
        <v>5133</v>
      </c>
      <c r="Y17" s="166">
        <v>102274.91499999999</v>
      </c>
      <c r="Z17" s="124">
        <f t="shared" si="4"/>
        <v>0.12720269876653947</v>
      </c>
      <c r="AA17" s="76">
        <v>165</v>
      </c>
      <c r="AB17" s="122">
        <v>1041650</v>
      </c>
      <c r="AC17" s="122">
        <v>90221</v>
      </c>
      <c r="AD17" s="166">
        <v>44874.271999999997</v>
      </c>
      <c r="AE17" s="124">
        <f t="shared" si="5"/>
        <v>6.0197170764879404E-2</v>
      </c>
    </row>
    <row r="18" spans="1:31" ht="12.75" customHeight="1" x14ac:dyDescent="0.2">
      <c r="A18" s="119" t="str">
        <f>Translation!$A416</f>
        <v>Spareinrichtung</v>
      </c>
      <c r="B18" s="30">
        <v>50</v>
      </c>
      <c r="C18" s="6">
        <v>2216</v>
      </c>
      <c r="D18" s="6">
        <v>151</v>
      </c>
      <c r="E18" s="150">
        <v>602.81500000000005</v>
      </c>
      <c r="F18" s="31">
        <f t="shared" si="0"/>
        <v>6.5371228050780457E-4</v>
      </c>
      <c r="G18" s="41">
        <v>48</v>
      </c>
      <c r="H18" s="42">
        <v>1899</v>
      </c>
      <c r="I18" s="42">
        <v>141</v>
      </c>
      <c r="J18" s="160">
        <v>207.36500000000001</v>
      </c>
      <c r="K18" s="44">
        <f t="shared" si="1"/>
        <v>2.2956692640223612E-4</v>
      </c>
      <c r="L18" s="76">
        <v>51</v>
      </c>
      <c r="M18" s="122">
        <v>1773</v>
      </c>
      <c r="N18" s="122">
        <v>139</v>
      </c>
      <c r="O18" s="166">
        <v>195.07300000000001</v>
      </c>
      <c r="P18" s="124">
        <f t="shared" si="2"/>
        <v>2.2681189034915643E-4</v>
      </c>
      <c r="Q18" s="76">
        <v>55</v>
      </c>
      <c r="R18" s="122">
        <v>1723</v>
      </c>
      <c r="S18" s="122">
        <v>138</v>
      </c>
      <c r="T18" s="166">
        <v>190.53299999999999</v>
      </c>
      <c r="U18" s="124">
        <f t="shared" si="3"/>
        <v>2.3144565995712055E-4</v>
      </c>
      <c r="V18" s="76">
        <v>60</v>
      </c>
      <c r="W18" s="122">
        <v>1662</v>
      </c>
      <c r="X18" s="122">
        <v>129</v>
      </c>
      <c r="Y18" s="166">
        <v>158.905</v>
      </c>
      <c r="Z18" s="124">
        <f t="shared" si="4"/>
        <v>1.9763541086782578E-4</v>
      </c>
      <c r="AA18" s="76">
        <v>56</v>
      </c>
      <c r="AB18" s="122">
        <v>2503</v>
      </c>
      <c r="AC18" s="122">
        <v>130</v>
      </c>
      <c r="AD18" s="166">
        <v>341.48200000000003</v>
      </c>
      <c r="AE18" s="124">
        <f t="shared" si="5"/>
        <v>4.5808543182901222E-4</v>
      </c>
    </row>
    <row r="19" spans="1:31" ht="12.75" hidden="1" customHeight="1" x14ac:dyDescent="0.2">
      <c r="A19" s="119"/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6"/>
      <c r="P19" s="124"/>
      <c r="Q19" s="76"/>
      <c r="R19" s="122"/>
      <c r="S19" s="122"/>
      <c r="T19" s="166"/>
      <c r="U19" s="124"/>
      <c r="V19" s="76"/>
      <c r="W19" s="122"/>
      <c r="X19" s="122"/>
      <c r="Y19" s="166"/>
      <c r="Z19" s="124"/>
      <c r="AA19" s="76"/>
      <c r="AB19" s="122"/>
      <c r="AC19" s="122"/>
      <c r="AD19" s="166"/>
      <c r="AE19" s="124"/>
    </row>
    <row r="20" spans="1:31" ht="12.75" hidden="1" customHeight="1" x14ac:dyDescent="0.2">
      <c r="A20" s="119"/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6"/>
      <c r="P20" s="124"/>
      <c r="Q20" s="76"/>
      <c r="R20" s="122"/>
      <c r="S20" s="122"/>
      <c r="T20" s="166"/>
      <c r="U20" s="124"/>
      <c r="V20" s="76"/>
      <c r="W20" s="122"/>
      <c r="X20" s="122"/>
      <c r="Y20" s="166"/>
      <c r="Z20" s="124"/>
      <c r="AA20" s="76"/>
      <c r="AB20" s="122"/>
      <c r="AC20" s="122"/>
      <c r="AD20" s="166"/>
      <c r="AE20" s="124"/>
    </row>
    <row r="21" spans="1:31" ht="12.75" hidden="1" customHeight="1" x14ac:dyDescent="0.2">
      <c r="A21" s="119"/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6"/>
      <c r="P21" s="124"/>
      <c r="Q21" s="76"/>
      <c r="R21" s="122"/>
      <c r="S21" s="122"/>
      <c r="T21" s="166"/>
      <c r="U21" s="124"/>
      <c r="V21" s="76"/>
      <c r="W21" s="122"/>
      <c r="X21" s="122"/>
      <c r="Y21" s="166"/>
      <c r="Z21" s="124"/>
      <c r="AA21" s="76"/>
      <c r="AB21" s="122"/>
      <c r="AC21" s="122"/>
      <c r="AD21" s="166"/>
      <c r="AE21" s="124"/>
    </row>
    <row r="22" spans="1:31" ht="12.75" hidden="1" customHeight="1" x14ac:dyDescent="0.2">
      <c r="A22" s="119"/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6"/>
      <c r="P22" s="124"/>
      <c r="Q22" s="76"/>
      <c r="R22" s="122"/>
      <c r="S22" s="122"/>
      <c r="T22" s="166"/>
      <c r="U22" s="124"/>
      <c r="V22" s="76"/>
      <c r="W22" s="122"/>
      <c r="X22" s="122"/>
      <c r="Y22" s="166"/>
      <c r="Z22" s="124"/>
      <c r="AA22" s="76"/>
      <c r="AB22" s="122"/>
      <c r="AC22" s="122"/>
      <c r="AD22" s="166"/>
      <c r="AE22" s="124"/>
    </row>
    <row r="23" spans="1:31" ht="12.75" hidden="1" customHeight="1" x14ac:dyDescent="0.2">
      <c r="A23" s="119"/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6"/>
      <c r="P23" s="124"/>
      <c r="Q23" s="76"/>
      <c r="R23" s="122"/>
      <c r="S23" s="122"/>
      <c r="T23" s="166"/>
      <c r="U23" s="124"/>
      <c r="V23" s="76"/>
      <c r="W23" s="122"/>
      <c r="X23" s="122"/>
      <c r="Y23" s="166"/>
      <c r="Z23" s="124"/>
      <c r="AA23" s="76"/>
      <c r="AB23" s="122"/>
      <c r="AC23" s="122"/>
      <c r="AD23" s="166"/>
      <c r="AE23" s="124"/>
    </row>
    <row r="24" spans="1:31" ht="12.75" hidden="1" customHeight="1" x14ac:dyDescent="0.2">
      <c r="A24" s="119"/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6"/>
      <c r="P24" s="124"/>
      <c r="Q24" s="76"/>
      <c r="R24" s="122"/>
      <c r="S24" s="122"/>
      <c r="T24" s="166"/>
      <c r="U24" s="124"/>
      <c r="V24" s="76"/>
      <c r="W24" s="122"/>
      <c r="X24" s="122"/>
      <c r="Y24" s="166"/>
      <c r="Z24" s="124"/>
      <c r="AA24" s="76"/>
      <c r="AB24" s="122"/>
      <c r="AC24" s="122"/>
      <c r="AD24" s="166"/>
      <c r="AE24" s="124"/>
    </row>
    <row r="25" spans="1:31" ht="12.75" hidden="1" customHeight="1" x14ac:dyDescent="0.2">
      <c r="A25" s="119"/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6"/>
      <c r="P25" s="124"/>
      <c r="Q25" s="76"/>
      <c r="R25" s="122"/>
      <c r="S25" s="122"/>
      <c r="T25" s="166"/>
      <c r="U25" s="124"/>
      <c r="V25" s="76"/>
      <c r="W25" s="122"/>
      <c r="X25" s="122"/>
      <c r="Y25" s="166"/>
      <c r="Z25" s="124"/>
      <c r="AA25" s="76"/>
      <c r="AB25" s="122"/>
      <c r="AC25" s="122"/>
      <c r="AD25" s="166"/>
      <c r="AE25" s="124"/>
    </row>
    <row r="26" spans="1:31" ht="12.75" hidden="1" customHeight="1" x14ac:dyDescent="0.2">
      <c r="A26" s="119"/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6"/>
      <c r="P26" s="124"/>
      <c r="Q26" s="76"/>
      <c r="R26" s="122"/>
      <c r="S26" s="122"/>
      <c r="T26" s="166"/>
      <c r="U26" s="124"/>
      <c r="V26" s="76"/>
      <c r="W26" s="122"/>
      <c r="X26" s="122"/>
      <c r="Y26" s="166"/>
      <c r="Z26" s="124"/>
      <c r="AA26" s="76"/>
      <c r="AB26" s="122"/>
      <c r="AC26" s="122"/>
      <c r="AD26" s="166"/>
      <c r="AE26" s="124"/>
    </row>
    <row r="27" spans="1:31" ht="12.75" hidden="1" customHeight="1" x14ac:dyDescent="0.2">
      <c r="A27" s="119"/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6"/>
      <c r="P27" s="124"/>
      <c r="Q27" s="76"/>
      <c r="R27" s="122"/>
      <c r="S27" s="122"/>
      <c r="T27" s="166"/>
      <c r="U27" s="124"/>
      <c r="V27" s="76"/>
      <c r="W27" s="122"/>
      <c r="X27" s="122"/>
      <c r="Y27" s="166"/>
      <c r="Z27" s="124"/>
      <c r="AA27" s="76"/>
      <c r="AB27" s="122"/>
      <c r="AC27" s="122"/>
      <c r="AD27" s="166"/>
      <c r="AE27" s="124"/>
    </row>
    <row r="28" spans="1:31" ht="12.75" hidden="1" customHeight="1" x14ac:dyDescent="0.2">
      <c r="A28" s="119"/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6"/>
      <c r="P28" s="124"/>
      <c r="Q28" s="76"/>
      <c r="R28" s="122"/>
      <c r="S28" s="122"/>
      <c r="T28" s="166"/>
      <c r="U28" s="124"/>
      <c r="V28" s="76"/>
      <c r="W28" s="122"/>
      <c r="X28" s="122"/>
      <c r="Y28" s="166"/>
      <c r="Z28" s="124"/>
      <c r="AA28" s="76"/>
      <c r="AB28" s="122"/>
      <c r="AC28" s="122"/>
      <c r="AD28" s="166"/>
      <c r="AE28" s="124"/>
    </row>
    <row r="29" spans="1:31" ht="12.75" hidden="1" customHeight="1" x14ac:dyDescent="0.2">
      <c r="A29" s="119"/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6"/>
      <c r="P29" s="124"/>
      <c r="Q29" s="76"/>
      <c r="R29" s="122"/>
      <c r="S29" s="122"/>
      <c r="T29" s="166"/>
      <c r="U29" s="124"/>
      <c r="V29" s="76"/>
      <c r="W29" s="122"/>
      <c r="X29" s="122"/>
      <c r="Y29" s="166"/>
      <c r="Z29" s="124"/>
      <c r="AA29" s="76"/>
      <c r="AB29" s="122"/>
      <c r="AC29" s="122"/>
      <c r="AD29" s="166"/>
      <c r="AE29" s="124"/>
    </row>
    <row r="30" spans="1:31" ht="12.75" hidden="1" customHeight="1" x14ac:dyDescent="0.2">
      <c r="A30" s="119"/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6"/>
      <c r="P30" s="124"/>
      <c r="Q30" s="76"/>
      <c r="R30" s="122"/>
      <c r="S30" s="122"/>
      <c r="T30" s="166"/>
      <c r="U30" s="124"/>
      <c r="V30" s="76"/>
      <c r="W30" s="122"/>
      <c r="X30" s="122"/>
      <c r="Y30" s="166"/>
      <c r="Z30" s="124"/>
      <c r="AA30" s="76"/>
      <c r="AB30" s="122"/>
      <c r="AC30" s="122"/>
      <c r="AD30" s="166"/>
      <c r="AE30" s="124"/>
    </row>
    <row r="31" spans="1:31" ht="12.75" hidden="1" customHeight="1" x14ac:dyDescent="0.2">
      <c r="A31" s="119"/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6"/>
      <c r="P31" s="124"/>
      <c r="Q31" s="76"/>
      <c r="R31" s="122"/>
      <c r="S31" s="122"/>
      <c r="T31" s="166"/>
      <c r="U31" s="124"/>
      <c r="V31" s="76"/>
      <c r="W31" s="122"/>
      <c r="X31" s="122"/>
      <c r="Y31" s="166"/>
      <c r="Z31" s="124"/>
      <c r="AA31" s="76"/>
      <c r="AB31" s="122"/>
      <c r="AC31" s="122"/>
      <c r="AD31" s="166"/>
      <c r="AE31" s="124"/>
    </row>
    <row r="32" spans="1:31" ht="12.75" hidden="1" customHeight="1" x14ac:dyDescent="0.2">
      <c r="A32" s="119"/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6"/>
      <c r="P32" s="124"/>
      <c r="Q32" s="76"/>
      <c r="R32" s="122"/>
      <c r="S32" s="122"/>
      <c r="T32" s="166"/>
      <c r="U32" s="124"/>
      <c r="V32" s="76"/>
      <c r="W32" s="122"/>
      <c r="X32" s="122"/>
      <c r="Y32" s="166"/>
      <c r="Z32" s="124"/>
      <c r="AA32" s="76"/>
      <c r="AB32" s="122"/>
      <c r="AC32" s="122"/>
      <c r="AD32" s="166"/>
      <c r="AE32" s="124"/>
    </row>
    <row r="33" spans="1:31" ht="12.75" hidden="1" customHeight="1" x14ac:dyDescent="0.2">
      <c r="A33" s="119"/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6"/>
      <c r="P33" s="124"/>
      <c r="Q33" s="76"/>
      <c r="R33" s="122"/>
      <c r="S33" s="122"/>
      <c r="T33" s="166"/>
      <c r="U33" s="124"/>
      <c r="V33" s="76"/>
      <c r="W33" s="122"/>
      <c r="X33" s="122"/>
      <c r="Y33" s="166"/>
      <c r="Z33" s="124"/>
      <c r="AA33" s="76"/>
      <c r="AB33" s="122"/>
      <c r="AC33" s="122"/>
      <c r="AD33" s="166"/>
      <c r="AE33" s="124"/>
    </row>
    <row r="34" spans="1:31" ht="12.75" hidden="1" customHeight="1" x14ac:dyDescent="0.2">
      <c r="A34" s="119"/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6"/>
      <c r="P34" s="124"/>
      <c r="Q34" s="76"/>
      <c r="R34" s="122"/>
      <c r="S34" s="122"/>
      <c r="T34" s="166"/>
      <c r="U34" s="124"/>
      <c r="V34" s="76"/>
      <c r="W34" s="122"/>
      <c r="X34" s="122"/>
      <c r="Y34" s="166"/>
      <c r="Z34" s="124"/>
      <c r="AA34" s="76"/>
      <c r="AB34" s="122"/>
      <c r="AC34" s="122"/>
      <c r="AD34" s="166"/>
      <c r="AE34" s="124"/>
    </row>
    <row r="35" spans="1:31" ht="12.75" hidden="1" customHeight="1" x14ac:dyDescent="0.2">
      <c r="A35" s="119"/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6"/>
      <c r="P35" s="124"/>
      <c r="Q35" s="76"/>
      <c r="R35" s="122"/>
      <c r="S35" s="122"/>
      <c r="T35" s="166"/>
      <c r="U35" s="124"/>
      <c r="V35" s="76"/>
      <c r="W35" s="122"/>
      <c r="X35" s="122"/>
      <c r="Y35" s="166"/>
      <c r="Z35" s="124"/>
      <c r="AA35" s="76"/>
      <c r="AB35" s="122"/>
      <c r="AC35" s="122"/>
      <c r="AD35" s="166"/>
      <c r="AE35" s="124"/>
    </row>
    <row r="36" spans="1:31" x14ac:dyDescent="0.2">
      <c r="A36" s="115" t="s">
        <v>2</v>
      </c>
      <c r="B36" s="32">
        <f t="shared" ref="B36:AE36" si="6">SUM(B$12:B$35)</f>
        <v>1587</v>
      </c>
      <c r="C36" s="7">
        <f t="shared" si="6"/>
        <v>4241897</v>
      </c>
      <c r="D36" s="7">
        <f t="shared" si="6"/>
        <v>937295</v>
      </c>
      <c r="E36" s="151">
        <f t="shared" si="6"/>
        <v>922141.15899999999</v>
      </c>
      <c r="F36" s="64">
        <f t="shared" si="6"/>
        <v>1</v>
      </c>
      <c r="G36" s="45">
        <f t="shared" si="6"/>
        <v>1654</v>
      </c>
      <c r="H36" s="65">
        <f t="shared" si="6"/>
        <v>4175912</v>
      </c>
      <c r="I36" s="65">
        <f t="shared" si="6"/>
        <v>917491</v>
      </c>
      <c r="J36" s="161">
        <f t="shared" si="6"/>
        <v>903287.78299999994</v>
      </c>
      <c r="K36" s="66">
        <f t="shared" si="6"/>
        <v>1</v>
      </c>
      <c r="L36" s="77">
        <f t="shared" si="6"/>
        <v>1682</v>
      </c>
      <c r="M36" s="125">
        <f t="shared" si="6"/>
        <v>4050094</v>
      </c>
      <c r="N36" s="125">
        <f t="shared" si="6"/>
        <v>888825</v>
      </c>
      <c r="O36" s="167">
        <f t="shared" si="6"/>
        <v>860065.13900000008</v>
      </c>
      <c r="P36" s="127">
        <f t="shared" si="6"/>
        <v>0.99999999999999989</v>
      </c>
      <c r="Q36" s="77">
        <f t="shared" si="6"/>
        <v>1743</v>
      </c>
      <c r="R36" s="125">
        <f t="shared" si="6"/>
        <v>4038155</v>
      </c>
      <c r="S36" s="125">
        <f t="shared" si="6"/>
        <v>878601</v>
      </c>
      <c r="T36" s="167">
        <f t="shared" si="6"/>
        <v>823229.95400000003</v>
      </c>
      <c r="U36" s="127">
        <f t="shared" si="6"/>
        <v>1</v>
      </c>
      <c r="V36" s="77">
        <f t="shared" si="6"/>
        <v>1845</v>
      </c>
      <c r="W36" s="125">
        <f t="shared" si="6"/>
        <v>4004037</v>
      </c>
      <c r="X36" s="125">
        <f t="shared" si="6"/>
        <v>868818</v>
      </c>
      <c r="Y36" s="167">
        <f t="shared" si="6"/>
        <v>804031.01500000001</v>
      </c>
      <c r="Z36" s="127">
        <f t="shared" si="6"/>
        <v>1.0000000000000002</v>
      </c>
      <c r="AA36" s="77">
        <f t="shared" si="6"/>
        <v>1905</v>
      </c>
      <c r="AB36" s="125">
        <f t="shared" si="6"/>
        <v>3932748</v>
      </c>
      <c r="AC36" s="125">
        <f t="shared" si="6"/>
        <v>943332</v>
      </c>
      <c r="AD36" s="167">
        <f t="shared" si="6"/>
        <v>745454.83499999996</v>
      </c>
      <c r="AE36" s="127">
        <f t="shared" si="6"/>
        <v>1</v>
      </c>
    </row>
    <row r="39" spans="1:31" ht="12.75" hidden="1" customHeight="1" x14ac:dyDescent="0.2"/>
    <row r="40" spans="1:31" ht="12.75" hidden="1" customHeight="1" x14ac:dyDescent="0.2"/>
    <row r="41" spans="1:31" ht="12.75" hidden="1" customHeight="1" x14ac:dyDescent="0.2"/>
    <row r="42" spans="1:31" ht="12.75" hidden="1" customHeight="1" x14ac:dyDescent="0.2"/>
    <row r="43" spans="1:31" ht="12.75" hidden="1" customHeight="1" x14ac:dyDescent="0.2"/>
    <row r="44" spans="1:31" ht="12.75" hidden="1" customHeight="1" x14ac:dyDescent="0.2"/>
    <row r="45" spans="1:31" ht="12.75" hidden="1" customHeight="1" x14ac:dyDescent="0.2"/>
    <row r="46" spans="1:31" ht="12.75" hidden="1" customHeight="1" x14ac:dyDescent="0.2"/>
    <row r="47" spans="1:31" ht="12.75" hidden="1" customHeight="1" x14ac:dyDescent="0.2"/>
    <row r="48" spans="1:31" ht="12.75" hidden="1" customHeight="1" x14ac:dyDescent="0.2"/>
    <row r="49" spans="1:31" ht="12.75" hidden="1" customHeight="1" x14ac:dyDescent="0.2"/>
    <row r="51" spans="1:31" x14ac:dyDescent="0.2">
      <c r="A51" s="116" t="str">
        <f>Translation!$A$30</f>
        <v>Vorsorgeeinrichtungen ohne Staatsgarantie</v>
      </c>
    </row>
    <row r="52" spans="1:31" x14ac:dyDescent="0.2">
      <c r="A52" s="118" t="str">
        <f>$A$12</f>
        <v>Autonom ohne Rückversicherung</v>
      </c>
      <c r="B52" s="33">
        <v>315</v>
      </c>
      <c r="C52" s="8">
        <v>1194767</v>
      </c>
      <c r="D52" s="8">
        <v>535157</v>
      </c>
      <c r="E52" s="152">
        <v>433703.196</v>
      </c>
      <c r="F52" s="34">
        <f t="shared" ref="F52:F58" si="7">E52/E$76</f>
        <v>0.5460225954470459</v>
      </c>
      <c r="G52" s="47">
        <v>328</v>
      </c>
      <c r="H52" s="48">
        <v>1168939</v>
      </c>
      <c r="I52" s="48">
        <v>523535</v>
      </c>
      <c r="J52" s="162">
        <v>420110.29800000001</v>
      </c>
      <c r="K52" s="50">
        <f t="shared" ref="K52:K58" si="8">J52/J$76</f>
        <v>0.54611009336127014</v>
      </c>
      <c r="L52" s="128">
        <v>344</v>
      </c>
      <c r="M52" s="129">
        <v>1191321</v>
      </c>
      <c r="N52" s="129">
        <v>526544</v>
      </c>
      <c r="O52" s="168">
        <v>413060.462</v>
      </c>
      <c r="P52" s="131">
        <f t="shared" ref="P52:P58" si="9">O52/O$76</f>
        <v>0.56368362648415427</v>
      </c>
      <c r="Q52" s="128">
        <v>353</v>
      </c>
      <c r="R52" s="129">
        <v>1202876</v>
      </c>
      <c r="S52" s="129">
        <v>522012</v>
      </c>
      <c r="T52" s="168">
        <v>398486.63099999999</v>
      </c>
      <c r="U52" s="131">
        <f t="shared" ref="U52:U58" si="10">T52/T$76</f>
        <v>0.56604666331321885</v>
      </c>
      <c r="V52" s="128">
        <v>365</v>
      </c>
      <c r="W52" s="129">
        <v>1195728</v>
      </c>
      <c r="X52" s="129">
        <v>517595</v>
      </c>
      <c r="Y52" s="168">
        <v>383099.44799999997</v>
      </c>
      <c r="Z52" s="131">
        <f t="shared" ref="Z52:Z58" si="11">Y52/Y$76</f>
        <v>0.56443579185834569</v>
      </c>
      <c r="AA52" s="128">
        <v>378</v>
      </c>
      <c r="AB52" s="129">
        <v>1139431</v>
      </c>
      <c r="AC52" s="129">
        <v>497533</v>
      </c>
      <c r="AD52" s="168">
        <v>359587.19500000001</v>
      </c>
      <c r="AE52" s="131">
        <f t="shared" ref="AE52:AE58" si="12">AD52/AD$76</f>
        <v>0.58312195652932408</v>
      </c>
    </row>
    <row r="53" spans="1:31" x14ac:dyDescent="0.2">
      <c r="A53" s="118" t="str">
        <f>$A$13</f>
        <v>Autonom mit Stop-Loss-Versicherung</v>
      </c>
      <c r="B53" s="33">
        <v>187</v>
      </c>
      <c r="C53" s="8">
        <v>228806</v>
      </c>
      <c r="D53" s="8">
        <v>52797</v>
      </c>
      <c r="E53" s="152">
        <v>51012.682999999997</v>
      </c>
      <c r="F53" s="34">
        <f t="shared" si="7"/>
        <v>6.4223823640850913E-2</v>
      </c>
      <c r="G53" s="47">
        <v>208</v>
      </c>
      <c r="H53" s="48">
        <v>223523</v>
      </c>
      <c r="I53" s="48">
        <v>54064</v>
      </c>
      <c r="J53" s="162">
        <v>51717.608</v>
      </c>
      <c r="K53" s="50">
        <f t="shared" si="8"/>
        <v>6.7228791742928368E-2</v>
      </c>
      <c r="L53" s="128">
        <v>219</v>
      </c>
      <c r="M53" s="129">
        <v>209427</v>
      </c>
      <c r="N53" s="129">
        <v>51160</v>
      </c>
      <c r="O53" s="168">
        <v>48891.864999999998</v>
      </c>
      <c r="P53" s="131">
        <f t="shared" si="9"/>
        <v>6.6720362523522508E-2</v>
      </c>
      <c r="Q53" s="128">
        <v>236</v>
      </c>
      <c r="R53" s="129">
        <v>219419</v>
      </c>
      <c r="S53" s="129">
        <v>51106</v>
      </c>
      <c r="T53" s="168">
        <v>47402.535000000003</v>
      </c>
      <c r="U53" s="131">
        <f t="shared" si="10"/>
        <v>6.7334873197635772E-2</v>
      </c>
      <c r="V53" s="128">
        <v>255</v>
      </c>
      <c r="W53" s="129">
        <v>332772</v>
      </c>
      <c r="X53" s="129">
        <v>66615</v>
      </c>
      <c r="Y53" s="168">
        <v>55592.92</v>
      </c>
      <c r="Z53" s="131">
        <f t="shared" si="11"/>
        <v>8.1907280174200778E-2</v>
      </c>
      <c r="AA53" s="128">
        <v>276</v>
      </c>
      <c r="AB53" s="129">
        <v>349218</v>
      </c>
      <c r="AC53" s="129">
        <v>66342</v>
      </c>
      <c r="AD53" s="168">
        <v>55646.595000000001</v>
      </c>
      <c r="AE53" s="131">
        <f t="shared" si="12"/>
        <v>9.0238895605264546E-2</v>
      </c>
    </row>
    <row r="54" spans="1:31" x14ac:dyDescent="0.2">
      <c r="A54" s="118" t="str">
        <f>$A$14</f>
        <v>Autonom mit Excess-of-Loss-Versicherung</v>
      </c>
      <c r="B54" s="33">
        <v>43</v>
      </c>
      <c r="C54" s="8">
        <v>547772</v>
      </c>
      <c r="D54" s="8">
        <v>70023</v>
      </c>
      <c r="E54" s="152">
        <v>65470.656000000003</v>
      </c>
      <c r="F54" s="34">
        <f t="shared" si="7"/>
        <v>8.2426087343706614E-2</v>
      </c>
      <c r="G54" s="47">
        <v>43</v>
      </c>
      <c r="H54" s="48">
        <v>515893</v>
      </c>
      <c r="I54" s="48">
        <v>66584</v>
      </c>
      <c r="J54" s="162">
        <v>60783.586000000003</v>
      </c>
      <c r="K54" s="50">
        <f t="shared" si="8"/>
        <v>7.9013844657749369E-2</v>
      </c>
      <c r="L54" s="128">
        <v>42</v>
      </c>
      <c r="M54" s="129">
        <v>473449</v>
      </c>
      <c r="N54" s="129">
        <v>61349</v>
      </c>
      <c r="O54" s="168">
        <v>54187.387000000002</v>
      </c>
      <c r="P54" s="131">
        <f t="shared" si="9"/>
        <v>7.3946905172106059E-2</v>
      </c>
      <c r="Q54" s="128">
        <v>48</v>
      </c>
      <c r="R54" s="129">
        <v>457232</v>
      </c>
      <c r="S54" s="129">
        <v>56194</v>
      </c>
      <c r="T54" s="168">
        <v>49795.862999999998</v>
      </c>
      <c r="U54" s="131">
        <f t="shared" si="10"/>
        <v>7.0734574023769869E-2</v>
      </c>
      <c r="V54" s="128">
        <v>49</v>
      </c>
      <c r="W54" s="129">
        <v>385989</v>
      </c>
      <c r="X54" s="129">
        <v>41112</v>
      </c>
      <c r="Y54" s="168">
        <v>36754.900999999998</v>
      </c>
      <c r="Z54" s="131">
        <f t="shared" si="11"/>
        <v>5.415247074595133E-2</v>
      </c>
      <c r="AA54" s="128">
        <v>54</v>
      </c>
      <c r="AB54" s="129">
        <v>371874</v>
      </c>
      <c r="AC54" s="129">
        <v>39023</v>
      </c>
      <c r="AD54" s="168">
        <v>34265.519999999997</v>
      </c>
      <c r="AE54" s="131">
        <f t="shared" si="12"/>
        <v>5.5566431012357614E-2</v>
      </c>
    </row>
    <row r="55" spans="1:31" x14ac:dyDescent="0.2">
      <c r="A55" s="118" t="str">
        <f>$A$15</f>
        <v>Teilautonom: Altersrenten durch VE sichergestellt</v>
      </c>
      <c r="B55" s="33">
        <v>735</v>
      </c>
      <c r="C55" s="8">
        <v>855169</v>
      </c>
      <c r="D55" s="8">
        <v>125724</v>
      </c>
      <c r="E55" s="152">
        <v>137446.70199999999</v>
      </c>
      <c r="F55" s="34">
        <f t="shared" si="7"/>
        <v>0.17304231477620163</v>
      </c>
      <c r="G55" s="47">
        <v>737</v>
      </c>
      <c r="H55" s="48">
        <v>800754</v>
      </c>
      <c r="I55" s="48">
        <v>114777</v>
      </c>
      <c r="J55" s="162">
        <v>126430.111</v>
      </c>
      <c r="K55" s="50">
        <f t="shared" si="8"/>
        <v>0.164349124624138</v>
      </c>
      <c r="L55" s="128">
        <v>718</v>
      </c>
      <c r="M55" s="129">
        <v>614998</v>
      </c>
      <c r="N55" s="129">
        <v>96767</v>
      </c>
      <c r="O55" s="168">
        <v>98964.051000000007</v>
      </c>
      <c r="P55" s="131">
        <f t="shared" si="9"/>
        <v>0.13505145200569402</v>
      </c>
      <c r="Q55" s="128">
        <v>723</v>
      </c>
      <c r="R55" s="129">
        <v>572845</v>
      </c>
      <c r="S55" s="129">
        <v>91019</v>
      </c>
      <c r="T55" s="168">
        <v>90106.04</v>
      </c>
      <c r="U55" s="131">
        <f t="shared" si="10"/>
        <v>0.12799481668524892</v>
      </c>
      <c r="V55" s="128">
        <v>750</v>
      </c>
      <c r="W55" s="129">
        <v>503582</v>
      </c>
      <c r="X55" s="129">
        <v>81663</v>
      </c>
      <c r="Y55" s="168">
        <v>79841.84</v>
      </c>
      <c r="Z55" s="131">
        <f t="shared" si="11"/>
        <v>0.11763418720412079</v>
      </c>
      <c r="AA55" s="128">
        <v>749</v>
      </c>
      <c r="AB55" s="129">
        <v>424837</v>
      </c>
      <c r="AC55" s="129">
        <v>73957</v>
      </c>
      <c r="AD55" s="168">
        <v>100078.70299999999</v>
      </c>
      <c r="AE55" s="131">
        <f t="shared" si="12"/>
        <v>0.16229190002240523</v>
      </c>
    </row>
    <row r="56" spans="1:31" ht="25.5" x14ac:dyDescent="0.2">
      <c r="A56" s="118" t="str">
        <f>$A$16</f>
        <v>Teilautonom: Kauf individueller Altersrenten bei einer Versicherung</v>
      </c>
      <c r="B56" s="33">
        <v>114</v>
      </c>
      <c r="C56" s="8">
        <v>57612</v>
      </c>
      <c r="D56" s="8">
        <v>1430</v>
      </c>
      <c r="E56" s="152">
        <v>9976.4580000000005</v>
      </c>
      <c r="F56" s="34">
        <f t="shared" si="7"/>
        <v>1.2560136841897851E-2</v>
      </c>
      <c r="G56" s="47">
        <v>132</v>
      </c>
      <c r="H56" s="48">
        <v>64897</v>
      </c>
      <c r="I56" s="48">
        <v>1429</v>
      </c>
      <c r="J56" s="162">
        <v>10376.592000000001</v>
      </c>
      <c r="K56" s="50">
        <f t="shared" si="8"/>
        <v>1.3488747247733045E-2</v>
      </c>
      <c r="L56" s="128">
        <v>144</v>
      </c>
      <c r="M56" s="129">
        <v>183846</v>
      </c>
      <c r="N56" s="129">
        <v>1731</v>
      </c>
      <c r="O56" s="168">
        <v>19691.564999999999</v>
      </c>
      <c r="P56" s="131">
        <f t="shared" si="9"/>
        <v>2.6872125975466624E-2</v>
      </c>
      <c r="Q56" s="128">
        <v>155</v>
      </c>
      <c r="R56" s="129">
        <v>189434</v>
      </c>
      <c r="S56" s="129">
        <v>2146</v>
      </c>
      <c r="T56" s="168">
        <v>19362.060000000001</v>
      </c>
      <c r="U56" s="131">
        <f t="shared" si="10"/>
        <v>2.7503631502935773E-2</v>
      </c>
      <c r="V56" s="128">
        <v>175</v>
      </c>
      <c r="W56" s="129">
        <v>230609</v>
      </c>
      <c r="X56" s="129">
        <v>2767</v>
      </c>
      <c r="Y56" s="168">
        <v>21033.972000000002</v>
      </c>
      <c r="Z56" s="131">
        <f t="shared" si="11"/>
        <v>3.0990195114419149E-2</v>
      </c>
      <c r="AA56" s="128">
        <v>170</v>
      </c>
      <c r="AB56" s="129">
        <v>245515</v>
      </c>
      <c r="AC56" s="129">
        <v>16523</v>
      </c>
      <c r="AD56" s="168">
        <v>21890.572</v>
      </c>
      <c r="AE56" s="131">
        <f t="shared" si="12"/>
        <v>3.5498686693184497E-2</v>
      </c>
    </row>
    <row r="57" spans="1:31" ht="12.75" customHeight="1" x14ac:dyDescent="0.2">
      <c r="A57" s="118" t="str">
        <f>$A$17</f>
        <v>Vollversicherung (Kollektiv)</v>
      </c>
      <c r="B57" s="33">
        <v>106</v>
      </c>
      <c r="C57" s="8">
        <v>1050185</v>
      </c>
      <c r="D57" s="8">
        <v>678</v>
      </c>
      <c r="E57" s="152">
        <v>96100.048999999999</v>
      </c>
      <c r="F57" s="34">
        <f t="shared" si="7"/>
        <v>0.12098780608840219</v>
      </c>
      <c r="G57" s="47">
        <v>121</v>
      </c>
      <c r="H57" s="48">
        <v>1074744</v>
      </c>
      <c r="I57" s="48">
        <v>896</v>
      </c>
      <c r="J57" s="162">
        <v>99681.796000000002</v>
      </c>
      <c r="K57" s="50">
        <f t="shared" si="8"/>
        <v>0.12957843494705071</v>
      </c>
      <c r="L57" s="128">
        <v>126</v>
      </c>
      <c r="M57" s="129">
        <v>1053694</v>
      </c>
      <c r="N57" s="129">
        <v>1156</v>
      </c>
      <c r="O57" s="168">
        <v>97827.23</v>
      </c>
      <c r="P57" s="131">
        <f t="shared" si="9"/>
        <v>0.13350008739228944</v>
      </c>
      <c r="Q57" s="128">
        <v>136</v>
      </c>
      <c r="R57" s="129">
        <v>1086675</v>
      </c>
      <c r="S57" s="129">
        <v>12270</v>
      </c>
      <c r="T57" s="168">
        <v>98666.89</v>
      </c>
      <c r="U57" s="131">
        <f t="shared" si="10"/>
        <v>0.14015542685544299</v>
      </c>
      <c r="V57" s="128">
        <v>149</v>
      </c>
      <c r="W57" s="129">
        <v>1014705</v>
      </c>
      <c r="X57" s="129">
        <v>5133</v>
      </c>
      <c r="Y57" s="168">
        <v>102274.91499999999</v>
      </c>
      <c r="Z57" s="131">
        <f t="shared" si="11"/>
        <v>0.15068573691933379</v>
      </c>
      <c r="AA57" s="128">
        <v>165</v>
      </c>
      <c r="AB57" s="129">
        <v>1041650</v>
      </c>
      <c r="AC57" s="129">
        <v>90221</v>
      </c>
      <c r="AD57" s="168">
        <v>44874.271999999997</v>
      </c>
      <c r="AE57" s="131">
        <f t="shared" si="12"/>
        <v>7.2770036448236333E-2</v>
      </c>
    </row>
    <row r="58" spans="1:31" ht="12.75" customHeight="1" x14ac:dyDescent="0.2">
      <c r="A58" s="118" t="str">
        <f>$A$18</f>
        <v>Spareinrichtung</v>
      </c>
      <c r="B58" s="33">
        <v>49</v>
      </c>
      <c r="C58" s="8">
        <v>2216</v>
      </c>
      <c r="D58" s="8">
        <v>26</v>
      </c>
      <c r="E58" s="152">
        <v>585.58299999999997</v>
      </c>
      <c r="F58" s="34">
        <f t="shared" si="7"/>
        <v>7.3723586189498001E-4</v>
      </c>
      <c r="G58" s="47">
        <v>47</v>
      </c>
      <c r="H58" s="48">
        <v>1439</v>
      </c>
      <c r="I58" s="48">
        <v>22</v>
      </c>
      <c r="J58" s="162">
        <v>177.67500000000001</v>
      </c>
      <c r="K58" s="50">
        <f t="shared" si="8"/>
        <v>2.30963419130382E-4</v>
      </c>
      <c r="L58" s="128">
        <v>50</v>
      </c>
      <c r="M58" s="129">
        <v>1319</v>
      </c>
      <c r="N58" s="129">
        <v>20</v>
      </c>
      <c r="O58" s="168">
        <v>165.2</v>
      </c>
      <c r="P58" s="131">
        <f t="shared" si="9"/>
        <v>2.2544044676728773E-4</v>
      </c>
      <c r="Q58" s="128">
        <v>54</v>
      </c>
      <c r="R58" s="129">
        <v>1331</v>
      </c>
      <c r="S58" s="129">
        <v>20</v>
      </c>
      <c r="T58" s="168">
        <v>161.92599999999999</v>
      </c>
      <c r="U58" s="131">
        <f t="shared" si="10"/>
        <v>2.3001442174770543E-4</v>
      </c>
      <c r="V58" s="128">
        <v>59</v>
      </c>
      <c r="W58" s="129">
        <v>1272</v>
      </c>
      <c r="X58" s="129">
        <v>21</v>
      </c>
      <c r="Y58" s="168">
        <v>131.90299999999999</v>
      </c>
      <c r="Z58" s="131">
        <f t="shared" si="11"/>
        <v>1.9433798362844776E-4</v>
      </c>
      <c r="AA58" s="128">
        <v>55</v>
      </c>
      <c r="AB58" s="129">
        <v>2107</v>
      </c>
      <c r="AC58" s="129">
        <v>28</v>
      </c>
      <c r="AD58" s="168">
        <v>315.78699999999998</v>
      </c>
      <c r="AE58" s="131">
        <f t="shared" si="12"/>
        <v>5.1209368922752003E-4</v>
      </c>
    </row>
    <row r="59" spans="1:31" ht="12.75" hidden="1" customHeight="1" x14ac:dyDescent="0.2">
      <c r="A59" s="118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8"/>
      <c r="P59" s="131"/>
      <c r="Q59" s="128"/>
      <c r="R59" s="129"/>
      <c r="S59" s="129"/>
      <c r="T59" s="168"/>
      <c r="U59" s="131"/>
      <c r="V59" s="128"/>
      <c r="W59" s="129"/>
      <c r="X59" s="129"/>
      <c r="Y59" s="168"/>
      <c r="Z59" s="131"/>
      <c r="AA59" s="128"/>
      <c r="AB59" s="129"/>
      <c r="AC59" s="129"/>
      <c r="AD59" s="168"/>
      <c r="AE59" s="131"/>
    </row>
    <row r="60" spans="1:31" ht="12.75" hidden="1" customHeight="1" x14ac:dyDescent="0.2">
      <c r="A60" s="118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8"/>
      <c r="P60" s="131"/>
      <c r="Q60" s="128"/>
      <c r="R60" s="129"/>
      <c r="S60" s="129"/>
      <c r="T60" s="168"/>
      <c r="U60" s="131"/>
      <c r="V60" s="128"/>
      <c r="W60" s="129"/>
      <c r="X60" s="129"/>
      <c r="Y60" s="168"/>
      <c r="Z60" s="131"/>
      <c r="AA60" s="128"/>
      <c r="AB60" s="129"/>
      <c r="AC60" s="129"/>
      <c r="AD60" s="168"/>
      <c r="AE60" s="131"/>
    </row>
    <row r="61" spans="1:31" ht="12.75" hidden="1" customHeight="1" x14ac:dyDescent="0.2">
      <c r="A61" s="118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8"/>
      <c r="P61" s="131"/>
      <c r="Q61" s="128"/>
      <c r="R61" s="129"/>
      <c r="S61" s="129"/>
      <c r="T61" s="168"/>
      <c r="U61" s="131"/>
      <c r="V61" s="128"/>
      <c r="W61" s="129"/>
      <c r="X61" s="129"/>
      <c r="Y61" s="168"/>
      <c r="Z61" s="131"/>
      <c r="AA61" s="128"/>
      <c r="AB61" s="129"/>
      <c r="AC61" s="129"/>
      <c r="AD61" s="168"/>
      <c r="AE61" s="131"/>
    </row>
    <row r="62" spans="1:31" ht="12.75" hidden="1" customHeight="1" x14ac:dyDescent="0.2">
      <c r="A62" s="118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8"/>
      <c r="P62" s="131"/>
      <c r="Q62" s="128"/>
      <c r="R62" s="129"/>
      <c r="S62" s="129"/>
      <c r="T62" s="168"/>
      <c r="U62" s="131"/>
      <c r="V62" s="128"/>
      <c r="W62" s="129"/>
      <c r="X62" s="129"/>
      <c r="Y62" s="168"/>
      <c r="Z62" s="131"/>
      <c r="AA62" s="128"/>
      <c r="AB62" s="129"/>
      <c r="AC62" s="129"/>
      <c r="AD62" s="168"/>
      <c r="AE62" s="131"/>
    </row>
    <row r="63" spans="1:31" ht="12.75" hidden="1" customHeight="1" x14ac:dyDescent="0.2">
      <c r="A63" s="118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8"/>
      <c r="P63" s="131"/>
      <c r="Q63" s="128"/>
      <c r="R63" s="129"/>
      <c r="S63" s="129"/>
      <c r="T63" s="168"/>
      <c r="U63" s="131"/>
      <c r="V63" s="128"/>
      <c r="W63" s="129"/>
      <c r="X63" s="129"/>
      <c r="Y63" s="168"/>
      <c r="Z63" s="131"/>
      <c r="AA63" s="128"/>
      <c r="AB63" s="129"/>
      <c r="AC63" s="129"/>
      <c r="AD63" s="168"/>
      <c r="AE63" s="131"/>
    </row>
    <row r="64" spans="1:31" ht="12.75" hidden="1" customHeight="1" x14ac:dyDescent="0.2">
      <c r="A64" s="118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8"/>
      <c r="P64" s="131"/>
      <c r="Q64" s="128"/>
      <c r="R64" s="129"/>
      <c r="S64" s="129"/>
      <c r="T64" s="168"/>
      <c r="U64" s="131"/>
      <c r="V64" s="128"/>
      <c r="W64" s="129"/>
      <c r="X64" s="129"/>
      <c r="Y64" s="168"/>
      <c r="Z64" s="131"/>
      <c r="AA64" s="128"/>
      <c r="AB64" s="129"/>
      <c r="AC64" s="129"/>
      <c r="AD64" s="168"/>
      <c r="AE64" s="131"/>
    </row>
    <row r="65" spans="1:31" ht="12.75" hidden="1" customHeight="1" x14ac:dyDescent="0.2">
      <c r="A65" s="118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8"/>
      <c r="P65" s="131"/>
      <c r="Q65" s="128"/>
      <c r="R65" s="129"/>
      <c r="S65" s="129"/>
      <c r="T65" s="168"/>
      <c r="U65" s="131"/>
      <c r="V65" s="128"/>
      <c r="W65" s="129"/>
      <c r="X65" s="129"/>
      <c r="Y65" s="168"/>
      <c r="Z65" s="131"/>
      <c r="AA65" s="128"/>
      <c r="AB65" s="129"/>
      <c r="AC65" s="129"/>
      <c r="AD65" s="168"/>
      <c r="AE65" s="131"/>
    </row>
    <row r="66" spans="1:31" ht="12.75" hidden="1" customHeight="1" x14ac:dyDescent="0.2">
      <c r="A66" s="118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8"/>
      <c r="P66" s="131"/>
      <c r="Q66" s="128"/>
      <c r="R66" s="129"/>
      <c r="S66" s="129"/>
      <c r="T66" s="168"/>
      <c r="U66" s="131"/>
      <c r="V66" s="128"/>
      <c r="W66" s="129"/>
      <c r="X66" s="129"/>
      <c r="Y66" s="168"/>
      <c r="Z66" s="131"/>
      <c r="AA66" s="128"/>
      <c r="AB66" s="129"/>
      <c r="AC66" s="129"/>
      <c r="AD66" s="168"/>
      <c r="AE66" s="131"/>
    </row>
    <row r="67" spans="1:31" ht="12.75" hidden="1" customHeight="1" x14ac:dyDescent="0.2">
      <c r="A67" s="118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8"/>
      <c r="P67" s="131"/>
      <c r="Q67" s="128"/>
      <c r="R67" s="129"/>
      <c r="S67" s="129"/>
      <c r="T67" s="168"/>
      <c r="U67" s="131"/>
      <c r="V67" s="128"/>
      <c r="W67" s="129"/>
      <c r="X67" s="129"/>
      <c r="Y67" s="168"/>
      <c r="Z67" s="131"/>
      <c r="AA67" s="128"/>
      <c r="AB67" s="129"/>
      <c r="AC67" s="129"/>
      <c r="AD67" s="168"/>
      <c r="AE67" s="131"/>
    </row>
    <row r="68" spans="1:31" ht="12.75" hidden="1" customHeight="1" x14ac:dyDescent="0.2">
      <c r="A68" s="118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8"/>
      <c r="P68" s="131"/>
      <c r="Q68" s="128"/>
      <c r="R68" s="129"/>
      <c r="S68" s="129"/>
      <c r="T68" s="168"/>
      <c r="U68" s="131"/>
      <c r="V68" s="128"/>
      <c r="W68" s="129"/>
      <c r="X68" s="129"/>
      <c r="Y68" s="168"/>
      <c r="Z68" s="131"/>
      <c r="AA68" s="128"/>
      <c r="AB68" s="129"/>
      <c r="AC68" s="129"/>
      <c r="AD68" s="168"/>
      <c r="AE68" s="131"/>
    </row>
    <row r="69" spans="1:31" ht="12.75" hidden="1" customHeight="1" x14ac:dyDescent="0.2">
      <c r="A69" s="118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8"/>
      <c r="P69" s="131"/>
      <c r="Q69" s="128"/>
      <c r="R69" s="129"/>
      <c r="S69" s="129"/>
      <c r="T69" s="168"/>
      <c r="U69" s="131"/>
      <c r="V69" s="128"/>
      <c r="W69" s="129"/>
      <c r="X69" s="129"/>
      <c r="Y69" s="168"/>
      <c r="Z69" s="131"/>
      <c r="AA69" s="128"/>
      <c r="AB69" s="129"/>
      <c r="AC69" s="129"/>
      <c r="AD69" s="168"/>
      <c r="AE69" s="131"/>
    </row>
    <row r="70" spans="1:31" ht="12.75" hidden="1" customHeight="1" x14ac:dyDescent="0.2">
      <c r="A70" s="118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8"/>
      <c r="P70" s="131"/>
      <c r="Q70" s="128"/>
      <c r="R70" s="129"/>
      <c r="S70" s="129"/>
      <c r="T70" s="168"/>
      <c r="U70" s="131"/>
      <c r="V70" s="128"/>
      <c r="W70" s="129"/>
      <c r="X70" s="129"/>
      <c r="Y70" s="168"/>
      <c r="Z70" s="131"/>
      <c r="AA70" s="128"/>
      <c r="AB70" s="129"/>
      <c r="AC70" s="129"/>
      <c r="AD70" s="168"/>
      <c r="AE70" s="131"/>
    </row>
    <row r="71" spans="1:31" ht="12.75" hidden="1" customHeight="1" x14ac:dyDescent="0.2">
      <c r="A71" s="118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8"/>
      <c r="P71" s="131"/>
      <c r="Q71" s="128"/>
      <c r="R71" s="129"/>
      <c r="S71" s="129"/>
      <c r="T71" s="168"/>
      <c r="U71" s="131"/>
      <c r="V71" s="128"/>
      <c r="W71" s="129"/>
      <c r="X71" s="129"/>
      <c r="Y71" s="168"/>
      <c r="Z71" s="131"/>
      <c r="AA71" s="128"/>
      <c r="AB71" s="129"/>
      <c r="AC71" s="129"/>
      <c r="AD71" s="168"/>
      <c r="AE71" s="131"/>
    </row>
    <row r="72" spans="1:31" ht="12.75" hidden="1" customHeight="1" x14ac:dyDescent="0.2">
      <c r="A72" s="118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8"/>
      <c r="P72" s="131"/>
      <c r="Q72" s="128"/>
      <c r="R72" s="129"/>
      <c r="S72" s="129"/>
      <c r="T72" s="168"/>
      <c r="U72" s="131"/>
      <c r="V72" s="128"/>
      <c r="W72" s="129"/>
      <c r="X72" s="129"/>
      <c r="Y72" s="168"/>
      <c r="Z72" s="131"/>
      <c r="AA72" s="128"/>
      <c r="AB72" s="129"/>
      <c r="AC72" s="129"/>
      <c r="AD72" s="168"/>
      <c r="AE72" s="131"/>
    </row>
    <row r="73" spans="1:31" ht="12.75" hidden="1" customHeight="1" x14ac:dyDescent="0.2">
      <c r="A73" s="118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8"/>
      <c r="P73" s="131"/>
      <c r="Q73" s="128"/>
      <c r="R73" s="129"/>
      <c r="S73" s="129"/>
      <c r="T73" s="168"/>
      <c r="U73" s="131"/>
      <c r="V73" s="128"/>
      <c r="W73" s="129"/>
      <c r="X73" s="129"/>
      <c r="Y73" s="168"/>
      <c r="Z73" s="131"/>
      <c r="AA73" s="128"/>
      <c r="AB73" s="129"/>
      <c r="AC73" s="129"/>
      <c r="AD73" s="168"/>
      <c r="AE73" s="131"/>
    </row>
    <row r="74" spans="1:31" ht="12.75" hidden="1" customHeight="1" x14ac:dyDescent="0.2">
      <c r="A74" s="118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8"/>
      <c r="P74" s="131"/>
      <c r="Q74" s="128"/>
      <c r="R74" s="129"/>
      <c r="S74" s="129"/>
      <c r="T74" s="168"/>
      <c r="U74" s="131"/>
      <c r="V74" s="128"/>
      <c r="W74" s="129"/>
      <c r="X74" s="129"/>
      <c r="Y74" s="168"/>
      <c r="Z74" s="131"/>
      <c r="AA74" s="128"/>
      <c r="AB74" s="129"/>
      <c r="AC74" s="129"/>
      <c r="AD74" s="168"/>
      <c r="AE74" s="131"/>
    </row>
    <row r="75" spans="1:31" ht="12.75" hidden="1" customHeight="1" x14ac:dyDescent="0.2">
      <c r="A75" s="119"/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8"/>
      <c r="P75" s="131"/>
      <c r="Q75" s="128"/>
      <c r="R75" s="129"/>
      <c r="S75" s="129"/>
      <c r="T75" s="168"/>
      <c r="U75" s="131"/>
      <c r="V75" s="128"/>
      <c r="W75" s="129"/>
      <c r="X75" s="129"/>
      <c r="Y75" s="168"/>
      <c r="Z75" s="131"/>
      <c r="AA75" s="128"/>
      <c r="AB75" s="129"/>
      <c r="AC75" s="129"/>
      <c r="AD75" s="168"/>
      <c r="AE75" s="131"/>
    </row>
    <row r="76" spans="1:31" x14ac:dyDescent="0.2">
      <c r="A76" s="115" t="s">
        <v>2</v>
      </c>
      <c r="B76" s="35">
        <f t="shared" ref="B76:Y76" si="13">SUM(B$52:B$75)</f>
        <v>1549</v>
      </c>
      <c r="C76" s="9">
        <f t="shared" si="13"/>
        <v>3936527</v>
      </c>
      <c r="D76" s="9">
        <f t="shared" si="13"/>
        <v>785835</v>
      </c>
      <c r="E76" s="153">
        <f t="shared" si="13"/>
        <v>794295.32699999993</v>
      </c>
      <c r="F76" s="67">
        <f t="shared" si="13"/>
        <v>1</v>
      </c>
      <c r="G76" s="51">
        <f t="shared" si="13"/>
        <v>1616</v>
      </c>
      <c r="H76" s="68">
        <f t="shared" si="13"/>
        <v>3850189</v>
      </c>
      <c r="I76" s="68">
        <f t="shared" si="13"/>
        <v>761307</v>
      </c>
      <c r="J76" s="163">
        <f t="shared" si="13"/>
        <v>769277.66599999997</v>
      </c>
      <c r="K76" s="69">
        <f t="shared" si="13"/>
        <v>1</v>
      </c>
      <c r="L76" s="132">
        <f t="shared" si="13"/>
        <v>1643</v>
      </c>
      <c r="M76" s="133">
        <f t="shared" si="13"/>
        <v>3728054</v>
      </c>
      <c r="N76" s="133">
        <f t="shared" si="13"/>
        <v>738727</v>
      </c>
      <c r="O76" s="169">
        <f t="shared" si="13"/>
        <v>732787.75999999989</v>
      </c>
      <c r="P76" s="135">
        <f t="shared" si="13"/>
        <v>1.0000000000000002</v>
      </c>
      <c r="Q76" s="132">
        <f t="shared" si="13"/>
        <v>1705</v>
      </c>
      <c r="R76" s="133">
        <f t="shared" si="13"/>
        <v>3729812</v>
      </c>
      <c r="S76" s="133">
        <f t="shared" si="13"/>
        <v>734767</v>
      </c>
      <c r="T76" s="169">
        <f t="shared" si="13"/>
        <v>703981.94500000007</v>
      </c>
      <c r="U76" s="135">
        <f t="shared" si="13"/>
        <v>1</v>
      </c>
      <c r="V76" s="132">
        <f t="shared" si="13"/>
        <v>1802</v>
      </c>
      <c r="W76" s="133">
        <f t="shared" si="13"/>
        <v>3664657</v>
      </c>
      <c r="X76" s="133">
        <f t="shared" si="13"/>
        <v>714906</v>
      </c>
      <c r="Y76" s="169">
        <f t="shared" si="13"/>
        <v>678729.89899999998</v>
      </c>
      <c r="Z76" s="135">
        <f t="shared" ref="Z76:AE76" si="14">SUM(Z$52:Z$75)</f>
        <v>1</v>
      </c>
      <c r="AA76" s="132">
        <f t="shared" si="14"/>
        <v>1847</v>
      </c>
      <c r="AB76" s="133">
        <f t="shared" si="14"/>
        <v>3574632</v>
      </c>
      <c r="AC76" s="133">
        <f t="shared" si="14"/>
        <v>783627</v>
      </c>
      <c r="AD76" s="169">
        <f t="shared" si="14"/>
        <v>616658.64400000009</v>
      </c>
      <c r="AE76" s="135">
        <f t="shared" si="14"/>
        <v>0.99999999999999978</v>
      </c>
    </row>
    <row r="79" spans="1:31" ht="12.75" hidden="1" customHeight="1" x14ac:dyDescent="0.2"/>
    <row r="80" spans="1:31" ht="12.75" hidden="1" customHeight="1" x14ac:dyDescent="0.2"/>
    <row r="81" spans="1:31" ht="12.75" hidden="1" customHeight="1" x14ac:dyDescent="0.2"/>
    <row r="82" spans="1:31" ht="12.75" hidden="1" customHeight="1" x14ac:dyDescent="0.2"/>
    <row r="83" spans="1:31" ht="12.75" hidden="1" customHeight="1" x14ac:dyDescent="0.2"/>
    <row r="84" spans="1:31" ht="12.75" hidden="1" customHeight="1" x14ac:dyDescent="0.2"/>
    <row r="85" spans="1:31" ht="12.75" hidden="1" customHeight="1" x14ac:dyDescent="0.2"/>
    <row r="86" spans="1:31" ht="12.75" hidden="1" customHeight="1" x14ac:dyDescent="0.2"/>
    <row r="87" spans="1:31" ht="12.75" hidden="1" customHeight="1" x14ac:dyDescent="0.2"/>
    <row r="88" spans="1:31" ht="12.75" hidden="1" customHeight="1" x14ac:dyDescent="0.2"/>
    <row r="89" spans="1:31" ht="12.75" hidden="1" customHeight="1" x14ac:dyDescent="0.2"/>
    <row r="91" spans="1:31" x14ac:dyDescent="0.2">
      <c r="A91" s="117" t="str">
        <f>Translation!$A$31</f>
        <v>Vorsorgeeinrichtungen mit Staatsgarantie</v>
      </c>
    </row>
    <row r="92" spans="1:31" x14ac:dyDescent="0.2">
      <c r="A92" s="118" t="str">
        <f>$A$12</f>
        <v>Autonom ohne Rückversicherung</v>
      </c>
      <c r="B92" s="36">
        <v>25</v>
      </c>
      <c r="C92" s="10">
        <v>289851</v>
      </c>
      <c r="D92" s="10">
        <v>145521</v>
      </c>
      <c r="E92" s="154">
        <v>122407.98299999999</v>
      </c>
      <c r="F92" s="37">
        <f t="shared" ref="F92:F98" si="15">E92/E$116</f>
        <v>0.95746557463054394</v>
      </c>
      <c r="G92" s="53">
        <v>25</v>
      </c>
      <c r="H92" s="54">
        <v>310185</v>
      </c>
      <c r="I92" s="54">
        <v>150505</v>
      </c>
      <c r="J92" s="164">
        <v>128782.848</v>
      </c>
      <c r="K92" s="56">
        <f t="shared" ref="K92:K98" si="16">J92/J$116</f>
        <v>0.96099347484339559</v>
      </c>
      <c r="L92" s="136">
        <v>26</v>
      </c>
      <c r="M92" s="137">
        <v>306802</v>
      </c>
      <c r="N92" s="137">
        <v>144590</v>
      </c>
      <c r="O92" s="170">
        <v>122341.446</v>
      </c>
      <c r="P92" s="139">
        <f t="shared" ref="P92:P98" si="17">O92/O$116</f>
        <v>0.96121908670039458</v>
      </c>
      <c r="Q92" s="136">
        <v>25</v>
      </c>
      <c r="R92" s="137">
        <v>293524</v>
      </c>
      <c r="S92" s="137">
        <v>138520</v>
      </c>
      <c r="T92" s="170">
        <v>114473.376</v>
      </c>
      <c r="U92" s="139">
        <f t="shared" ref="U92:U98" si="18">T92/T$116</f>
        <v>0.95996048034646853</v>
      </c>
      <c r="V92" s="136">
        <v>30</v>
      </c>
      <c r="W92" s="137">
        <v>298004</v>
      </c>
      <c r="X92" s="137">
        <v>138559</v>
      </c>
      <c r="Y92" s="170">
        <v>113275.542</v>
      </c>
      <c r="Z92" s="139">
        <f t="shared" ref="Z92:Z98" si="19">Y92/Y$116</f>
        <v>0.90402660100808685</v>
      </c>
      <c r="AA92" s="136">
        <v>40</v>
      </c>
      <c r="AB92" s="137">
        <v>316147</v>
      </c>
      <c r="AC92" s="137">
        <v>145558</v>
      </c>
      <c r="AD92" s="170">
        <v>116936.61199999999</v>
      </c>
      <c r="AE92" s="139">
        <f t="shared" ref="AE92:AE98" si="20">AD92/AD$116</f>
        <v>0.90791980020589269</v>
      </c>
    </row>
    <row r="93" spans="1:31" x14ac:dyDescent="0.2">
      <c r="A93" s="118" t="str">
        <f>$A$13</f>
        <v>Autonom mit Stop-Loss-Versicherung</v>
      </c>
      <c r="B93" s="36">
        <v>7</v>
      </c>
      <c r="C93" s="10">
        <v>3838</v>
      </c>
      <c r="D93" s="10">
        <v>2019</v>
      </c>
      <c r="E93" s="154">
        <v>1263.74</v>
      </c>
      <c r="F93" s="37">
        <f t="shared" si="15"/>
        <v>9.8848744634866155E-3</v>
      </c>
      <c r="G93" s="53">
        <v>8</v>
      </c>
      <c r="H93" s="54">
        <v>4013</v>
      </c>
      <c r="I93" s="54">
        <v>2138</v>
      </c>
      <c r="J93" s="164">
        <v>1308.7370000000001</v>
      </c>
      <c r="K93" s="56">
        <f t="shared" si="16"/>
        <v>9.7659567001198884E-3</v>
      </c>
      <c r="L93" s="136">
        <v>8</v>
      </c>
      <c r="M93" s="137">
        <v>3917</v>
      </c>
      <c r="N93" s="137">
        <v>2081</v>
      </c>
      <c r="O93" s="170">
        <v>1265.212</v>
      </c>
      <c r="P93" s="139">
        <f t="shared" si="17"/>
        <v>9.94058810717653E-3</v>
      </c>
      <c r="Q93" s="136">
        <v>8</v>
      </c>
      <c r="R93" s="137">
        <v>3793</v>
      </c>
      <c r="S93" s="137">
        <v>2016</v>
      </c>
      <c r="T93" s="170">
        <v>1235.9079999999999</v>
      </c>
      <c r="U93" s="139">
        <f t="shared" si="18"/>
        <v>1.036418142629115E-2</v>
      </c>
      <c r="V93" s="136">
        <v>8</v>
      </c>
      <c r="W93" s="137">
        <v>3702</v>
      </c>
      <c r="X93" s="137">
        <v>1860</v>
      </c>
      <c r="Y93" s="170">
        <v>1129.587</v>
      </c>
      <c r="Z93" s="139">
        <f t="shared" si="19"/>
        <v>9.0149795633105139E-3</v>
      </c>
      <c r="AA93" s="136">
        <v>10</v>
      </c>
      <c r="AB93" s="137">
        <v>4143</v>
      </c>
      <c r="AC93" s="137">
        <v>2127</v>
      </c>
      <c r="AD93" s="170">
        <v>1232.5139999999999</v>
      </c>
      <c r="AE93" s="139">
        <f t="shared" si="20"/>
        <v>9.5694910729153468E-3</v>
      </c>
    </row>
    <row r="94" spans="1:31" x14ac:dyDescent="0.2">
      <c r="A94" s="118" t="str">
        <f>$A$14</f>
        <v>Autonom mit Excess-of-Loss-Versicherung</v>
      </c>
      <c r="B94" s="36">
        <v>2</v>
      </c>
      <c r="C94" s="10">
        <v>10552</v>
      </c>
      <c r="D94" s="10">
        <v>3259</v>
      </c>
      <c r="E94" s="154">
        <v>3803.72</v>
      </c>
      <c r="F94" s="37">
        <f t="shared" si="15"/>
        <v>2.9752397403147248E-2</v>
      </c>
      <c r="G94" s="53">
        <v>2</v>
      </c>
      <c r="H94" s="54">
        <v>10361</v>
      </c>
      <c r="I94" s="54">
        <v>3077</v>
      </c>
      <c r="J94" s="164">
        <v>3664.692</v>
      </c>
      <c r="K94" s="56">
        <f t="shared" si="16"/>
        <v>2.734638310926928E-2</v>
      </c>
      <c r="L94" s="136">
        <v>2</v>
      </c>
      <c r="M94" s="137">
        <v>10167</v>
      </c>
      <c r="N94" s="137">
        <v>2956</v>
      </c>
      <c r="O94" s="170">
        <v>3410.57</v>
      </c>
      <c r="P94" s="139">
        <f t="shared" si="17"/>
        <v>2.6796356326602228E-2</v>
      </c>
      <c r="Q94" s="136">
        <v>2</v>
      </c>
      <c r="R94" s="137">
        <v>9965</v>
      </c>
      <c r="S94" s="137">
        <v>2835</v>
      </c>
      <c r="T94" s="170">
        <v>3288.933</v>
      </c>
      <c r="U94" s="139">
        <f t="shared" si="18"/>
        <v>2.7580611429747225E-2</v>
      </c>
      <c r="V94" s="136">
        <v>2</v>
      </c>
      <c r="W94" s="137">
        <v>36602</v>
      </c>
      <c r="X94" s="137">
        <v>13051</v>
      </c>
      <c r="Y94" s="170">
        <v>10652.398999999999</v>
      </c>
      <c r="Z94" s="139">
        <f t="shared" si="19"/>
        <v>8.5014398435206279E-2</v>
      </c>
      <c r="AA94" s="136">
        <v>2</v>
      </c>
      <c r="AB94" s="137">
        <v>36060</v>
      </c>
      <c r="AC94" s="137">
        <v>11336</v>
      </c>
      <c r="AD94" s="170">
        <v>10225.697</v>
      </c>
      <c r="AE94" s="139">
        <f t="shared" si="20"/>
        <v>7.9394405382687133E-2</v>
      </c>
    </row>
    <row r="95" spans="1:31" x14ac:dyDescent="0.2">
      <c r="A95" s="118" t="str">
        <f>$A$15</f>
        <v>Teilautonom: Altersrenten durch VE sichergestellt</v>
      </c>
      <c r="B95" s="36">
        <v>3</v>
      </c>
      <c r="C95" s="10">
        <v>1129</v>
      </c>
      <c r="D95" s="10">
        <v>536</v>
      </c>
      <c r="E95" s="154">
        <v>353.15699999999998</v>
      </c>
      <c r="F95" s="37">
        <f t="shared" si="15"/>
        <v>2.7623661598917041E-3</v>
      </c>
      <c r="G95" s="53">
        <v>2</v>
      </c>
      <c r="H95" s="54">
        <v>704</v>
      </c>
      <c r="I95" s="54">
        <v>345</v>
      </c>
      <c r="J95" s="164">
        <v>224.15</v>
      </c>
      <c r="K95" s="56">
        <f t="shared" si="16"/>
        <v>1.6726349100941386E-3</v>
      </c>
      <c r="L95" s="136">
        <v>2</v>
      </c>
      <c r="M95" s="137">
        <v>700</v>
      </c>
      <c r="N95" s="137">
        <v>352</v>
      </c>
      <c r="O95" s="170">
        <v>230.27799999999999</v>
      </c>
      <c r="P95" s="139">
        <f t="shared" si="17"/>
        <v>1.8092610156593496E-3</v>
      </c>
      <c r="Q95" s="136">
        <v>2</v>
      </c>
      <c r="R95" s="137">
        <v>669</v>
      </c>
      <c r="S95" s="137">
        <v>345</v>
      </c>
      <c r="T95" s="170">
        <v>221.185</v>
      </c>
      <c r="U95" s="139">
        <f t="shared" si="18"/>
        <v>1.8548318068773793E-3</v>
      </c>
      <c r="V95" s="136">
        <v>2</v>
      </c>
      <c r="W95" s="137">
        <v>682</v>
      </c>
      <c r="X95" s="137">
        <v>334</v>
      </c>
      <c r="Y95" s="170">
        <v>216.58600000000001</v>
      </c>
      <c r="Z95" s="139">
        <f t="shared" si="19"/>
        <v>1.728524109873052E-3</v>
      </c>
      <c r="AA95" s="136">
        <v>5</v>
      </c>
      <c r="AB95" s="137">
        <v>1370</v>
      </c>
      <c r="AC95" s="137">
        <v>582</v>
      </c>
      <c r="AD95" s="170">
        <v>375.673</v>
      </c>
      <c r="AE95" s="139">
        <f t="shared" si="20"/>
        <v>2.9168020970433825E-3</v>
      </c>
    </row>
    <row r="96" spans="1:31" ht="25.5" x14ac:dyDescent="0.2">
      <c r="A96" s="118" t="str">
        <f>$A$16</f>
        <v>Teilautonom: Kauf individueller Altersrenten bei einer Versicherung</v>
      </c>
      <c r="B96" s="36">
        <v>0</v>
      </c>
      <c r="C96" s="10">
        <v>0</v>
      </c>
      <c r="D96" s="10">
        <v>0</v>
      </c>
      <c r="E96" s="154">
        <v>0</v>
      </c>
      <c r="F96" s="37">
        <f t="shared" si="15"/>
        <v>0</v>
      </c>
      <c r="G96" s="53">
        <v>0</v>
      </c>
      <c r="H96" s="54">
        <v>0</v>
      </c>
      <c r="I96" s="54">
        <v>0</v>
      </c>
      <c r="J96" s="164">
        <v>0</v>
      </c>
      <c r="K96" s="56">
        <f t="shared" si="16"/>
        <v>0</v>
      </c>
      <c r="L96" s="136">
        <v>0</v>
      </c>
      <c r="M96" s="137">
        <v>0</v>
      </c>
      <c r="N96" s="137">
        <v>0</v>
      </c>
      <c r="O96" s="170">
        <v>0</v>
      </c>
      <c r="P96" s="139">
        <f t="shared" si="17"/>
        <v>0</v>
      </c>
      <c r="Q96" s="136">
        <v>0</v>
      </c>
      <c r="R96" s="137">
        <v>0</v>
      </c>
      <c r="S96" s="137">
        <v>0</v>
      </c>
      <c r="T96" s="170">
        <v>0</v>
      </c>
      <c r="U96" s="139">
        <f t="shared" si="18"/>
        <v>0</v>
      </c>
      <c r="V96" s="136">
        <v>0</v>
      </c>
      <c r="W96" s="137">
        <v>0</v>
      </c>
      <c r="X96" s="137">
        <v>0</v>
      </c>
      <c r="Y96" s="170">
        <v>0</v>
      </c>
      <c r="Z96" s="139">
        <f t="shared" si="19"/>
        <v>0</v>
      </c>
      <c r="AA96" s="136">
        <v>0</v>
      </c>
      <c r="AB96" s="137">
        <v>0</v>
      </c>
      <c r="AC96" s="137">
        <v>0</v>
      </c>
      <c r="AD96" s="170">
        <v>0</v>
      </c>
      <c r="AE96" s="139">
        <f t="shared" si="20"/>
        <v>0</v>
      </c>
    </row>
    <row r="97" spans="1:31" ht="12.75" customHeight="1" x14ac:dyDescent="0.2">
      <c r="A97" s="118" t="str">
        <f>$A$17</f>
        <v>Vollversicherung (Kollektiv)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5"/>
        <v>0</v>
      </c>
      <c r="G97" s="53">
        <v>0</v>
      </c>
      <c r="H97" s="54">
        <v>0</v>
      </c>
      <c r="I97" s="54">
        <v>0</v>
      </c>
      <c r="J97" s="164">
        <v>0</v>
      </c>
      <c r="K97" s="56">
        <f t="shared" si="16"/>
        <v>0</v>
      </c>
      <c r="L97" s="136">
        <v>0</v>
      </c>
      <c r="M97" s="137">
        <v>0</v>
      </c>
      <c r="N97" s="137">
        <v>0</v>
      </c>
      <c r="O97" s="170">
        <v>0</v>
      </c>
      <c r="P97" s="139">
        <f t="shared" si="17"/>
        <v>0</v>
      </c>
      <c r="Q97" s="136">
        <v>0</v>
      </c>
      <c r="R97" s="137">
        <v>0</v>
      </c>
      <c r="S97" s="137">
        <v>0</v>
      </c>
      <c r="T97" s="170">
        <v>0</v>
      </c>
      <c r="U97" s="139">
        <f t="shared" si="18"/>
        <v>0</v>
      </c>
      <c r="V97" s="136">
        <v>0</v>
      </c>
      <c r="W97" s="137">
        <v>0</v>
      </c>
      <c r="X97" s="137">
        <v>0</v>
      </c>
      <c r="Y97" s="170">
        <v>0</v>
      </c>
      <c r="Z97" s="139">
        <f t="shared" si="19"/>
        <v>0</v>
      </c>
      <c r="AA97" s="136">
        <v>0</v>
      </c>
      <c r="AB97" s="137">
        <v>0</v>
      </c>
      <c r="AC97" s="137">
        <v>0</v>
      </c>
      <c r="AD97" s="170">
        <v>0</v>
      </c>
      <c r="AE97" s="139">
        <f t="shared" si="20"/>
        <v>0</v>
      </c>
    </row>
    <row r="98" spans="1:31" ht="12.75" customHeight="1" x14ac:dyDescent="0.2">
      <c r="A98" s="118" t="str">
        <f>$A$18</f>
        <v>Spareinrichtung</v>
      </c>
      <c r="B98" s="36">
        <v>1</v>
      </c>
      <c r="C98" s="10">
        <v>0</v>
      </c>
      <c r="D98" s="10">
        <v>125</v>
      </c>
      <c r="E98" s="154">
        <v>17.231999999999999</v>
      </c>
      <c r="F98" s="37">
        <f t="shared" si="15"/>
        <v>1.3478734293035066E-4</v>
      </c>
      <c r="G98" s="53">
        <v>1</v>
      </c>
      <c r="H98" s="54">
        <v>460</v>
      </c>
      <c r="I98" s="54">
        <v>119</v>
      </c>
      <c r="J98" s="164">
        <v>29.69</v>
      </c>
      <c r="K98" s="56">
        <f t="shared" si="16"/>
        <v>2.2155043712110184E-4</v>
      </c>
      <c r="L98" s="136">
        <v>1</v>
      </c>
      <c r="M98" s="137">
        <v>454</v>
      </c>
      <c r="N98" s="137">
        <v>119</v>
      </c>
      <c r="O98" s="170">
        <v>29.873000000000001</v>
      </c>
      <c r="P98" s="139">
        <f t="shared" si="17"/>
        <v>2.3470785016715341E-4</v>
      </c>
      <c r="Q98" s="136">
        <v>1</v>
      </c>
      <c r="R98" s="137">
        <v>392</v>
      </c>
      <c r="S98" s="137">
        <v>118</v>
      </c>
      <c r="T98" s="170">
        <v>28.606999999999999</v>
      </c>
      <c r="U98" s="139">
        <f t="shared" si="18"/>
        <v>2.3989499061573429E-4</v>
      </c>
      <c r="V98" s="136">
        <v>1</v>
      </c>
      <c r="W98" s="137">
        <v>390</v>
      </c>
      <c r="X98" s="137">
        <v>108</v>
      </c>
      <c r="Y98" s="170">
        <v>27.001999999999999</v>
      </c>
      <c r="Z98" s="139">
        <f t="shared" si="19"/>
        <v>2.1549688352336783E-4</v>
      </c>
      <c r="AA98" s="136">
        <v>1</v>
      </c>
      <c r="AB98" s="137">
        <v>396</v>
      </c>
      <c r="AC98" s="137">
        <v>102</v>
      </c>
      <c r="AD98" s="170">
        <v>25.695</v>
      </c>
      <c r="AE98" s="139">
        <f t="shared" si="20"/>
        <v>1.9950124146140316E-4</v>
      </c>
    </row>
    <row r="99" spans="1:31" ht="12.75" hidden="1" customHeight="1" x14ac:dyDescent="0.2">
      <c r="A99" s="118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0"/>
      <c r="P99" s="139"/>
      <c r="Q99" s="136"/>
      <c r="R99" s="137"/>
      <c r="S99" s="137"/>
      <c r="T99" s="170"/>
      <c r="U99" s="139"/>
      <c r="V99" s="136"/>
      <c r="W99" s="137"/>
      <c r="X99" s="137"/>
      <c r="Y99" s="170"/>
      <c r="Z99" s="139"/>
      <c r="AA99" s="136"/>
      <c r="AB99" s="137"/>
      <c r="AC99" s="137"/>
      <c r="AD99" s="170"/>
      <c r="AE99" s="139"/>
    </row>
    <row r="100" spans="1:31" ht="12.75" hidden="1" customHeight="1" x14ac:dyDescent="0.2">
      <c r="A100" s="118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0"/>
      <c r="P100" s="139"/>
      <c r="Q100" s="136"/>
      <c r="R100" s="137"/>
      <c r="S100" s="137"/>
      <c r="T100" s="170"/>
      <c r="U100" s="139"/>
      <c r="V100" s="136"/>
      <c r="W100" s="137"/>
      <c r="X100" s="137"/>
      <c r="Y100" s="170"/>
      <c r="Z100" s="139"/>
      <c r="AA100" s="136"/>
      <c r="AB100" s="137"/>
      <c r="AC100" s="137"/>
      <c r="AD100" s="170"/>
      <c r="AE100" s="139"/>
    </row>
    <row r="101" spans="1:31" ht="12.75" hidden="1" customHeight="1" x14ac:dyDescent="0.2">
      <c r="A101" s="118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0"/>
      <c r="P101" s="139"/>
      <c r="Q101" s="136"/>
      <c r="R101" s="137"/>
      <c r="S101" s="137"/>
      <c r="T101" s="170"/>
      <c r="U101" s="139"/>
      <c r="V101" s="136"/>
      <c r="W101" s="137"/>
      <c r="X101" s="137"/>
      <c r="Y101" s="170"/>
      <c r="Z101" s="139"/>
      <c r="AA101" s="136"/>
      <c r="AB101" s="137"/>
      <c r="AC101" s="137"/>
      <c r="AD101" s="170"/>
      <c r="AE101" s="139"/>
    </row>
    <row r="102" spans="1:31" ht="12.75" hidden="1" customHeight="1" x14ac:dyDescent="0.2">
      <c r="A102" s="118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0"/>
      <c r="P102" s="139"/>
      <c r="Q102" s="136"/>
      <c r="R102" s="137"/>
      <c r="S102" s="137"/>
      <c r="T102" s="170"/>
      <c r="U102" s="139"/>
      <c r="V102" s="136"/>
      <c r="W102" s="137"/>
      <c r="X102" s="137"/>
      <c r="Y102" s="170"/>
      <c r="Z102" s="139"/>
      <c r="AA102" s="136"/>
      <c r="AB102" s="137"/>
      <c r="AC102" s="137"/>
      <c r="AD102" s="170"/>
      <c r="AE102" s="139"/>
    </row>
    <row r="103" spans="1:31" ht="12.75" hidden="1" customHeight="1" x14ac:dyDescent="0.2">
      <c r="A103" s="118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0"/>
      <c r="P103" s="139"/>
      <c r="Q103" s="136"/>
      <c r="R103" s="137"/>
      <c r="S103" s="137"/>
      <c r="T103" s="170"/>
      <c r="U103" s="139"/>
      <c r="V103" s="136"/>
      <c r="W103" s="137"/>
      <c r="X103" s="137"/>
      <c r="Y103" s="170"/>
      <c r="Z103" s="139"/>
      <c r="AA103" s="136"/>
      <c r="AB103" s="137"/>
      <c r="AC103" s="137"/>
      <c r="AD103" s="170"/>
      <c r="AE103" s="139"/>
    </row>
    <row r="104" spans="1:31" ht="12.75" hidden="1" customHeight="1" x14ac:dyDescent="0.2">
      <c r="A104" s="118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0"/>
      <c r="P104" s="139"/>
      <c r="Q104" s="136"/>
      <c r="R104" s="137"/>
      <c r="S104" s="137"/>
      <c r="T104" s="170"/>
      <c r="U104" s="139"/>
      <c r="V104" s="136"/>
      <c r="W104" s="137"/>
      <c r="X104" s="137"/>
      <c r="Y104" s="170"/>
      <c r="Z104" s="139"/>
      <c r="AA104" s="136"/>
      <c r="AB104" s="137"/>
      <c r="AC104" s="137"/>
      <c r="AD104" s="170"/>
      <c r="AE104" s="139"/>
    </row>
    <row r="105" spans="1:31" ht="12.75" hidden="1" customHeight="1" x14ac:dyDescent="0.2">
      <c r="A105" s="118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0"/>
      <c r="P105" s="139"/>
      <c r="Q105" s="136"/>
      <c r="R105" s="137"/>
      <c r="S105" s="137"/>
      <c r="T105" s="170"/>
      <c r="U105" s="139"/>
      <c r="V105" s="136"/>
      <c r="W105" s="137"/>
      <c r="X105" s="137"/>
      <c r="Y105" s="170"/>
      <c r="Z105" s="139"/>
      <c r="AA105" s="136"/>
      <c r="AB105" s="137"/>
      <c r="AC105" s="137"/>
      <c r="AD105" s="170"/>
      <c r="AE105" s="139"/>
    </row>
    <row r="106" spans="1:31" ht="12.75" hidden="1" customHeight="1" x14ac:dyDescent="0.2">
      <c r="A106" s="118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0"/>
      <c r="P106" s="139"/>
      <c r="Q106" s="136"/>
      <c r="R106" s="137"/>
      <c r="S106" s="137"/>
      <c r="T106" s="170"/>
      <c r="U106" s="139"/>
      <c r="V106" s="136"/>
      <c r="W106" s="137"/>
      <c r="X106" s="137"/>
      <c r="Y106" s="170"/>
      <c r="Z106" s="139"/>
      <c r="AA106" s="136"/>
      <c r="AB106" s="137"/>
      <c r="AC106" s="137"/>
      <c r="AD106" s="170"/>
      <c r="AE106" s="139"/>
    </row>
    <row r="107" spans="1:31" ht="12.75" hidden="1" customHeight="1" x14ac:dyDescent="0.2">
      <c r="A107" s="118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0"/>
      <c r="P107" s="139"/>
      <c r="Q107" s="136"/>
      <c r="R107" s="137"/>
      <c r="S107" s="137"/>
      <c r="T107" s="170"/>
      <c r="U107" s="139"/>
      <c r="V107" s="136"/>
      <c r="W107" s="137"/>
      <c r="X107" s="137"/>
      <c r="Y107" s="170"/>
      <c r="Z107" s="139"/>
      <c r="AA107" s="136"/>
      <c r="AB107" s="137"/>
      <c r="AC107" s="137"/>
      <c r="AD107" s="170"/>
      <c r="AE107" s="139"/>
    </row>
    <row r="108" spans="1:31" ht="12.75" hidden="1" customHeight="1" x14ac:dyDescent="0.2">
      <c r="A108" s="118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0"/>
      <c r="P108" s="139"/>
      <c r="Q108" s="136"/>
      <c r="R108" s="137"/>
      <c r="S108" s="137"/>
      <c r="T108" s="170"/>
      <c r="U108" s="139"/>
      <c r="V108" s="136"/>
      <c r="W108" s="137"/>
      <c r="X108" s="137"/>
      <c r="Y108" s="170"/>
      <c r="Z108" s="139"/>
      <c r="AA108" s="136"/>
      <c r="AB108" s="137"/>
      <c r="AC108" s="137"/>
      <c r="AD108" s="170"/>
      <c r="AE108" s="139"/>
    </row>
    <row r="109" spans="1:31" ht="12.75" hidden="1" customHeight="1" x14ac:dyDescent="0.2">
      <c r="A109" s="118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0"/>
      <c r="P109" s="139"/>
      <c r="Q109" s="136"/>
      <c r="R109" s="137"/>
      <c r="S109" s="137"/>
      <c r="T109" s="170"/>
      <c r="U109" s="139"/>
      <c r="V109" s="136"/>
      <c r="W109" s="137"/>
      <c r="X109" s="137"/>
      <c r="Y109" s="170"/>
      <c r="Z109" s="139"/>
      <c r="AA109" s="136"/>
      <c r="AB109" s="137"/>
      <c r="AC109" s="137"/>
      <c r="AD109" s="170"/>
      <c r="AE109" s="139"/>
    </row>
    <row r="110" spans="1:31" ht="12.75" hidden="1" customHeight="1" x14ac:dyDescent="0.2">
      <c r="A110" s="118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0"/>
      <c r="P110" s="139"/>
      <c r="Q110" s="136"/>
      <c r="R110" s="137"/>
      <c r="S110" s="137"/>
      <c r="T110" s="170"/>
      <c r="U110" s="139"/>
      <c r="V110" s="136"/>
      <c r="W110" s="137"/>
      <c r="X110" s="137"/>
      <c r="Y110" s="170"/>
      <c r="Z110" s="139"/>
      <c r="AA110" s="136"/>
      <c r="AB110" s="137"/>
      <c r="AC110" s="137"/>
      <c r="AD110" s="170"/>
      <c r="AE110" s="139"/>
    </row>
    <row r="111" spans="1:31" ht="12.75" hidden="1" customHeight="1" x14ac:dyDescent="0.2">
      <c r="A111" s="118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0"/>
      <c r="P111" s="139"/>
      <c r="Q111" s="136"/>
      <c r="R111" s="137"/>
      <c r="S111" s="137"/>
      <c r="T111" s="170"/>
      <c r="U111" s="139"/>
      <c r="V111" s="136"/>
      <c r="W111" s="137"/>
      <c r="X111" s="137"/>
      <c r="Y111" s="170"/>
      <c r="Z111" s="139"/>
      <c r="AA111" s="136"/>
      <c r="AB111" s="137"/>
      <c r="AC111" s="137"/>
      <c r="AD111" s="170"/>
      <c r="AE111" s="139"/>
    </row>
    <row r="112" spans="1:31" ht="12.75" hidden="1" customHeight="1" x14ac:dyDescent="0.2">
      <c r="A112" s="118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0"/>
      <c r="P112" s="139"/>
      <c r="Q112" s="136"/>
      <c r="R112" s="137"/>
      <c r="S112" s="137"/>
      <c r="T112" s="170"/>
      <c r="U112" s="139"/>
      <c r="V112" s="136"/>
      <c r="W112" s="137"/>
      <c r="X112" s="137"/>
      <c r="Y112" s="170"/>
      <c r="Z112" s="139"/>
      <c r="AA112" s="136"/>
      <c r="AB112" s="137"/>
      <c r="AC112" s="137"/>
      <c r="AD112" s="170"/>
      <c r="AE112" s="139"/>
    </row>
    <row r="113" spans="1:31" ht="12.75" hidden="1" customHeight="1" x14ac:dyDescent="0.2">
      <c r="A113" s="118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0"/>
      <c r="P113" s="139"/>
      <c r="Q113" s="136"/>
      <c r="R113" s="137"/>
      <c r="S113" s="137"/>
      <c r="T113" s="170"/>
      <c r="U113" s="139"/>
      <c r="V113" s="136"/>
      <c r="W113" s="137"/>
      <c r="X113" s="137"/>
      <c r="Y113" s="170"/>
      <c r="Z113" s="139"/>
      <c r="AA113" s="136"/>
      <c r="AB113" s="137"/>
      <c r="AC113" s="137"/>
      <c r="AD113" s="170"/>
      <c r="AE113" s="139"/>
    </row>
    <row r="114" spans="1:31" ht="12.75" hidden="1" customHeight="1" x14ac:dyDescent="0.2">
      <c r="A114" s="118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0"/>
      <c r="P114" s="139"/>
      <c r="Q114" s="136"/>
      <c r="R114" s="137"/>
      <c r="S114" s="137"/>
      <c r="T114" s="170"/>
      <c r="U114" s="139"/>
      <c r="V114" s="136"/>
      <c r="W114" s="137"/>
      <c r="X114" s="137"/>
      <c r="Y114" s="170"/>
      <c r="Z114" s="139"/>
      <c r="AA114" s="136"/>
      <c r="AB114" s="137"/>
      <c r="AC114" s="137"/>
      <c r="AD114" s="170"/>
      <c r="AE114" s="139"/>
    </row>
    <row r="115" spans="1:31" ht="12.75" hidden="1" customHeight="1" x14ac:dyDescent="0.2">
      <c r="A115" s="119"/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0"/>
      <c r="P115" s="139"/>
      <c r="Q115" s="136"/>
      <c r="R115" s="137"/>
      <c r="S115" s="137"/>
      <c r="T115" s="170"/>
      <c r="U115" s="139"/>
      <c r="V115" s="136"/>
      <c r="W115" s="137"/>
      <c r="X115" s="137"/>
      <c r="Y115" s="170"/>
      <c r="Z115" s="139"/>
      <c r="AA115" s="136"/>
      <c r="AB115" s="137"/>
      <c r="AC115" s="137"/>
      <c r="AD115" s="170"/>
      <c r="AE115" s="139"/>
    </row>
    <row r="116" spans="1:31" x14ac:dyDescent="0.2">
      <c r="A116" s="115" t="s">
        <v>2</v>
      </c>
      <c r="B116" s="38">
        <f t="shared" ref="B116:Y116" si="21">SUM(B$92:B$115)</f>
        <v>38</v>
      </c>
      <c r="C116" s="11">
        <f t="shared" si="21"/>
        <v>305370</v>
      </c>
      <c r="D116" s="11">
        <f t="shared" si="21"/>
        <v>151460</v>
      </c>
      <c r="E116" s="155">
        <f t="shared" si="21"/>
        <v>127845.83200000001</v>
      </c>
      <c r="F116" s="70">
        <f t="shared" si="21"/>
        <v>0.99999999999999989</v>
      </c>
      <c r="G116" s="57">
        <f t="shared" si="21"/>
        <v>38</v>
      </c>
      <c r="H116" s="71">
        <f t="shared" si="21"/>
        <v>325723</v>
      </c>
      <c r="I116" s="71">
        <f t="shared" si="21"/>
        <v>156184</v>
      </c>
      <c r="J116" s="165">
        <f t="shared" si="21"/>
        <v>134010.117</v>
      </c>
      <c r="K116" s="72">
        <f t="shared" si="21"/>
        <v>1</v>
      </c>
      <c r="L116" s="140">
        <f t="shared" si="21"/>
        <v>39</v>
      </c>
      <c r="M116" s="141">
        <f t="shared" si="21"/>
        <v>322040</v>
      </c>
      <c r="N116" s="141">
        <f t="shared" si="21"/>
        <v>150098</v>
      </c>
      <c r="O116" s="171">
        <f t="shared" si="21"/>
        <v>127277.37900000002</v>
      </c>
      <c r="P116" s="143">
        <f t="shared" si="21"/>
        <v>0.99999999999999989</v>
      </c>
      <c r="Q116" s="140">
        <f t="shared" si="21"/>
        <v>38</v>
      </c>
      <c r="R116" s="141">
        <f t="shared" si="21"/>
        <v>308343</v>
      </c>
      <c r="S116" s="141">
        <f t="shared" si="21"/>
        <v>143834</v>
      </c>
      <c r="T116" s="171">
        <f t="shared" si="21"/>
        <v>119248.00900000001</v>
      </c>
      <c r="U116" s="143">
        <f t="shared" si="21"/>
        <v>1</v>
      </c>
      <c r="V116" s="140">
        <f t="shared" si="21"/>
        <v>43</v>
      </c>
      <c r="W116" s="141">
        <f t="shared" si="21"/>
        <v>339380</v>
      </c>
      <c r="X116" s="141">
        <f t="shared" si="21"/>
        <v>153912</v>
      </c>
      <c r="Y116" s="171">
        <f t="shared" si="21"/>
        <v>125301.11599999999</v>
      </c>
      <c r="Z116" s="143">
        <f t="shared" ref="Z116:AE116" si="22">SUM(Z$92:Z$115)</f>
        <v>1</v>
      </c>
      <c r="AA116" s="140">
        <f t="shared" si="22"/>
        <v>58</v>
      </c>
      <c r="AB116" s="141">
        <f t="shared" si="22"/>
        <v>358116</v>
      </c>
      <c r="AC116" s="141">
        <f t="shared" si="22"/>
        <v>159705</v>
      </c>
      <c r="AD116" s="171">
        <f t="shared" si="22"/>
        <v>128796.19099999999</v>
      </c>
      <c r="AE116" s="143">
        <f t="shared" si="22"/>
        <v>1</v>
      </c>
    </row>
    <row r="119" spans="1:31" ht="12.75" hidden="1" customHeight="1" x14ac:dyDescent="0.2"/>
    <row r="120" spans="1:31" ht="12.75" hidden="1" customHeight="1" x14ac:dyDescent="0.2"/>
    <row r="121" spans="1:31" ht="12.75" hidden="1" customHeight="1" x14ac:dyDescent="0.2"/>
    <row r="122" spans="1:31" ht="12.75" hidden="1" customHeight="1" x14ac:dyDescent="0.2"/>
    <row r="123" spans="1:31" ht="12.75" hidden="1" customHeight="1" x14ac:dyDescent="0.2"/>
    <row r="124" spans="1:31" ht="12.75" hidden="1" customHeight="1" x14ac:dyDescent="0.2"/>
    <row r="125" spans="1:31" ht="12.75" hidden="1" customHeight="1" x14ac:dyDescent="0.2"/>
    <row r="126" spans="1:31" ht="12.75" hidden="1" customHeight="1" x14ac:dyDescent="0.2"/>
    <row r="127" spans="1:31" ht="12.75" hidden="1" customHeight="1" x14ac:dyDescent="0.2"/>
    <row r="128" spans="1:31" ht="12.75" hidden="1" customHeight="1" x14ac:dyDescent="0.2"/>
    <row r="129" spans="1:31" ht="12.75" hidden="1" customHeight="1" x14ac:dyDescent="0.2"/>
    <row r="131" spans="1:31" x14ac:dyDescent="0.2">
      <c r="A131" s="237" t="str">
        <f>Translation!$A$32</f>
        <v>Vorsorgeeinrichtungen ohne Staatsgarantie und ohne Vollversicherungslösung</v>
      </c>
    </row>
    <row r="132" spans="1:31" x14ac:dyDescent="0.2">
      <c r="A132" s="118" t="str">
        <f>$A$12</f>
        <v>Autonom ohne Rückversicherung</v>
      </c>
      <c r="B132" s="210">
        <v>315</v>
      </c>
      <c r="C132" s="211">
        <v>1194767</v>
      </c>
      <c r="D132" s="211">
        <v>535157</v>
      </c>
      <c r="E132" s="212">
        <v>433703.196</v>
      </c>
      <c r="F132" s="213">
        <f t="shared" ref="F132:F138" si="23">E132/E$156</f>
        <v>0.62117749813827883</v>
      </c>
      <c r="G132" s="218">
        <v>328</v>
      </c>
      <c r="H132" s="219">
        <v>1168939</v>
      </c>
      <c r="I132" s="219">
        <v>523535</v>
      </c>
      <c r="J132" s="220">
        <v>420110.29800000001</v>
      </c>
      <c r="K132" s="221">
        <f t="shared" ref="K132:K138" si="24">J132/J$156</f>
        <v>0.62740873536152486</v>
      </c>
      <c r="L132" s="228">
        <v>344</v>
      </c>
      <c r="M132" s="229">
        <v>1191321</v>
      </c>
      <c r="N132" s="229">
        <v>526544</v>
      </c>
      <c r="O132" s="230">
        <v>413060.462</v>
      </c>
      <c r="P132" s="231">
        <f t="shared" ref="P132:P138" si="25">O132/O$156</f>
        <v>0.65052935180081206</v>
      </c>
      <c r="Q132" s="228">
        <v>353</v>
      </c>
      <c r="R132" s="229">
        <v>1202876</v>
      </c>
      <c r="S132" s="229">
        <v>522012</v>
      </c>
      <c r="T132" s="230">
        <v>398486.63099999999</v>
      </c>
      <c r="U132" s="231">
        <f t="shared" ref="U132:U138" si="26">T132/T$156</f>
        <v>0.65831277069426264</v>
      </c>
      <c r="V132" s="228">
        <v>365</v>
      </c>
      <c r="W132" s="229">
        <v>1195728</v>
      </c>
      <c r="X132" s="229">
        <v>517595</v>
      </c>
      <c r="Y132" s="230">
        <v>383099.44799999997</v>
      </c>
      <c r="Z132" s="231">
        <f t="shared" ref="Z132:Z138" si="27">Y132/Y$156</f>
        <v>0.66457825612277133</v>
      </c>
      <c r="AA132" s="228"/>
      <c r="AB132" s="229"/>
      <c r="AC132" s="229"/>
      <c r="AD132" s="230"/>
      <c r="AE132" s="231" t="e">
        <f t="shared" ref="AE132:AE138" si="28">AD132/AD$156</f>
        <v>#DIV/0!</v>
      </c>
    </row>
    <row r="133" spans="1:31" x14ac:dyDescent="0.2">
      <c r="A133" s="118" t="str">
        <f>$A$13</f>
        <v>Autonom mit Stop-Loss-Versicherung</v>
      </c>
      <c r="B133" s="210">
        <v>187</v>
      </c>
      <c r="C133" s="211">
        <v>228806</v>
      </c>
      <c r="D133" s="211">
        <v>52797</v>
      </c>
      <c r="E133" s="212">
        <v>51012.682999999997</v>
      </c>
      <c r="F133" s="213">
        <f t="shared" si="23"/>
        <v>7.3063632206346721E-2</v>
      </c>
      <c r="G133" s="218">
        <v>208</v>
      </c>
      <c r="H133" s="219">
        <v>223523</v>
      </c>
      <c r="I133" s="219">
        <v>54064</v>
      </c>
      <c r="J133" s="220">
        <v>51717.608</v>
      </c>
      <c r="K133" s="221">
        <f t="shared" si="24"/>
        <v>7.7237047474620776E-2</v>
      </c>
      <c r="L133" s="228">
        <v>219</v>
      </c>
      <c r="M133" s="229">
        <v>209427</v>
      </c>
      <c r="N133" s="229">
        <v>51160</v>
      </c>
      <c r="O133" s="230">
        <v>48891.864999999998</v>
      </c>
      <c r="P133" s="231">
        <f t="shared" si="25"/>
        <v>7.6999849108731228E-2</v>
      </c>
      <c r="Q133" s="228">
        <v>236</v>
      </c>
      <c r="R133" s="229">
        <v>219419</v>
      </c>
      <c r="S133" s="229">
        <v>51106</v>
      </c>
      <c r="T133" s="230">
        <v>47402.535000000003</v>
      </c>
      <c r="U133" s="231">
        <f t="shared" si="26"/>
        <v>7.8310517157053033E-2</v>
      </c>
      <c r="V133" s="228">
        <v>255</v>
      </c>
      <c r="W133" s="229">
        <v>332772</v>
      </c>
      <c r="X133" s="229">
        <v>66615</v>
      </c>
      <c r="Y133" s="230">
        <v>55592.92</v>
      </c>
      <c r="Z133" s="231">
        <f t="shared" si="27"/>
        <v>9.6439308433492535E-2</v>
      </c>
      <c r="AA133" s="228"/>
      <c r="AB133" s="229"/>
      <c r="AC133" s="229"/>
      <c r="AD133" s="230"/>
      <c r="AE133" s="231" t="e">
        <f t="shared" si="28"/>
        <v>#DIV/0!</v>
      </c>
    </row>
    <row r="134" spans="1:31" x14ac:dyDescent="0.2">
      <c r="A134" s="118" t="str">
        <f>$A$14</f>
        <v>Autonom mit Excess-of-Loss-Versicherung</v>
      </c>
      <c r="B134" s="210">
        <v>43</v>
      </c>
      <c r="C134" s="211">
        <v>547772</v>
      </c>
      <c r="D134" s="211">
        <v>70023</v>
      </c>
      <c r="E134" s="212">
        <v>65470.656000000003</v>
      </c>
      <c r="F134" s="213">
        <f t="shared" si="23"/>
        <v>9.3771267241369125E-2</v>
      </c>
      <c r="G134" s="218">
        <v>43</v>
      </c>
      <c r="H134" s="219">
        <v>515893</v>
      </c>
      <c r="I134" s="219">
        <v>66584</v>
      </c>
      <c r="J134" s="220">
        <v>60783.586000000003</v>
      </c>
      <c r="K134" s="221">
        <f t="shared" si="24"/>
        <v>9.0776524652100982E-2</v>
      </c>
      <c r="L134" s="228">
        <v>42</v>
      </c>
      <c r="M134" s="229">
        <v>473449</v>
      </c>
      <c r="N134" s="229">
        <v>61349</v>
      </c>
      <c r="O134" s="230">
        <v>54187.387000000002</v>
      </c>
      <c r="P134" s="231">
        <f t="shared" si="25"/>
        <v>8.5339772221747406E-2</v>
      </c>
      <c r="Q134" s="228">
        <v>48</v>
      </c>
      <c r="R134" s="229">
        <v>457232</v>
      </c>
      <c r="S134" s="229">
        <v>56194</v>
      </c>
      <c r="T134" s="230">
        <v>49795.862999999998</v>
      </c>
      <c r="U134" s="231">
        <f t="shared" si="26"/>
        <v>8.2264372228442253E-2</v>
      </c>
      <c r="V134" s="228">
        <v>49</v>
      </c>
      <c r="W134" s="229">
        <v>385989</v>
      </c>
      <c r="X134" s="229">
        <v>41112</v>
      </c>
      <c r="Y134" s="230">
        <v>36754.900999999998</v>
      </c>
      <c r="Z134" s="231">
        <f t="shared" si="27"/>
        <v>6.376022763296986E-2</v>
      </c>
      <c r="AA134" s="228"/>
      <c r="AB134" s="229"/>
      <c r="AC134" s="229"/>
      <c r="AD134" s="230"/>
      <c r="AE134" s="231" t="e">
        <f t="shared" si="28"/>
        <v>#DIV/0!</v>
      </c>
    </row>
    <row r="135" spans="1:31" x14ac:dyDescent="0.2">
      <c r="A135" s="118" t="str">
        <f>$A$15</f>
        <v>Teilautonom: Altersrenten durch VE sichergestellt</v>
      </c>
      <c r="B135" s="210">
        <v>735</v>
      </c>
      <c r="C135" s="211">
        <v>855169</v>
      </c>
      <c r="D135" s="211">
        <v>125724</v>
      </c>
      <c r="E135" s="212">
        <v>137446.70199999999</v>
      </c>
      <c r="F135" s="213">
        <f t="shared" si="23"/>
        <v>0.19685997074302758</v>
      </c>
      <c r="G135" s="218">
        <v>737</v>
      </c>
      <c r="H135" s="219">
        <v>800754</v>
      </c>
      <c r="I135" s="219">
        <v>114777</v>
      </c>
      <c r="J135" s="220">
        <v>126430.111</v>
      </c>
      <c r="K135" s="221">
        <f t="shared" si="24"/>
        <v>0.18881554780198989</v>
      </c>
      <c r="L135" s="228">
        <v>718</v>
      </c>
      <c r="M135" s="229">
        <v>614998</v>
      </c>
      <c r="N135" s="229">
        <v>96767</v>
      </c>
      <c r="O135" s="230">
        <v>98964.051000000007</v>
      </c>
      <c r="P135" s="231">
        <f t="shared" si="25"/>
        <v>0.15585858698965119</v>
      </c>
      <c r="Q135" s="228">
        <v>723</v>
      </c>
      <c r="R135" s="229">
        <v>572845</v>
      </c>
      <c r="S135" s="229">
        <v>91019</v>
      </c>
      <c r="T135" s="230">
        <v>90106.04</v>
      </c>
      <c r="U135" s="231">
        <f t="shared" si="26"/>
        <v>0.14885808515038501</v>
      </c>
      <c r="V135" s="228">
        <v>750</v>
      </c>
      <c r="W135" s="229">
        <v>503582</v>
      </c>
      <c r="X135" s="229">
        <v>81663</v>
      </c>
      <c r="Y135" s="230">
        <v>79841.84</v>
      </c>
      <c r="Z135" s="231">
        <f t="shared" si="27"/>
        <v>0.1385049001501911</v>
      </c>
      <c r="AA135" s="228"/>
      <c r="AB135" s="229"/>
      <c r="AC135" s="229"/>
      <c r="AD135" s="230"/>
      <c r="AE135" s="231" t="e">
        <f t="shared" si="28"/>
        <v>#DIV/0!</v>
      </c>
    </row>
    <row r="136" spans="1:31" ht="25.5" x14ac:dyDescent="0.2">
      <c r="A136" s="118" t="str">
        <f>$A$16</f>
        <v>Teilautonom: Kauf individueller Altersrenten bei einer Versicherung</v>
      </c>
      <c r="B136" s="210">
        <v>114</v>
      </c>
      <c r="C136" s="211">
        <v>57612</v>
      </c>
      <c r="D136" s="211">
        <v>1430</v>
      </c>
      <c r="E136" s="212">
        <v>9976.4580000000005</v>
      </c>
      <c r="F136" s="213">
        <f t="shared" si="23"/>
        <v>1.4288922188900856E-2</v>
      </c>
      <c r="G136" s="218">
        <v>132</v>
      </c>
      <c r="H136" s="219">
        <v>64897</v>
      </c>
      <c r="I136" s="219">
        <v>1429</v>
      </c>
      <c r="J136" s="220">
        <v>10376.592000000001</v>
      </c>
      <c r="K136" s="221">
        <f t="shared" si="24"/>
        <v>1.5496798091063496E-2</v>
      </c>
      <c r="L136" s="228">
        <v>144</v>
      </c>
      <c r="M136" s="229">
        <v>183846</v>
      </c>
      <c r="N136" s="229">
        <v>1731</v>
      </c>
      <c r="O136" s="230">
        <v>19691.564999999999</v>
      </c>
      <c r="P136" s="231">
        <f t="shared" si="25"/>
        <v>3.1012266227004696E-2</v>
      </c>
      <c r="Q136" s="228">
        <v>155</v>
      </c>
      <c r="R136" s="229">
        <v>189434</v>
      </c>
      <c r="S136" s="229">
        <v>2146</v>
      </c>
      <c r="T136" s="230">
        <v>19362.060000000001</v>
      </c>
      <c r="U136" s="231">
        <f t="shared" si="26"/>
        <v>3.1986747793675809E-2</v>
      </c>
      <c r="V136" s="228">
        <v>175</v>
      </c>
      <c r="W136" s="229">
        <v>230609</v>
      </c>
      <c r="X136" s="229">
        <v>2767</v>
      </c>
      <c r="Y136" s="230">
        <v>21033.972000000002</v>
      </c>
      <c r="Z136" s="231">
        <f t="shared" si="27"/>
        <v>3.6488490140281278E-2</v>
      </c>
      <c r="AA136" s="228"/>
      <c r="AB136" s="229"/>
      <c r="AC136" s="229"/>
      <c r="AD136" s="230"/>
      <c r="AE136" s="231" t="e">
        <f t="shared" si="28"/>
        <v>#DIV/0!</v>
      </c>
    </row>
    <row r="137" spans="1:31" ht="12.75" customHeight="1" x14ac:dyDescent="0.2">
      <c r="A137" s="118" t="str">
        <f>$A$17</f>
        <v>Vollversicherung (Kollektiv)</v>
      </c>
      <c r="B137" s="210">
        <v>0</v>
      </c>
      <c r="C137" s="211">
        <v>0</v>
      </c>
      <c r="D137" s="211">
        <v>0</v>
      </c>
      <c r="E137" s="212">
        <v>0</v>
      </c>
      <c r="F137" s="213">
        <f t="shared" si="23"/>
        <v>0</v>
      </c>
      <c r="G137" s="218">
        <v>0</v>
      </c>
      <c r="H137" s="219">
        <v>0</v>
      </c>
      <c r="I137" s="219">
        <v>0</v>
      </c>
      <c r="J137" s="220">
        <v>0</v>
      </c>
      <c r="K137" s="221">
        <f t="shared" si="24"/>
        <v>0</v>
      </c>
      <c r="L137" s="228">
        <v>0</v>
      </c>
      <c r="M137" s="229">
        <v>0</v>
      </c>
      <c r="N137" s="229">
        <v>0</v>
      </c>
      <c r="O137" s="230">
        <v>0</v>
      </c>
      <c r="P137" s="231">
        <f t="shared" si="25"/>
        <v>0</v>
      </c>
      <c r="Q137" s="228">
        <v>0</v>
      </c>
      <c r="R137" s="229">
        <v>0</v>
      </c>
      <c r="S137" s="229">
        <v>0</v>
      </c>
      <c r="T137" s="230">
        <v>0</v>
      </c>
      <c r="U137" s="231">
        <f t="shared" si="26"/>
        <v>0</v>
      </c>
      <c r="V137" s="228">
        <v>0</v>
      </c>
      <c r="W137" s="229">
        <v>0</v>
      </c>
      <c r="X137" s="229">
        <v>0</v>
      </c>
      <c r="Y137" s="230">
        <v>0</v>
      </c>
      <c r="Z137" s="231">
        <f t="shared" si="27"/>
        <v>0</v>
      </c>
      <c r="AA137" s="228"/>
      <c r="AB137" s="229"/>
      <c r="AC137" s="229"/>
      <c r="AD137" s="230"/>
      <c r="AE137" s="231" t="e">
        <f t="shared" si="28"/>
        <v>#DIV/0!</v>
      </c>
    </row>
    <row r="138" spans="1:31" ht="12.75" customHeight="1" x14ac:dyDescent="0.2">
      <c r="A138" s="118" t="str">
        <f>$A$18</f>
        <v>Spareinrichtung</v>
      </c>
      <c r="B138" s="210">
        <v>49</v>
      </c>
      <c r="C138" s="211">
        <v>2216</v>
      </c>
      <c r="D138" s="211">
        <v>26</v>
      </c>
      <c r="E138" s="212">
        <v>585.58299999999997</v>
      </c>
      <c r="F138" s="213">
        <f t="shared" si="23"/>
        <v>8.3870948207701859E-4</v>
      </c>
      <c r="G138" s="218">
        <v>47</v>
      </c>
      <c r="H138" s="219">
        <v>1439</v>
      </c>
      <c r="I138" s="219">
        <v>22</v>
      </c>
      <c r="J138" s="220">
        <v>177.67500000000001</v>
      </c>
      <c r="K138" s="221">
        <f t="shared" si="24"/>
        <v>2.6534661870002276E-4</v>
      </c>
      <c r="L138" s="228">
        <v>50</v>
      </c>
      <c r="M138" s="229">
        <v>1319</v>
      </c>
      <c r="N138" s="229">
        <v>20</v>
      </c>
      <c r="O138" s="230">
        <v>165.2</v>
      </c>
      <c r="P138" s="231">
        <f t="shared" si="25"/>
        <v>2.6017365205361666E-4</v>
      </c>
      <c r="Q138" s="228">
        <v>54</v>
      </c>
      <c r="R138" s="229">
        <v>1331</v>
      </c>
      <c r="S138" s="229">
        <v>20</v>
      </c>
      <c r="T138" s="230">
        <v>161.92599999999999</v>
      </c>
      <c r="U138" s="231">
        <f t="shared" si="26"/>
        <v>2.6750697618118876E-4</v>
      </c>
      <c r="V138" s="228">
        <v>59</v>
      </c>
      <c r="W138" s="229">
        <v>1272</v>
      </c>
      <c r="X138" s="229">
        <v>21</v>
      </c>
      <c r="Y138" s="230">
        <v>131.90299999999999</v>
      </c>
      <c r="Z138" s="231">
        <f t="shared" si="27"/>
        <v>2.2881752029400444E-4</v>
      </c>
      <c r="AA138" s="228"/>
      <c r="AB138" s="229"/>
      <c r="AC138" s="229"/>
      <c r="AD138" s="230"/>
      <c r="AE138" s="231" t="e">
        <f t="shared" si="28"/>
        <v>#DIV/0!</v>
      </c>
    </row>
    <row r="139" spans="1:31" ht="12.75" hidden="1" customHeight="1" x14ac:dyDescent="0.2">
      <c r="A139" s="118">
        <f>$A$19</f>
        <v>0</v>
      </c>
      <c r="B139" s="210"/>
      <c r="C139" s="211"/>
      <c r="D139" s="211"/>
      <c r="E139" s="212"/>
      <c r="F139" s="213"/>
      <c r="G139" s="218"/>
      <c r="H139" s="219"/>
      <c r="I139" s="219"/>
      <c r="J139" s="220"/>
      <c r="K139" s="221"/>
      <c r="L139" s="228"/>
      <c r="M139" s="229"/>
      <c r="N139" s="229"/>
      <c r="O139" s="230"/>
      <c r="P139" s="231"/>
      <c r="Q139" s="228"/>
      <c r="R139" s="229"/>
      <c r="S139" s="229"/>
      <c r="T139" s="230"/>
      <c r="U139" s="231"/>
      <c r="V139" s="228"/>
      <c r="W139" s="229"/>
      <c r="X139" s="229"/>
      <c r="Y139" s="230"/>
      <c r="Z139" s="231"/>
      <c r="AA139" s="228"/>
      <c r="AB139" s="229"/>
      <c r="AC139" s="229"/>
      <c r="AD139" s="230"/>
      <c r="AE139" s="231"/>
    </row>
    <row r="140" spans="1:31" ht="12.75" hidden="1" customHeight="1" x14ac:dyDescent="0.2">
      <c r="A140" s="118">
        <f>$A$20</f>
        <v>0</v>
      </c>
      <c r="B140" s="210"/>
      <c r="C140" s="211"/>
      <c r="D140" s="211"/>
      <c r="E140" s="212"/>
      <c r="F140" s="213"/>
      <c r="G140" s="218"/>
      <c r="H140" s="219"/>
      <c r="I140" s="219"/>
      <c r="J140" s="220"/>
      <c r="K140" s="221"/>
      <c r="L140" s="228"/>
      <c r="M140" s="229"/>
      <c r="N140" s="229"/>
      <c r="O140" s="230"/>
      <c r="P140" s="231"/>
      <c r="Q140" s="228"/>
      <c r="R140" s="229"/>
      <c r="S140" s="229"/>
      <c r="T140" s="230"/>
      <c r="U140" s="231"/>
      <c r="V140" s="228"/>
      <c r="W140" s="229"/>
      <c r="X140" s="229"/>
      <c r="Y140" s="230"/>
      <c r="Z140" s="231"/>
      <c r="AA140" s="228"/>
      <c r="AB140" s="229"/>
      <c r="AC140" s="229"/>
      <c r="AD140" s="230"/>
      <c r="AE140" s="231"/>
    </row>
    <row r="141" spans="1:31" ht="12.75" hidden="1" customHeight="1" x14ac:dyDescent="0.2">
      <c r="A141" s="118">
        <f>$A$21</f>
        <v>0</v>
      </c>
      <c r="B141" s="210"/>
      <c r="C141" s="211"/>
      <c r="D141" s="211"/>
      <c r="E141" s="212"/>
      <c r="F141" s="213"/>
      <c r="G141" s="218"/>
      <c r="H141" s="219"/>
      <c r="I141" s="219"/>
      <c r="J141" s="220"/>
      <c r="K141" s="221"/>
      <c r="L141" s="228"/>
      <c r="M141" s="229"/>
      <c r="N141" s="229"/>
      <c r="O141" s="230"/>
      <c r="P141" s="231"/>
      <c r="Q141" s="228"/>
      <c r="R141" s="229"/>
      <c r="S141" s="229"/>
      <c r="T141" s="230"/>
      <c r="U141" s="231"/>
      <c r="V141" s="228"/>
      <c r="W141" s="229"/>
      <c r="X141" s="229"/>
      <c r="Y141" s="230"/>
      <c r="Z141" s="231"/>
      <c r="AA141" s="228"/>
      <c r="AB141" s="229"/>
      <c r="AC141" s="229"/>
      <c r="AD141" s="230"/>
      <c r="AE141" s="231"/>
    </row>
    <row r="142" spans="1:31" ht="12.75" hidden="1" customHeight="1" x14ac:dyDescent="0.2">
      <c r="A142" s="118">
        <f>$A$22</f>
        <v>0</v>
      </c>
      <c r="B142" s="210"/>
      <c r="C142" s="211"/>
      <c r="D142" s="211"/>
      <c r="E142" s="212"/>
      <c r="F142" s="213"/>
      <c r="G142" s="218"/>
      <c r="H142" s="219"/>
      <c r="I142" s="219"/>
      <c r="J142" s="220"/>
      <c r="K142" s="221"/>
      <c r="L142" s="228"/>
      <c r="M142" s="229"/>
      <c r="N142" s="229"/>
      <c r="O142" s="230"/>
      <c r="P142" s="231"/>
      <c r="Q142" s="228"/>
      <c r="R142" s="229"/>
      <c r="S142" s="229"/>
      <c r="T142" s="230"/>
      <c r="U142" s="231"/>
      <c r="V142" s="228"/>
      <c r="W142" s="229"/>
      <c r="X142" s="229"/>
      <c r="Y142" s="230"/>
      <c r="Z142" s="231"/>
      <c r="AA142" s="228"/>
      <c r="AB142" s="229"/>
      <c r="AC142" s="229"/>
      <c r="AD142" s="230"/>
      <c r="AE142" s="231"/>
    </row>
    <row r="143" spans="1:31" ht="12.75" hidden="1" customHeight="1" x14ac:dyDescent="0.2">
      <c r="A143" s="118">
        <f>$A$23</f>
        <v>0</v>
      </c>
      <c r="B143" s="210"/>
      <c r="C143" s="211"/>
      <c r="D143" s="211"/>
      <c r="E143" s="212"/>
      <c r="F143" s="213"/>
      <c r="G143" s="218"/>
      <c r="H143" s="219"/>
      <c r="I143" s="219"/>
      <c r="J143" s="220"/>
      <c r="K143" s="221"/>
      <c r="L143" s="228"/>
      <c r="M143" s="229"/>
      <c r="N143" s="229"/>
      <c r="O143" s="230"/>
      <c r="P143" s="231"/>
      <c r="Q143" s="228"/>
      <c r="R143" s="229"/>
      <c r="S143" s="229"/>
      <c r="T143" s="230"/>
      <c r="U143" s="231"/>
      <c r="V143" s="228"/>
      <c r="W143" s="229"/>
      <c r="X143" s="229"/>
      <c r="Y143" s="230"/>
      <c r="Z143" s="231"/>
      <c r="AA143" s="228"/>
      <c r="AB143" s="229"/>
      <c r="AC143" s="229"/>
      <c r="AD143" s="230"/>
      <c r="AE143" s="231"/>
    </row>
    <row r="144" spans="1:31" ht="12.75" hidden="1" customHeight="1" x14ac:dyDescent="0.2">
      <c r="A144" s="118">
        <f>$A$24</f>
        <v>0</v>
      </c>
      <c r="B144" s="210"/>
      <c r="C144" s="211"/>
      <c r="D144" s="211"/>
      <c r="E144" s="212"/>
      <c r="F144" s="213"/>
      <c r="G144" s="218"/>
      <c r="H144" s="219"/>
      <c r="I144" s="219"/>
      <c r="J144" s="220"/>
      <c r="K144" s="221"/>
      <c r="L144" s="228"/>
      <c r="M144" s="229"/>
      <c r="N144" s="229"/>
      <c r="O144" s="230"/>
      <c r="P144" s="231"/>
      <c r="Q144" s="228"/>
      <c r="R144" s="229"/>
      <c r="S144" s="229"/>
      <c r="T144" s="230"/>
      <c r="U144" s="231"/>
      <c r="V144" s="228"/>
      <c r="W144" s="229"/>
      <c r="X144" s="229"/>
      <c r="Y144" s="230"/>
      <c r="Z144" s="231"/>
      <c r="AA144" s="228"/>
      <c r="AB144" s="229"/>
      <c r="AC144" s="229"/>
      <c r="AD144" s="230"/>
      <c r="AE144" s="231"/>
    </row>
    <row r="145" spans="1:31" ht="12.75" hidden="1" customHeight="1" x14ac:dyDescent="0.2">
      <c r="A145" s="118">
        <f>$A$25</f>
        <v>0</v>
      </c>
      <c r="B145" s="210"/>
      <c r="C145" s="211"/>
      <c r="D145" s="211"/>
      <c r="E145" s="212"/>
      <c r="F145" s="213"/>
      <c r="G145" s="218"/>
      <c r="H145" s="219"/>
      <c r="I145" s="219"/>
      <c r="J145" s="220"/>
      <c r="K145" s="221"/>
      <c r="L145" s="228"/>
      <c r="M145" s="229"/>
      <c r="N145" s="229"/>
      <c r="O145" s="230"/>
      <c r="P145" s="231"/>
      <c r="Q145" s="228"/>
      <c r="R145" s="229"/>
      <c r="S145" s="229"/>
      <c r="T145" s="230"/>
      <c r="U145" s="231"/>
      <c r="V145" s="228"/>
      <c r="W145" s="229"/>
      <c r="X145" s="229"/>
      <c r="Y145" s="230"/>
      <c r="Z145" s="231"/>
      <c r="AA145" s="228"/>
      <c r="AB145" s="229"/>
      <c r="AC145" s="229"/>
      <c r="AD145" s="230"/>
      <c r="AE145" s="231"/>
    </row>
    <row r="146" spans="1:31" ht="12.75" hidden="1" customHeight="1" x14ac:dyDescent="0.2">
      <c r="A146" s="118">
        <f>$A$26</f>
        <v>0</v>
      </c>
      <c r="B146" s="210"/>
      <c r="C146" s="211"/>
      <c r="D146" s="211"/>
      <c r="E146" s="212"/>
      <c r="F146" s="213"/>
      <c r="G146" s="218"/>
      <c r="H146" s="219"/>
      <c r="I146" s="219"/>
      <c r="J146" s="220"/>
      <c r="K146" s="221"/>
      <c r="L146" s="228"/>
      <c r="M146" s="229"/>
      <c r="N146" s="229"/>
      <c r="O146" s="230"/>
      <c r="P146" s="231"/>
      <c r="Q146" s="228"/>
      <c r="R146" s="229"/>
      <c r="S146" s="229"/>
      <c r="T146" s="230"/>
      <c r="U146" s="231"/>
      <c r="V146" s="228"/>
      <c r="W146" s="229"/>
      <c r="X146" s="229"/>
      <c r="Y146" s="230"/>
      <c r="Z146" s="231"/>
      <c r="AA146" s="228"/>
      <c r="AB146" s="229"/>
      <c r="AC146" s="229"/>
      <c r="AD146" s="230"/>
      <c r="AE146" s="231"/>
    </row>
    <row r="147" spans="1:31" ht="12.75" hidden="1" customHeight="1" x14ac:dyDescent="0.2">
      <c r="A147" s="118">
        <f>$A$27</f>
        <v>0</v>
      </c>
      <c r="B147" s="210"/>
      <c r="C147" s="211"/>
      <c r="D147" s="211"/>
      <c r="E147" s="212"/>
      <c r="F147" s="213"/>
      <c r="G147" s="218"/>
      <c r="H147" s="219"/>
      <c r="I147" s="219"/>
      <c r="J147" s="220"/>
      <c r="K147" s="221"/>
      <c r="L147" s="228"/>
      <c r="M147" s="229"/>
      <c r="N147" s="229"/>
      <c r="O147" s="230"/>
      <c r="P147" s="231"/>
      <c r="Q147" s="228"/>
      <c r="R147" s="229"/>
      <c r="S147" s="229"/>
      <c r="T147" s="230"/>
      <c r="U147" s="231"/>
      <c r="V147" s="228"/>
      <c r="W147" s="229"/>
      <c r="X147" s="229"/>
      <c r="Y147" s="230"/>
      <c r="Z147" s="231"/>
      <c r="AA147" s="228"/>
      <c r="AB147" s="229"/>
      <c r="AC147" s="229"/>
      <c r="AD147" s="230"/>
      <c r="AE147" s="231"/>
    </row>
    <row r="148" spans="1:31" ht="12.75" hidden="1" customHeight="1" x14ac:dyDescent="0.2">
      <c r="A148" s="118">
        <f>$A$28</f>
        <v>0</v>
      </c>
      <c r="B148" s="210"/>
      <c r="C148" s="211"/>
      <c r="D148" s="211"/>
      <c r="E148" s="212"/>
      <c r="F148" s="213"/>
      <c r="G148" s="218"/>
      <c r="H148" s="219"/>
      <c r="I148" s="219"/>
      <c r="J148" s="220"/>
      <c r="K148" s="221"/>
      <c r="L148" s="228"/>
      <c r="M148" s="229"/>
      <c r="N148" s="229"/>
      <c r="O148" s="230"/>
      <c r="P148" s="231"/>
      <c r="Q148" s="228"/>
      <c r="R148" s="229"/>
      <c r="S148" s="229"/>
      <c r="T148" s="230"/>
      <c r="U148" s="231"/>
      <c r="V148" s="228"/>
      <c r="W148" s="229"/>
      <c r="X148" s="229"/>
      <c r="Y148" s="230"/>
      <c r="Z148" s="231"/>
      <c r="AA148" s="228"/>
      <c r="AB148" s="229"/>
      <c r="AC148" s="229"/>
      <c r="AD148" s="230"/>
      <c r="AE148" s="231"/>
    </row>
    <row r="149" spans="1:31" ht="12.75" hidden="1" customHeight="1" x14ac:dyDescent="0.2">
      <c r="A149" s="118">
        <f>$A$29</f>
        <v>0</v>
      </c>
      <c r="B149" s="210"/>
      <c r="C149" s="211"/>
      <c r="D149" s="211"/>
      <c r="E149" s="212"/>
      <c r="F149" s="213"/>
      <c r="G149" s="218"/>
      <c r="H149" s="219"/>
      <c r="I149" s="219"/>
      <c r="J149" s="220"/>
      <c r="K149" s="221"/>
      <c r="L149" s="228"/>
      <c r="M149" s="229"/>
      <c r="N149" s="229"/>
      <c r="O149" s="230"/>
      <c r="P149" s="231"/>
      <c r="Q149" s="228"/>
      <c r="R149" s="229"/>
      <c r="S149" s="229"/>
      <c r="T149" s="230"/>
      <c r="U149" s="231"/>
      <c r="V149" s="228"/>
      <c r="W149" s="229"/>
      <c r="X149" s="229"/>
      <c r="Y149" s="230"/>
      <c r="Z149" s="231"/>
      <c r="AA149" s="228"/>
      <c r="AB149" s="229"/>
      <c r="AC149" s="229"/>
      <c r="AD149" s="230"/>
      <c r="AE149" s="231"/>
    </row>
    <row r="150" spans="1:31" ht="12.75" hidden="1" customHeight="1" x14ac:dyDescent="0.2">
      <c r="A150" s="118">
        <f>$A$30</f>
        <v>0</v>
      </c>
      <c r="B150" s="210"/>
      <c r="C150" s="211"/>
      <c r="D150" s="211"/>
      <c r="E150" s="212"/>
      <c r="F150" s="213"/>
      <c r="G150" s="218"/>
      <c r="H150" s="219"/>
      <c r="I150" s="219"/>
      <c r="J150" s="220"/>
      <c r="K150" s="221"/>
      <c r="L150" s="228"/>
      <c r="M150" s="229"/>
      <c r="N150" s="229"/>
      <c r="O150" s="230"/>
      <c r="P150" s="231"/>
      <c r="Q150" s="228"/>
      <c r="R150" s="229"/>
      <c r="S150" s="229"/>
      <c r="T150" s="230"/>
      <c r="U150" s="231"/>
      <c r="V150" s="228"/>
      <c r="W150" s="229"/>
      <c r="X150" s="229"/>
      <c r="Y150" s="230"/>
      <c r="Z150" s="231"/>
      <c r="AA150" s="228"/>
      <c r="AB150" s="229"/>
      <c r="AC150" s="229"/>
      <c r="AD150" s="230"/>
      <c r="AE150" s="231"/>
    </row>
    <row r="151" spans="1:31" ht="12.75" hidden="1" customHeight="1" x14ac:dyDescent="0.2">
      <c r="A151" s="118">
        <f>$A$31</f>
        <v>0</v>
      </c>
      <c r="B151" s="210"/>
      <c r="C151" s="211"/>
      <c r="D151" s="211"/>
      <c r="E151" s="212"/>
      <c r="F151" s="213"/>
      <c r="G151" s="218"/>
      <c r="H151" s="219"/>
      <c r="I151" s="219"/>
      <c r="J151" s="220"/>
      <c r="K151" s="221"/>
      <c r="L151" s="228"/>
      <c r="M151" s="229"/>
      <c r="N151" s="229"/>
      <c r="O151" s="230"/>
      <c r="P151" s="231"/>
      <c r="Q151" s="228"/>
      <c r="R151" s="229"/>
      <c r="S151" s="229"/>
      <c r="T151" s="230"/>
      <c r="U151" s="231"/>
      <c r="V151" s="228"/>
      <c r="W151" s="229"/>
      <c r="X151" s="229"/>
      <c r="Y151" s="230"/>
      <c r="Z151" s="231"/>
      <c r="AA151" s="228"/>
      <c r="AB151" s="229"/>
      <c r="AC151" s="229"/>
      <c r="AD151" s="230"/>
      <c r="AE151" s="231"/>
    </row>
    <row r="152" spans="1:31" ht="12.75" hidden="1" customHeight="1" x14ac:dyDescent="0.2">
      <c r="A152" s="118">
        <f>$A$32</f>
        <v>0</v>
      </c>
      <c r="B152" s="210"/>
      <c r="C152" s="211"/>
      <c r="D152" s="211"/>
      <c r="E152" s="212"/>
      <c r="F152" s="213"/>
      <c r="G152" s="218"/>
      <c r="H152" s="219"/>
      <c r="I152" s="219"/>
      <c r="J152" s="220"/>
      <c r="K152" s="221"/>
      <c r="L152" s="228"/>
      <c r="M152" s="229"/>
      <c r="N152" s="229"/>
      <c r="O152" s="230"/>
      <c r="P152" s="231"/>
      <c r="Q152" s="228"/>
      <c r="R152" s="229"/>
      <c r="S152" s="229"/>
      <c r="T152" s="230"/>
      <c r="U152" s="231"/>
      <c r="V152" s="228"/>
      <c r="W152" s="229"/>
      <c r="X152" s="229"/>
      <c r="Y152" s="230"/>
      <c r="Z152" s="231"/>
      <c r="AA152" s="228"/>
      <c r="AB152" s="229"/>
      <c r="AC152" s="229"/>
      <c r="AD152" s="230"/>
      <c r="AE152" s="231"/>
    </row>
    <row r="153" spans="1:31" ht="12.75" hidden="1" customHeight="1" x14ac:dyDescent="0.2">
      <c r="A153" s="118">
        <f>$A$33</f>
        <v>0</v>
      </c>
      <c r="B153" s="210"/>
      <c r="C153" s="211"/>
      <c r="D153" s="211"/>
      <c r="E153" s="212"/>
      <c r="F153" s="213"/>
      <c r="G153" s="218"/>
      <c r="H153" s="219"/>
      <c r="I153" s="219"/>
      <c r="J153" s="220"/>
      <c r="K153" s="221"/>
      <c r="L153" s="228"/>
      <c r="M153" s="229"/>
      <c r="N153" s="229"/>
      <c r="O153" s="230"/>
      <c r="P153" s="231"/>
      <c r="Q153" s="228"/>
      <c r="R153" s="229"/>
      <c r="S153" s="229"/>
      <c r="T153" s="230"/>
      <c r="U153" s="231"/>
      <c r="V153" s="228"/>
      <c r="W153" s="229"/>
      <c r="X153" s="229"/>
      <c r="Y153" s="230"/>
      <c r="Z153" s="231"/>
      <c r="AA153" s="228"/>
      <c r="AB153" s="229"/>
      <c r="AC153" s="229"/>
      <c r="AD153" s="230"/>
      <c r="AE153" s="231"/>
    </row>
    <row r="154" spans="1:31" ht="12.75" hidden="1" customHeight="1" x14ac:dyDescent="0.2">
      <c r="A154" s="118">
        <f>$A$34</f>
        <v>0</v>
      </c>
      <c r="B154" s="210"/>
      <c r="C154" s="211"/>
      <c r="D154" s="211"/>
      <c r="E154" s="212"/>
      <c r="F154" s="213"/>
      <c r="G154" s="218"/>
      <c r="H154" s="219"/>
      <c r="I154" s="219"/>
      <c r="J154" s="220"/>
      <c r="K154" s="221"/>
      <c r="L154" s="228"/>
      <c r="M154" s="229"/>
      <c r="N154" s="229"/>
      <c r="O154" s="230"/>
      <c r="P154" s="231"/>
      <c r="Q154" s="228"/>
      <c r="R154" s="229"/>
      <c r="S154" s="229"/>
      <c r="T154" s="230"/>
      <c r="U154" s="231"/>
      <c r="V154" s="228"/>
      <c r="W154" s="229"/>
      <c r="X154" s="229"/>
      <c r="Y154" s="230"/>
      <c r="Z154" s="231"/>
      <c r="AA154" s="228"/>
      <c r="AB154" s="229"/>
      <c r="AC154" s="229"/>
      <c r="AD154" s="230"/>
      <c r="AE154" s="231"/>
    </row>
    <row r="155" spans="1:31" ht="12.75" hidden="1" customHeight="1" x14ac:dyDescent="0.2">
      <c r="A155" s="119"/>
      <c r="B155" s="210"/>
      <c r="C155" s="211"/>
      <c r="D155" s="211"/>
      <c r="E155" s="212"/>
      <c r="F155" s="213"/>
      <c r="G155" s="218"/>
      <c r="H155" s="219"/>
      <c r="I155" s="219"/>
      <c r="J155" s="220"/>
      <c r="K155" s="221"/>
      <c r="L155" s="228"/>
      <c r="M155" s="229"/>
      <c r="N155" s="229"/>
      <c r="O155" s="230"/>
      <c r="P155" s="231"/>
      <c r="Q155" s="228"/>
      <c r="R155" s="229"/>
      <c r="S155" s="229"/>
      <c r="T155" s="230"/>
      <c r="U155" s="231"/>
      <c r="V155" s="228"/>
      <c r="W155" s="229"/>
      <c r="X155" s="229"/>
      <c r="Y155" s="230"/>
      <c r="Z155" s="231"/>
      <c r="AA155" s="228"/>
      <c r="AB155" s="229"/>
      <c r="AC155" s="229"/>
      <c r="AD155" s="230"/>
      <c r="AE155" s="231"/>
    </row>
    <row r="156" spans="1:31" x14ac:dyDescent="0.2">
      <c r="A156" s="115" t="s">
        <v>2</v>
      </c>
      <c r="B156" s="214">
        <f t="shared" ref="B156:AE156" si="29">SUM(B$132:B$155)</f>
        <v>1443</v>
      </c>
      <c r="C156" s="215">
        <f t="shared" si="29"/>
        <v>2886342</v>
      </c>
      <c r="D156" s="215">
        <f t="shared" si="29"/>
        <v>785157</v>
      </c>
      <c r="E156" s="216">
        <f t="shared" si="29"/>
        <v>698195.27799999993</v>
      </c>
      <c r="F156" s="217">
        <f t="shared" si="29"/>
        <v>1</v>
      </c>
      <c r="G156" s="224">
        <f t="shared" si="29"/>
        <v>1495</v>
      </c>
      <c r="H156" s="225">
        <f t="shared" si="29"/>
        <v>2775445</v>
      </c>
      <c r="I156" s="225">
        <f t="shared" si="29"/>
        <v>760411</v>
      </c>
      <c r="J156" s="226">
        <f t="shared" si="29"/>
        <v>669595.87</v>
      </c>
      <c r="K156" s="227">
        <f t="shared" si="29"/>
        <v>1</v>
      </c>
      <c r="L156" s="233">
        <f t="shared" si="29"/>
        <v>1517</v>
      </c>
      <c r="M156" s="234">
        <f t="shared" si="29"/>
        <v>2674360</v>
      </c>
      <c r="N156" s="234">
        <f t="shared" si="29"/>
        <v>737571</v>
      </c>
      <c r="O156" s="235">
        <f t="shared" si="29"/>
        <v>634960.52999999991</v>
      </c>
      <c r="P156" s="236">
        <f t="shared" si="29"/>
        <v>1.0000000000000002</v>
      </c>
      <c r="Q156" s="233">
        <f t="shared" si="29"/>
        <v>1569</v>
      </c>
      <c r="R156" s="234">
        <f t="shared" si="29"/>
        <v>2643137</v>
      </c>
      <c r="S156" s="234">
        <f t="shared" si="29"/>
        <v>722497</v>
      </c>
      <c r="T156" s="235">
        <f t="shared" si="29"/>
        <v>605315.05500000005</v>
      </c>
      <c r="U156" s="236">
        <f t="shared" si="29"/>
        <v>1</v>
      </c>
      <c r="V156" s="233">
        <f t="shared" si="29"/>
        <v>1653</v>
      </c>
      <c r="W156" s="234">
        <f t="shared" si="29"/>
        <v>2649952</v>
      </c>
      <c r="X156" s="234">
        <f t="shared" si="29"/>
        <v>709773</v>
      </c>
      <c r="Y156" s="235">
        <f t="shared" si="29"/>
        <v>576454.98399999994</v>
      </c>
      <c r="Z156" s="236">
        <f t="shared" si="29"/>
        <v>1.0000000000000002</v>
      </c>
      <c r="AA156" s="233">
        <f t="shared" si="29"/>
        <v>0</v>
      </c>
      <c r="AB156" s="234">
        <f t="shared" si="29"/>
        <v>0</v>
      </c>
      <c r="AC156" s="234">
        <f t="shared" si="29"/>
        <v>0</v>
      </c>
      <c r="AD156" s="235">
        <f t="shared" si="29"/>
        <v>0</v>
      </c>
      <c r="AE156" s="236" t="e">
        <f t="shared" si="29"/>
        <v>#DIV/0!</v>
      </c>
    </row>
    <row r="159" spans="1:31" ht="12.75" hidden="1" customHeight="1" x14ac:dyDescent="0.2"/>
    <row r="160" spans="1:31" ht="12.75" hidden="1" customHeight="1" x14ac:dyDescent="0.2"/>
    <row r="161" spans="1:31" ht="12.75" hidden="1" customHeight="1" x14ac:dyDescent="0.2"/>
    <row r="162" spans="1:31" ht="12.75" hidden="1" customHeight="1" x14ac:dyDescent="0.2"/>
    <row r="163" spans="1:31" ht="12.75" hidden="1" customHeight="1" x14ac:dyDescent="0.2"/>
    <row r="164" spans="1:31" ht="12.75" hidden="1" customHeight="1" x14ac:dyDescent="0.2"/>
    <row r="165" spans="1:31" ht="12.75" hidden="1" customHeight="1" x14ac:dyDescent="0.2"/>
    <row r="166" spans="1:31" ht="12.75" hidden="1" customHeight="1" x14ac:dyDescent="0.2"/>
    <row r="167" spans="1:31" ht="12.75" hidden="1" customHeight="1" x14ac:dyDescent="0.2"/>
    <row r="168" spans="1:31" ht="12.75" hidden="1" customHeight="1" x14ac:dyDescent="0.2"/>
    <row r="169" spans="1:31" ht="12.75" hidden="1" customHeight="1" x14ac:dyDescent="0.2"/>
    <row r="171" spans="1:31" x14ac:dyDescent="0.2">
      <c r="A171" s="273" t="str">
        <f>Translation!$A$33</f>
        <v>Vorsorgeeinrichtungen ohne Staatsgarantie und mit Vollversicherungslösung</v>
      </c>
    </row>
    <row r="172" spans="1:31" x14ac:dyDescent="0.2">
      <c r="A172" s="118" t="str">
        <f>$A$12</f>
        <v>Autonom ohne Rückversicherung</v>
      </c>
      <c r="B172" s="238">
        <v>0</v>
      </c>
      <c r="C172" s="239">
        <v>0</v>
      </c>
      <c r="D172" s="239">
        <v>0</v>
      </c>
      <c r="E172" s="240">
        <v>0</v>
      </c>
      <c r="F172" s="241">
        <f t="shared" ref="F172:F178" si="30">E172/E$196</f>
        <v>0</v>
      </c>
      <c r="G172" s="246">
        <v>0</v>
      </c>
      <c r="H172" s="247">
        <v>0</v>
      </c>
      <c r="I172" s="247">
        <v>0</v>
      </c>
      <c r="J172" s="248">
        <v>0</v>
      </c>
      <c r="K172" s="249">
        <f t="shared" ref="K172:K178" si="31">J172/J$196</f>
        <v>0</v>
      </c>
      <c r="L172" s="256">
        <v>0</v>
      </c>
      <c r="M172" s="257">
        <v>0</v>
      </c>
      <c r="N172" s="257">
        <v>0</v>
      </c>
      <c r="O172" s="258">
        <v>0</v>
      </c>
      <c r="P172" s="259">
        <f t="shared" ref="P172:P178" si="32">O172/O$196</f>
        <v>0</v>
      </c>
      <c r="Q172" s="256">
        <v>0</v>
      </c>
      <c r="R172" s="257">
        <v>0</v>
      </c>
      <c r="S172" s="257">
        <v>0</v>
      </c>
      <c r="T172" s="258">
        <v>0</v>
      </c>
      <c r="U172" s="259">
        <f t="shared" ref="U172:U178" si="33">T172/T$196</f>
        <v>0</v>
      </c>
      <c r="V172" s="256">
        <v>0</v>
      </c>
      <c r="W172" s="257">
        <v>0</v>
      </c>
      <c r="X172" s="257">
        <v>0</v>
      </c>
      <c r="Y172" s="258">
        <v>0</v>
      </c>
      <c r="Z172" s="259">
        <f t="shared" ref="Z172:Z178" si="34">Y172/Y$196</f>
        <v>0</v>
      </c>
      <c r="AA172" s="256"/>
      <c r="AB172" s="257"/>
      <c r="AC172" s="257"/>
      <c r="AD172" s="258"/>
      <c r="AE172" s="259" t="e">
        <f t="shared" ref="AE172:AE178" si="35">AD172/AD$196</f>
        <v>#DIV/0!</v>
      </c>
    </row>
    <row r="173" spans="1:31" x14ac:dyDescent="0.2">
      <c r="A173" s="118" t="str">
        <f>$A$13</f>
        <v>Autonom mit Stop-Loss-Versicherung</v>
      </c>
      <c r="B173" s="238">
        <v>0</v>
      </c>
      <c r="C173" s="239">
        <v>0</v>
      </c>
      <c r="D173" s="239">
        <v>0</v>
      </c>
      <c r="E173" s="240">
        <v>0</v>
      </c>
      <c r="F173" s="241">
        <f t="shared" si="30"/>
        <v>0</v>
      </c>
      <c r="G173" s="246">
        <v>0</v>
      </c>
      <c r="H173" s="247">
        <v>0</v>
      </c>
      <c r="I173" s="247">
        <v>0</v>
      </c>
      <c r="J173" s="248">
        <v>0</v>
      </c>
      <c r="K173" s="249">
        <f t="shared" si="31"/>
        <v>0</v>
      </c>
      <c r="L173" s="256">
        <v>0</v>
      </c>
      <c r="M173" s="257">
        <v>0</v>
      </c>
      <c r="N173" s="257">
        <v>0</v>
      </c>
      <c r="O173" s="258">
        <v>0</v>
      </c>
      <c r="P173" s="259">
        <f t="shared" si="32"/>
        <v>0</v>
      </c>
      <c r="Q173" s="256">
        <v>0</v>
      </c>
      <c r="R173" s="257">
        <v>0</v>
      </c>
      <c r="S173" s="257">
        <v>0</v>
      </c>
      <c r="T173" s="258">
        <v>0</v>
      </c>
      <c r="U173" s="259">
        <f t="shared" si="33"/>
        <v>0</v>
      </c>
      <c r="V173" s="256">
        <v>0</v>
      </c>
      <c r="W173" s="257">
        <v>0</v>
      </c>
      <c r="X173" s="257">
        <v>0</v>
      </c>
      <c r="Y173" s="258">
        <v>0</v>
      </c>
      <c r="Z173" s="259">
        <f t="shared" si="34"/>
        <v>0</v>
      </c>
      <c r="AA173" s="256"/>
      <c r="AB173" s="257"/>
      <c r="AC173" s="257"/>
      <c r="AD173" s="258"/>
      <c r="AE173" s="259" t="e">
        <f t="shared" si="35"/>
        <v>#DIV/0!</v>
      </c>
    </row>
    <row r="174" spans="1:31" x14ac:dyDescent="0.2">
      <c r="A174" s="118" t="str">
        <f>$A$14</f>
        <v>Autonom mit Excess-of-Loss-Versicherung</v>
      </c>
      <c r="B174" s="238">
        <v>0</v>
      </c>
      <c r="C174" s="239">
        <v>0</v>
      </c>
      <c r="D174" s="239">
        <v>0</v>
      </c>
      <c r="E174" s="240">
        <v>0</v>
      </c>
      <c r="F174" s="241">
        <f t="shared" si="30"/>
        <v>0</v>
      </c>
      <c r="G174" s="246">
        <v>0</v>
      </c>
      <c r="H174" s="247">
        <v>0</v>
      </c>
      <c r="I174" s="247">
        <v>0</v>
      </c>
      <c r="J174" s="248">
        <v>0</v>
      </c>
      <c r="K174" s="249">
        <f t="shared" si="31"/>
        <v>0</v>
      </c>
      <c r="L174" s="256">
        <v>0</v>
      </c>
      <c r="M174" s="257">
        <v>0</v>
      </c>
      <c r="N174" s="257">
        <v>0</v>
      </c>
      <c r="O174" s="258">
        <v>0</v>
      </c>
      <c r="P174" s="259">
        <f t="shared" si="32"/>
        <v>0</v>
      </c>
      <c r="Q174" s="256">
        <v>0</v>
      </c>
      <c r="R174" s="257">
        <v>0</v>
      </c>
      <c r="S174" s="257">
        <v>0</v>
      </c>
      <c r="T174" s="258">
        <v>0</v>
      </c>
      <c r="U174" s="259">
        <f t="shared" si="33"/>
        <v>0</v>
      </c>
      <c r="V174" s="256">
        <v>0</v>
      </c>
      <c r="W174" s="257">
        <v>0</v>
      </c>
      <c r="X174" s="257">
        <v>0</v>
      </c>
      <c r="Y174" s="258">
        <v>0</v>
      </c>
      <c r="Z174" s="259">
        <f t="shared" si="34"/>
        <v>0</v>
      </c>
      <c r="AA174" s="256"/>
      <c r="AB174" s="257"/>
      <c r="AC174" s="257"/>
      <c r="AD174" s="258"/>
      <c r="AE174" s="259" t="e">
        <f t="shared" si="35"/>
        <v>#DIV/0!</v>
      </c>
    </row>
    <row r="175" spans="1:31" x14ac:dyDescent="0.2">
      <c r="A175" s="118" t="str">
        <f>$A$15</f>
        <v>Teilautonom: Altersrenten durch VE sichergestellt</v>
      </c>
      <c r="B175" s="238">
        <v>0</v>
      </c>
      <c r="C175" s="239">
        <v>0</v>
      </c>
      <c r="D175" s="239">
        <v>0</v>
      </c>
      <c r="E175" s="240">
        <v>0</v>
      </c>
      <c r="F175" s="241">
        <f t="shared" si="30"/>
        <v>0</v>
      </c>
      <c r="G175" s="246">
        <v>0</v>
      </c>
      <c r="H175" s="247">
        <v>0</v>
      </c>
      <c r="I175" s="247">
        <v>0</v>
      </c>
      <c r="J175" s="248">
        <v>0</v>
      </c>
      <c r="K175" s="249">
        <f t="shared" si="31"/>
        <v>0</v>
      </c>
      <c r="L175" s="256">
        <v>0</v>
      </c>
      <c r="M175" s="257">
        <v>0</v>
      </c>
      <c r="N175" s="257">
        <v>0</v>
      </c>
      <c r="O175" s="258">
        <v>0</v>
      </c>
      <c r="P175" s="259">
        <f t="shared" si="32"/>
        <v>0</v>
      </c>
      <c r="Q175" s="256">
        <v>0</v>
      </c>
      <c r="R175" s="257">
        <v>0</v>
      </c>
      <c r="S175" s="257">
        <v>0</v>
      </c>
      <c r="T175" s="258">
        <v>0</v>
      </c>
      <c r="U175" s="259">
        <f t="shared" si="33"/>
        <v>0</v>
      </c>
      <c r="V175" s="256">
        <v>0</v>
      </c>
      <c r="W175" s="257">
        <v>0</v>
      </c>
      <c r="X175" s="257">
        <v>0</v>
      </c>
      <c r="Y175" s="258">
        <v>0</v>
      </c>
      <c r="Z175" s="259">
        <f t="shared" si="34"/>
        <v>0</v>
      </c>
      <c r="AA175" s="256"/>
      <c r="AB175" s="257"/>
      <c r="AC175" s="257"/>
      <c r="AD175" s="258"/>
      <c r="AE175" s="259" t="e">
        <f t="shared" si="35"/>
        <v>#DIV/0!</v>
      </c>
    </row>
    <row r="176" spans="1:31" ht="25.5" x14ac:dyDescent="0.2">
      <c r="A176" s="118" t="str">
        <f>$A$16</f>
        <v>Teilautonom: Kauf individueller Altersrenten bei einer Versicherung</v>
      </c>
      <c r="B176" s="238">
        <v>0</v>
      </c>
      <c r="C176" s="239">
        <v>0</v>
      </c>
      <c r="D176" s="239">
        <v>0</v>
      </c>
      <c r="E176" s="240">
        <v>0</v>
      </c>
      <c r="F176" s="241">
        <f t="shared" si="30"/>
        <v>0</v>
      </c>
      <c r="G176" s="246">
        <v>0</v>
      </c>
      <c r="H176" s="247">
        <v>0</v>
      </c>
      <c r="I176" s="247">
        <v>0</v>
      </c>
      <c r="J176" s="248">
        <v>0</v>
      </c>
      <c r="K176" s="249">
        <f t="shared" si="31"/>
        <v>0</v>
      </c>
      <c r="L176" s="256">
        <v>0</v>
      </c>
      <c r="M176" s="257">
        <v>0</v>
      </c>
      <c r="N176" s="257">
        <v>0</v>
      </c>
      <c r="O176" s="258">
        <v>0</v>
      </c>
      <c r="P176" s="259">
        <f t="shared" si="32"/>
        <v>0</v>
      </c>
      <c r="Q176" s="256">
        <v>0</v>
      </c>
      <c r="R176" s="257">
        <v>0</v>
      </c>
      <c r="S176" s="257">
        <v>0</v>
      </c>
      <c r="T176" s="258">
        <v>0</v>
      </c>
      <c r="U176" s="259">
        <f t="shared" si="33"/>
        <v>0</v>
      </c>
      <c r="V176" s="256">
        <v>0</v>
      </c>
      <c r="W176" s="257">
        <v>0</v>
      </c>
      <c r="X176" s="257">
        <v>0</v>
      </c>
      <c r="Y176" s="258">
        <v>0</v>
      </c>
      <c r="Z176" s="259">
        <f t="shared" si="34"/>
        <v>0</v>
      </c>
      <c r="AA176" s="256"/>
      <c r="AB176" s="257"/>
      <c r="AC176" s="257"/>
      <c r="AD176" s="258"/>
      <c r="AE176" s="259" t="e">
        <f t="shared" si="35"/>
        <v>#DIV/0!</v>
      </c>
    </row>
    <row r="177" spans="1:31" ht="12.75" customHeight="1" x14ac:dyDescent="0.2">
      <c r="A177" s="118" t="str">
        <f>$A$17</f>
        <v>Vollversicherung (Kollektiv)</v>
      </c>
      <c r="B177" s="238">
        <v>106</v>
      </c>
      <c r="C177" s="239">
        <v>1050185</v>
      </c>
      <c r="D177" s="239">
        <v>678</v>
      </c>
      <c r="E177" s="240">
        <v>96100.048999999999</v>
      </c>
      <c r="F177" s="241">
        <f t="shared" si="30"/>
        <v>1</v>
      </c>
      <c r="G177" s="246">
        <v>121</v>
      </c>
      <c r="H177" s="247">
        <v>1074744</v>
      </c>
      <c r="I177" s="247">
        <v>896</v>
      </c>
      <c r="J177" s="248">
        <v>99681.796000000002</v>
      </c>
      <c r="K177" s="249">
        <f t="shared" si="31"/>
        <v>1</v>
      </c>
      <c r="L177" s="256">
        <v>126</v>
      </c>
      <c r="M177" s="257">
        <v>1053694</v>
      </c>
      <c r="N177" s="257">
        <v>1156</v>
      </c>
      <c r="O177" s="258">
        <v>97827.23</v>
      </c>
      <c r="P177" s="259">
        <f t="shared" si="32"/>
        <v>1</v>
      </c>
      <c r="Q177" s="256">
        <v>136</v>
      </c>
      <c r="R177" s="257">
        <v>1086675</v>
      </c>
      <c r="S177" s="257">
        <v>12270</v>
      </c>
      <c r="T177" s="258">
        <v>98666.89</v>
      </c>
      <c r="U177" s="259">
        <f t="shared" si="33"/>
        <v>1</v>
      </c>
      <c r="V177" s="256">
        <v>149</v>
      </c>
      <c r="W177" s="257">
        <v>1014705</v>
      </c>
      <c r="X177" s="257">
        <v>5133</v>
      </c>
      <c r="Y177" s="258">
        <v>102274.91499999999</v>
      </c>
      <c r="Z177" s="259">
        <f t="shared" si="34"/>
        <v>1</v>
      </c>
      <c r="AA177" s="256"/>
      <c r="AB177" s="257"/>
      <c r="AC177" s="257"/>
      <c r="AD177" s="258"/>
      <c r="AE177" s="259" t="e">
        <f t="shared" si="35"/>
        <v>#DIV/0!</v>
      </c>
    </row>
    <row r="178" spans="1:31" ht="12.75" customHeight="1" x14ac:dyDescent="0.2">
      <c r="A178" s="118" t="str">
        <f>$A$18</f>
        <v>Spareinrichtung</v>
      </c>
      <c r="B178" s="238">
        <v>0</v>
      </c>
      <c r="C178" s="239">
        <v>0</v>
      </c>
      <c r="D178" s="239">
        <v>0</v>
      </c>
      <c r="E178" s="240">
        <v>0</v>
      </c>
      <c r="F178" s="241">
        <f t="shared" si="30"/>
        <v>0</v>
      </c>
      <c r="G178" s="246">
        <v>0</v>
      </c>
      <c r="H178" s="247">
        <v>0</v>
      </c>
      <c r="I178" s="247">
        <v>0</v>
      </c>
      <c r="J178" s="248">
        <v>0</v>
      </c>
      <c r="K178" s="249">
        <f t="shared" si="31"/>
        <v>0</v>
      </c>
      <c r="L178" s="256">
        <v>0</v>
      </c>
      <c r="M178" s="257">
        <v>0</v>
      </c>
      <c r="N178" s="257">
        <v>0</v>
      </c>
      <c r="O178" s="258">
        <v>0</v>
      </c>
      <c r="P178" s="259">
        <f t="shared" si="32"/>
        <v>0</v>
      </c>
      <c r="Q178" s="256">
        <v>0</v>
      </c>
      <c r="R178" s="257">
        <v>0</v>
      </c>
      <c r="S178" s="257">
        <v>0</v>
      </c>
      <c r="T178" s="258">
        <v>0</v>
      </c>
      <c r="U178" s="259">
        <f t="shared" si="33"/>
        <v>0</v>
      </c>
      <c r="V178" s="256">
        <v>0</v>
      </c>
      <c r="W178" s="257">
        <v>0</v>
      </c>
      <c r="X178" s="257">
        <v>0</v>
      </c>
      <c r="Y178" s="258">
        <v>0</v>
      </c>
      <c r="Z178" s="259">
        <f t="shared" si="34"/>
        <v>0</v>
      </c>
      <c r="AA178" s="256"/>
      <c r="AB178" s="257"/>
      <c r="AC178" s="257"/>
      <c r="AD178" s="258"/>
      <c r="AE178" s="259" t="e">
        <f t="shared" si="35"/>
        <v>#DIV/0!</v>
      </c>
    </row>
    <row r="179" spans="1:31" ht="12.75" hidden="1" customHeight="1" x14ac:dyDescent="0.2">
      <c r="A179" s="118">
        <f>$A$19</f>
        <v>0</v>
      </c>
      <c r="B179" s="238"/>
      <c r="C179" s="239"/>
      <c r="D179" s="239"/>
      <c r="E179" s="240"/>
      <c r="F179" s="241"/>
      <c r="G179" s="246"/>
      <c r="H179" s="247"/>
      <c r="I179" s="247"/>
      <c r="J179" s="248"/>
      <c r="K179" s="249"/>
      <c r="L179" s="256"/>
      <c r="M179" s="257"/>
      <c r="N179" s="257"/>
      <c r="O179" s="258"/>
      <c r="P179" s="259"/>
      <c r="Q179" s="256"/>
      <c r="R179" s="257"/>
      <c r="S179" s="257"/>
      <c r="T179" s="258"/>
      <c r="U179" s="259"/>
      <c r="V179" s="256"/>
      <c r="W179" s="257"/>
      <c r="X179" s="257"/>
      <c r="Y179" s="258"/>
      <c r="Z179" s="259"/>
      <c r="AA179" s="256"/>
      <c r="AB179" s="257"/>
      <c r="AC179" s="257"/>
      <c r="AD179" s="258"/>
      <c r="AE179" s="259"/>
    </row>
    <row r="180" spans="1:31" ht="12.75" hidden="1" customHeight="1" x14ac:dyDescent="0.2">
      <c r="A180" s="118">
        <f>$A$20</f>
        <v>0</v>
      </c>
      <c r="B180" s="238"/>
      <c r="C180" s="239"/>
      <c r="D180" s="239"/>
      <c r="E180" s="240"/>
      <c r="F180" s="241"/>
      <c r="G180" s="246"/>
      <c r="H180" s="247"/>
      <c r="I180" s="247"/>
      <c r="J180" s="248"/>
      <c r="K180" s="249"/>
      <c r="L180" s="256"/>
      <c r="M180" s="257"/>
      <c r="N180" s="257"/>
      <c r="O180" s="258"/>
      <c r="P180" s="259"/>
      <c r="Q180" s="256"/>
      <c r="R180" s="257"/>
      <c r="S180" s="257"/>
      <c r="T180" s="258"/>
      <c r="U180" s="259"/>
      <c r="V180" s="256"/>
      <c r="W180" s="257"/>
      <c r="X180" s="257"/>
      <c r="Y180" s="258"/>
      <c r="Z180" s="259"/>
      <c r="AA180" s="256"/>
      <c r="AB180" s="257"/>
      <c r="AC180" s="257"/>
      <c r="AD180" s="258"/>
      <c r="AE180" s="259"/>
    </row>
    <row r="181" spans="1:31" ht="12.75" hidden="1" customHeight="1" x14ac:dyDescent="0.2">
      <c r="A181" s="118">
        <f>$A$21</f>
        <v>0</v>
      </c>
      <c r="B181" s="238"/>
      <c r="C181" s="239"/>
      <c r="D181" s="239"/>
      <c r="E181" s="240"/>
      <c r="F181" s="241"/>
      <c r="G181" s="246"/>
      <c r="H181" s="247"/>
      <c r="I181" s="247"/>
      <c r="J181" s="248"/>
      <c r="K181" s="249"/>
      <c r="L181" s="256"/>
      <c r="M181" s="257"/>
      <c r="N181" s="257"/>
      <c r="O181" s="258"/>
      <c r="P181" s="259"/>
      <c r="Q181" s="256"/>
      <c r="R181" s="257"/>
      <c r="S181" s="257"/>
      <c r="T181" s="258"/>
      <c r="U181" s="259"/>
      <c r="V181" s="256"/>
      <c r="W181" s="257"/>
      <c r="X181" s="257"/>
      <c r="Y181" s="258"/>
      <c r="Z181" s="259"/>
      <c r="AA181" s="256"/>
      <c r="AB181" s="257"/>
      <c r="AC181" s="257"/>
      <c r="AD181" s="258"/>
      <c r="AE181" s="259"/>
    </row>
    <row r="182" spans="1:31" ht="12.75" hidden="1" customHeight="1" x14ac:dyDescent="0.2">
      <c r="A182" s="118">
        <f>$A$22</f>
        <v>0</v>
      </c>
      <c r="B182" s="238"/>
      <c r="C182" s="239"/>
      <c r="D182" s="239"/>
      <c r="E182" s="240"/>
      <c r="F182" s="241"/>
      <c r="G182" s="246"/>
      <c r="H182" s="247"/>
      <c r="I182" s="247"/>
      <c r="J182" s="248"/>
      <c r="K182" s="249"/>
      <c r="L182" s="256"/>
      <c r="M182" s="257"/>
      <c r="N182" s="257"/>
      <c r="O182" s="258"/>
      <c r="P182" s="259"/>
      <c r="Q182" s="256"/>
      <c r="R182" s="257"/>
      <c r="S182" s="257"/>
      <c r="T182" s="258"/>
      <c r="U182" s="259"/>
      <c r="V182" s="256"/>
      <c r="W182" s="257"/>
      <c r="X182" s="257"/>
      <c r="Y182" s="258"/>
      <c r="Z182" s="259"/>
      <c r="AA182" s="256"/>
      <c r="AB182" s="257"/>
      <c r="AC182" s="257"/>
      <c r="AD182" s="258"/>
      <c r="AE182" s="259"/>
    </row>
    <row r="183" spans="1:31" ht="12.75" hidden="1" customHeight="1" x14ac:dyDescent="0.2">
      <c r="A183" s="118">
        <f>$A$23</f>
        <v>0</v>
      </c>
      <c r="B183" s="238"/>
      <c r="C183" s="239"/>
      <c r="D183" s="239"/>
      <c r="E183" s="240"/>
      <c r="F183" s="241"/>
      <c r="G183" s="246"/>
      <c r="H183" s="247"/>
      <c r="I183" s="247"/>
      <c r="J183" s="248"/>
      <c r="K183" s="249"/>
      <c r="L183" s="256"/>
      <c r="M183" s="257"/>
      <c r="N183" s="257"/>
      <c r="O183" s="258"/>
      <c r="P183" s="259"/>
      <c r="Q183" s="256"/>
      <c r="R183" s="257"/>
      <c r="S183" s="257"/>
      <c r="T183" s="258"/>
      <c r="U183" s="259"/>
      <c r="V183" s="256"/>
      <c r="W183" s="257"/>
      <c r="X183" s="257"/>
      <c r="Y183" s="258"/>
      <c r="Z183" s="259"/>
      <c r="AA183" s="256"/>
      <c r="AB183" s="257"/>
      <c r="AC183" s="257"/>
      <c r="AD183" s="258"/>
      <c r="AE183" s="259"/>
    </row>
    <row r="184" spans="1:31" ht="12.75" hidden="1" customHeight="1" x14ac:dyDescent="0.2">
      <c r="A184" s="118">
        <f>$A$24</f>
        <v>0</v>
      </c>
      <c r="B184" s="238"/>
      <c r="C184" s="239"/>
      <c r="D184" s="239"/>
      <c r="E184" s="240"/>
      <c r="F184" s="241"/>
      <c r="G184" s="246"/>
      <c r="H184" s="247"/>
      <c r="I184" s="247"/>
      <c r="J184" s="248"/>
      <c r="K184" s="249"/>
      <c r="L184" s="256"/>
      <c r="M184" s="257"/>
      <c r="N184" s="257"/>
      <c r="O184" s="258"/>
      <c r="P184" s="259"/>
      <c r="Q184" s="256"/>
      <c r="R184" s="257"/>
      <c r="S184" s="257"/>
      <c r="T184" s="258"/>
      <c r="U184" s="259"/>
      <c r="V184" s="256"/>
      <c r="W184" s="257"/>
      <c r="X184" s="257"/>
      <c r="Y184" s="258"/>
      <c r="Z184" s="259"/>
      <c r="AA184" s="256"/>
      <c r="AB184" s="257"/>
      <c r="AC184" s="257"/>
      <c r="AD184" s="258"/>
      <c r="AE184" s="259"/>
    </row>
    <row r="185" spans="1:31" ht="12.75" hidden="1" customHeight="1" x14ac:dyDescent="0.2">
      <c r="A185" s="118">
        <f>$A$25</f>
        <v>0</v>
      </c>
      <c r="B185" s="238"/>
      <c r="C185" s="239"/>
      <c r="D185" s="239"/>
      <c r="E185" s="240"/>
      <c r="F185" s="241"/>
      <c r="G185" s="246"/>
      <c r="H185" s="247"/>
      <c r="I185" s="247"/>
      <c r="J185" s="248"/>
      <c r="K185" s="249"/>
      <c r="L185" s="256"/>
      <c r="M185" s="257"/>
      <c r="N185" s="257"/>
      <c r="O185" s="258"/>
      <c r="P185" s="259"/>
      <c r="Q185" s="256"/>
      <c r="R185" s="257"/>
      <c r="S185" s="257"/>
      <c r="T185" s="258"/>
      <c r="U185" s="259"/>
      <c r="V185" s="256"/>
      <c r="W185" s="257"/>
      <c r="X185" s="257"/>
      <c r="Y185" s="258"/>
      <c r="Z185" s="259"/>
      <c r="AA185" s="256"/>
      <c r="AB185" s="257"/>
      <c r="AC185" s="257"/>
      <c r="AD185" s="258"/>
      <c r="AE185" s="259"/>
    </row>
    <row r="186" spans="1:31" ht="12.75" hidden="1" customHeight="1" x14ac:dyDescent="0.2">
      <c r="A186" s="118">
        <f>$A$26</f>
        <v>0</v>
      </c>
      <c r="B186" s="238"/>
      <c r="C186" s="239"/>
      <c r="D186" s="239"/>
      <c r="E186" s="240"/>
      <c r="F186" s="241"/>
      <c r="G186" s="246"/>
      <c r="H186" s="247"/>
      <c r="I186" s="247"/>
      <c r="J186" s="248"/>
      <c r="K186" s="249"/>
      <c r="L186" s="256"/>
      <c r="M186" s="257"/>
      <c r="N186" s="257"/>
      <c r="O186" s="258"/>
      <c r="P186" s="259"/>
      <c r="Q186" s="256"/>
      <c r="R186" s="257"/>
      <c r="S186" s="257"/>
      <c r="T186" s="258"/>
      <c r="U186" s="259"/>
      <c r="V186" s="256"/>
      <c r="W186" s="257"/>
      <c r="X186" s="257"/>
      <c r="Y186" s="258"/>
      <c r="Z186" s="259"/>
      <c r="AA186" s="256"/>
      <c r="AB186" s="257"/>
      <c r="AC186" s="257"/>
      <c r="AD186" s="258"/>
      <c r="AE186" s="259"/>
    </row>
    <row r="187" spans="1:31" ht="12.75" hidden="1" customHeight="1" x14ac:dyDescent="0.2">
      <c r="A187" s="118">
        <f>$A$27</f>
        <v>0</v>
      </c>
      <c r="B187" s="238"/>
      <c r="C187" s="239"/>
      <c r="D187" s="239"/>
      <c r="E187" s="240"/>
      <c r="F187" s="241"/>
      <c r="G187" s="246"/>
      <c r="H187" s="247"/>
      <c r="I187" s="247"/>
      <c r="J187" s="248"/>
      <c r="K187" s="249"/>
      <c r="L187" s="256"/>
      <c r="M187" s="257"/>
      <c r="N187" s="257"/>
      <c r="O187" s="258"/>
      <c r="P187" s="259"/>
      <c r="Q187" s="256"/>
      <c r="R187" s="257"/>
      <c r="S187" s="257"/>
      <c r="T187" s="258"/>
      <c r="U187" s="259"/>
      <c r="V187" s="256"/>
      <c r="W187" s="257"/>
      <c r="X187" s="257"/>
      <c r="Y187" s="258"/>
      <c r="Z187" s="259"/>
      <c r="AA187" s="256"/>
      <c r="AB187" s="257"/>
      <c r="AC187" s="257"/>
      <c r="AD187" s="258"/>
      <c r="AE187" s="259"/>
    </row>
    <row r="188" spans="1:31" ht="12.75" hidden="1" customHeight="1" x14ac:dyDescent="0.2">
      <c r="A188" s="118">
        <f>$A$28</f>
        <v>0</v>
      </c>
      <c r="B188" s="238"/>
      <c r="C188" s="239"/>
      <c r="D188" s="239"/>
      <c r="E188" s="240"/>
      <c r="F188" s="241"/>
      <c r="G188" s="246"/>
      <c r="H188" s="247"/>
      <c r="I188" s="247"/>
      <c r="J188" s="248"/>
      <c r="K188" s="249"/>
      <c r="L188" s="256"/>
      <c r="M188" s="257"/>
      <c r="N188" s="257"/>
      <c r="O188" s="258"/>
      <c r="P188" s="259"/>
      <c r="Q188" s="256"/>
      <c r="R188" s="257"/>
      <c r="S188" s="257"/>
      <c r="T188" s="258"/>
      <c r="U188" s="259"/>
      <c r="V188" s="256"/>
      <c r="W188" s="257"/>
      <c r="X188" s="257"/>
      <c r="Y188" s="258"/>
      <c r="Z188" s="259"/>
      <c r="AA188" s="256"/>
      <c r="AB188" s="257"/>
      <c r="AC188" s="257"/>
      <c r="AD188" s="258"/>
      <c r="AE188" s="259"/>
    </row>
    <row r="189" spans="1:31" ht="12.75" hidden="1" customHeight="1" x14ac:dyDescent="0.2">
      <c r="A189" s="118">
        <f>$A$29</f>
        <v>0</v>
      </c>
      <c r="B189" s="238"/>
      <c r="C189" s="239"/>
      <c r="D189" s="239"/>
      <c r="E189" s="240"/>
      <c r="F189" s="241"/>
      <c r="G189" s="246"/>
      <c r="H189" s="247"/>
      <c r="I189" s="247"/>
      <c r="J189" s="248"/>
      <c r="K189" s="249"/>
      <c r="L189" s="256"/>
      <c r="M189" s="257"/>
      <c r="N189" s="257"/>
      <c r="O189" s="258"/>
      <c r="P189" s="259"/>
      <c r="Q189" s="256"/>
      <c r="R189" s="257"/>
      <c r="S189" s="257"/>
      <c r="T189" s="258"/>
      <c r="U189" s="259"/>
      <c r="V189" s="256"/>
      <c r="W189" s="257"/>
      <c r="X189" s="257"/>
      <c r="Y189" s="258"/>
      <c r="Z189" s="259"/>
      <c r="AA189" s="256"/>
      <c r="AB189" s="257"/>
      <c r="AC189" s="257"/>
      <c r="AD189" s="258"/>
      <c r="AE189" s="259"/>
    </row>
    <row r="190" spans="1:31" ht="12.75" hidden="1" customHeight="1" x14ac:dyDescent="0.2">
      <c r="A190" s="118">
        <f>$A$30</f>
        <v>0</v>
      </c>
      <c r="B190" s="238"/>
      <c r="C190" s="239"/>
      <c r="D190" s="239"/>
      <c r="E190" s="240"/>
      <c r="F190" s="241"/>
      <c r="G190" s="246"/>
      <c r="H190" s="247"/>
      <c r="I190" s="247"/>
      <c r="J190" s="248"/>
      <c r="K190" s="249"/>
      <c r="L190" s="256"/>
      <c r="M190" s="257"/>
      <c r="N190" s="257"/>
      <c r="O190" s="258"/>
      <c r="P190" s="259"/>
      <c r="Q190" s="256"/>
      <c r="R190" s="257"/>
      <c r="S190" s="257"/>
      <c r="T190" s="258"/>
      <c r="U190" s="259"/>
      <c r="V190" s="256"/>
      <c r="W190" s="257"/>
      <c r="X190" s="257"/>
      <c r="Y190" s="258"/>
      <c r="Z190" s="259"/>
      <c r="AA190" s="256"/>
      <c r="AB190" s="257"/>
      <c r="AC190" s="257"/>
      <c r="AD190" s="258"/>
      <c r="AE190" s="259"/>
    </row>
    <row r="191" spans="1:31" ht="12.75" hidden="1" customHeight="1" x14ac:dyDescent="0.2">
      <c r="A191" s="118">
        <f>$A$31</f>
        <v>0</v>
      </c>
      <c r="B191" s="238"/>
      <c r="C191" s="239"/>
      <c r="D191" s="239"/>
      <c r="E191" s="240"/>
      <c r="F191" s="241"/>
      <c r="G191" s="246"/>
      <c r="H191" s="247"/>
      <c r="I191" s="247"/>
      <c r="J191" s="248"/>
      <c r="K191" s="249"/>
      <c r="L191" s="256"/>
      <c r="M191" s="257"/>
      <c r="N191" s="257"/>
      <c r="O191" s="258"/>
      <c r="P191" s="259"/>
      <c r="Q191" s="256"/>
      <c r="R191" s="257"/>
      <c r="S191" s="257"/>
      <c r="T191" s="258"/>
      <c r="U191" s="259"/>
      <c r="V191" s="256"/>
      <c r="W191" s="257"/>
      <c r="X191" s="257"/>
      <c r="Y191" s="258"/>
      <c r="Z191" s="259"/>
      <c r="AA191" s="256"/>
      <c r="AB191" s="257"/>
      <c r="AC191" s="257"/>
      <c r="AD191" s="258"/>
      <c r="AE191" s="259"/>
    </row>
    <row r="192" spans="1:31" ht="12.75" hidden="1" customHeight="1" x14ac:dyDescent="0.2">
      <c r="A192" s="118">
        <f>$A$32</f>
        <v>0</v>
      </c>
      <c r="B192" s="238"/>
      <c r="C192" s="239"/>
      <c r="D192" s="239"/>
      <c r="E192" s="240"/>
      <c r="F192" s="241"/>
      <c r="G192" s="246"/>
      <c r="H192" s="247"/>
      <c r="I192" s="247"/>
      <c r="J192" s="248"/>
      <c r="K192" s="249"/>
      <c r="L192" s="256"/>
      <c r="M192" s="257"/>
      <c r="N192" s="257"/>
      <c r="O192" s="258"/>
      <c r="P192" s="259"/>
      <c r="Q192" s="256"/>
      <c r="R192" s="257"/>
      <c r="S192" s="257"/>
      <c r="T192" s="258"/>
      <c r="U192" s="259"/>
      <c r="V192" s="256"/>
      <c r="W192" s="257"/>
      <c r="X192" s="257"/>
      <c r="Y192" s="258"/>
      <c r="Z192" s="259"/>
      <c r="AA192" s="256"/>
      <c r="AB192" s="257"/>
      <c r="AC192" s="257"/>
      <c r="AD192" s="258"/>
      <c r="AE192" s="259"/>
    </row>
    <row r="193" spans="1:31" ht="12.75" hidden="1" customHeight="1" x14ac:dyDescent="0.2">
      <c r="A193" s="118">
        <f>$A$33</f>
        <v>0</v>
      </c>
      <c r="B193" s="238"/>
      <c r="C193" s="239"/>
      <c r="D193" s="239"/>
      <c r="E193" s="240"/>
      <c r="F193" s="241"/>
      <c r="G193" s="246"/>
      <c r="H193" s="247"/>
      <c r="I193" s="247"/>
      <c r="J193" s="248"/>
      <c r="K193" s="249"/>
      <c r="L193" s="256"/>
      <c r="M193" s="257"/>
      <c r="N193" s="257"/>
      <c r="O193" s="258"/>
      <c r="P193" s="259"/>
      <c r="Q193" s="256"/>
      <c r="R193" s="257"/>
      <c r="S193" s="257"/>
      <c r="T193" s="258"/>
      <c r="U193" s="259"/>
      <c r="V193" s="256"/>
      <c r="W193" s="257"/>
      <c r="X193" s="257"/>
      <c r="Y193" s="258"/>
      <c r="Z193" s="259"/>
      <c r="AA193" s="256"/>
      <c r="AB193" s="257"/>
      <c r="AC193" s="257"/>
      <c r="AD193" s="258"/>
      <c r="AE193" s="259"/>
    </row>
    <row r="194" spans="1:31" ht="12.75" hidden="1" customHeight="1" x14ac:dyDescent="0.2">
      <c r="A194" s="118">
        <f>$A$34</f>
        <v>0</v>
      </c>
      <c r="B194" s="238"/>
      <c r="C194" s="239"/>
      <c r="D194" s="239"/>
      <c r="E194" s="240"/>
      <c r="F194" s="241"/>
      <c r="G194" s="246"/>
      <c r="H194" s="247"/>
      <c r="I194" s="247"/>
      <c r="J194" s="248"/>
      <c r="K194" s="249"/>
      <c r="L194" s="256"/>
      <c r="M194" s="257"/>
      <c r="N194" s="257"/>
      <c r="O194" s="258"/>
      <c r="P194" s="259"/>
      <c r="Q194" s="256"/>
      <c r="R194" s="257"/>
      <c r="S194" s="257"/>
      <c r="T194" s="258"/>
      <c r="U194" s="259"/>
      <c r="V194" s="256"/>
      <c r="W194" s="257"/>
      <c r="X194" s="257"/>
      <c r="Y194" s="258"/>
      <c r="Z194" s="259"/>
      <c r="AA194" s="256"/>
      <c r="AB194" s="257"/>
      <c r="AC194" s="257"/>
      <c r="AD194" s="258"/>
      <c r="AE194" s="259"/>
    </row>
    <row r="195" spans="1:31" ht="12.75" hidden="1" customHeight="1" x14ac:dyDescent="0.2">
      <c r="A195" s="119"/>
      <c r="B195" s="238"/>
      <c r="C195" s="239"/>
      <c r="D195" s="239"/>
      <c r="E195" s="240"/>
      <c r="F195" s="241"/>
      <c r="G195" s="246"/>
      <c r="H195" s="247"/>
      <c r="I195" s="247"/>
      <c r="J195" s="248"/>
      <c r="K195" s="249"/>
      <c r="L195" s="256"/>
      <c r="M195" s="257"/>
      <c r="N195" s="257"/>
      <c r="O195" s="258"/>
      <c r="P195" s="259"/>
      <c r="Q195" s="256"/>
      <c r="R195" s="257"/>
      <c r="S195" s="257"/>
      <c r="T195" s="258"/>
      <c r="U195" s="259"/>
      <c r="V195" s="256"/>
      <c r="W195" s="257"/>
      <c r="X195" s="257"/>
      <c r="Y195" s="258"/>
      <c r="Z195" s="259"/>
      <c r="AA195" s="256"/>
      <c r="AB195" s="257"/>
      <c r="AC195" s="257"/>
      <c r="AD195" s="258"/>
      <c r="AE195" s="259"/>
    </row>
    <row r="196" spans="1:31" x14ac:dyDescent="0.2">
      <c r="A196" s="115" t="s">
        <v>2</v>
      </c>
      <c r="B196" s="242">
        <f t="shared" ref="B196:AE196" si="36">SUM(B$172:B$195)</f>
        <v>106</v>
      </c>
      <c r="C196" s="243">
        <f t="shared" si="36"/>
        <v>1050185</v>
      </c>
      <c r="D196" s="243">
        <f t="shared" si="36"/>
        <v>678</v>
      </c>
      <c r="E196" s="244">
        <f t="shared" si="36"/>
        <v>96100.048999999999</v>
      </c>
      <c r="F196" s="245">
        <f t="shared" si="36"/>
        <v>1</v>
      </c>
      <c r="G196" s="250">
        <f t="shared" si="36"/>
        <v>121</v>
      </c>
      <c r="H196" s="251">
        <f t="shared" si="36"/>
        <v>1074744</v>
      </c>
      <c r="I196" s="251">
        <f t="shared" si="36"/>
        <v>896</v>
      </c>
      <c r="J196" s="255">
        <f t="shared" si="36"/>
        <v>99681.796000000002</v>
      </c>
      <c r="K196" s="252">
        <f t="shared" si="36"/>
        <v>1</v>
      </c>
      <c r="L196" s="261">
        <f t="shared" si="36"/>
        <v>126</v>
      </c>
      <c r="M196" s="262">
        <f t="shared" si="36"/>
        <v>1053694</v>
      </c>
      <c r="N196" s="262">
        <f t="shared" si="36"/>
        <v>1156</v>
      </c>
      <c r="O196" s="263">
        <f t="shared" si="36"/>
        <v>97827.23</v>
      </c>
      <c r="P196" s="264">
        <f t="shared" si="36"/>
        <v>1</v>
      </c>
      <c r="Q196" s="261">
        <f t="shared" si="36"/>
        <v>136</v>
      </c>
      <c r="R196" s="262">
        <f t="shared" si="36"/>
        <v>1086675</v>
      </c>
      <c r="S196" s="262">
        <f t="shared" si="36"/>
        <v>12270</v>
      </c>
      <c r="T196" s="263">
        <f t="shared" si="36"/>
        <v>98666.89</v>
      </c>
      <c r="U196" s="264">
        <f t="shared" si="36"/>
        <v>1</v>
      </c>
      <c r="V196" s="261">
        <f t="shared" si="36"/>
        <v>149</v>
      </c>
      <c r="W196" s="262">
        <f t="shared" si="36"/>
        <v>1014705</v>
      </c>
      <c r="X196" s="262">
        <f t="shared" si="36"/>
        <v>5133</v>
      </c>
      <c r="Y196" s="263">
        <f t="shared" si="36"/>
        <v>102274.91499999999</v>
      </c>
      <c r="Z196" s="264">
        <f t="shared" si="36"/>
        <v>1</v>
      </c>
      <c r="AA196" s="261">
        <f t="shared" si="36"/>
        <v>0</v>
      </c>
      <c r="AB196" s="262">
        <f t="shared" si="36"/>
        <v>0</v>
      </c>
      <c r="AC196" s="262">
        <f t="shared" si="36"/>
        <v>0</v>
      </c>
      <c r="AD196" s="263">
        <f t="shared" si="36"/>
        <v>0</v>
      </c>
      <c r="AE196" s="264" t="e">
        <f t="shared" si="36"/>
        <v>#DIV/0!</v>
      </c>
    </row>
    <row r="199" spans="1:31" ht="12.75" customHeight="1" x14ac:dyDescent="0.2"/>
    <row r="200" spans="1:31" ht="12.75" customHeight="1" x14ac:dyDescent="0.2">
      <c r="A200" s="110" t="str">
        <f>Translation!$A$39</f>
        <v>Vorsorgekapital in Mio. CHF</v>
      </c>
    </row>
    <row r="201" spans="1:31" ht="12.75" customHeight="1" x14ac:dyDescent="0.2"/>
    <row r="202" spans="1:31" ht="12.75" customHeight="1" x14ac:dyDescent="0.2"/>
    <row r="203" spans="1:31" ht="12.75" customHeight="1" x14ac:dyDescent="0.2"/>
    <row r="204" spans="1:31" ht="12.75" customHeight="1" x14ac:dyDescent="0.2"/>
    <row r="205" spans="1:31" ht="12.75" customHeight="1" x14ac:dyDescent="0.2"/>
    <row r="206" spans="1:31" ht="12.75" customHeight="1" x14ac:dyDescent="0.2"/>
    <row r="207" spans="1:31" ht="12.75" customHeight="1" x14ac:dyDescent="0.2"/>
    <row r="208" spans="1:31" ht="12.75" customHeight="1" x14ac:dyDescent="0.2"/>
    <row r="209" ht="12.75" customHeight="1" x14ac:dyDescent="0.2"/>
  </sheetData>
  <mergeCells count="6">
    <mergeCell ref="B3:F3"/>
    <mergeCell ref="Q3:U3"/>
    <mergeCell ref="V3:Z3"/>
    <mergeCell ref="AA3:AE3"/>
    <mergeCell ref="L3:P3"/>
    <mergeCell ref="G3:K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1">
    <pageSetUpPr fitToPage="1"/>
  </sheetPr>
  <dimension ref="A1:AE209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27" width="11" style="25"/>
    <col min="28" max="29" width="11" style="18"/>
    <col min="30" max="30" width="11" style="158"/>
    <col min="31" max="31" width="11" style="27"/>
    <col min="32" max="16384" width="11" style="1"/>
  </cols>
  <sheetData>
    <row r="1" spans="1:31" s="22" customFormat="1" ht="18" x14ac:dyDescent="0.25">
      <c r="A1" s="109" t="str">
        <f>Translation!$A$420</f>
        <v>Verwaltungsform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  <c r="AA1" s="21"/>
      <c r="AD1" s="157"/>
      <c r="AE1" s="24"/>
    </row>
    <row r="2" spans="1:3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  <c r="AA2" s="25"/>
      <c r="AD2" s="158"/>
      <c r="AE2" s="27"/>
    </row>
    <row r="3" spans="1:31" s="18" customFormat="1" ht="15.75" x14ac:dyDescent="0.25">
      <c r="A3" s="110"/>
      <c r="B3" s="288">
        <f>Translation!$A$45</f>
        <v>2018</v>
      </c>
      <c r="C3" s="289"/>
      <c r="D3" s="289"/>
      <c r="E3" s="289"/>
      <c r="F3" s="290"/>
      <c r="G3" s="288">
        <f>Translation!$A$44</f>
        <v>2017</v>
      </c>
      <c r="H3" s="289"/>
      <c r="I3" s="289"/>
      <c r="J3" s="289"/>
      <c r="K3" s="290"/>
      <c r="L3" s="288">
        <f>Translation!$A$43</f>
        <v>2016</v>
      </c>
      <c r="M3" s="289"/>
      <c r="N3" s="289"/>
      <c r="O3" s="289"/>
      <c r="P3" s="290"/>
      <c r="Q3" s="288">
        <f>Translation!$A$42</f>
        <v>2015</v>
      </c>
      <c r="R3" s="289"/>
      <c r="S3" s="289"/>
      <c r="T3" s="289"/>
      <c r="U3" s="290"/>
      <c r="V3" s="288">
        <f>Translation!$A$41</f>
        <v>2014</v>
      </c>
      <c r="W3" s="289"/>
      <c r="X3" s="289"/>
      <c r="Y3" s="289"/>
      <c r="Z3" s="290"/>
      <c r="AA3" s="288">
        <f>Translation!$A$40</f>
        <v>2013</v>
      </c>
      <c r="AB3" s="289"/>
      <c r="AC3" s="289"/>
      <c r="AD3" s="289"/>
      <c r="AE3" s="290"/>
    </row>
    <row r="4" spans="1:31" s="18" customFormat="1" ht="38.25" x14ac:dyDescent="0.2">
      <c r="A4" s="111"/>
      <c r="B4" s="28" t="str">
        <f>Translation!$A$46</f>
        <v>Anzahl VE</v>
      </c>
      <c r="C4" s="19" t="str">
        <f>Translation!$A$47</f>
        <v>Anzahl aktive Versicherte</v>
      </c>
      <c r="D4" s="19" t="str">
        <f>Translation!$A$48</f>
        <v>Anzahl Rentner</v>
      </c>
      <c r="E4" s="148" t="str">
        <f>Translation!$A$49</f>
        <v>Vorsorge-kapital</v>
      </c>
      <c r="F4" s="29" t="str">
        <f>Translation!$A$52</f>
        <v>Anteil Vorsorge-kapital</v>
      </c>
      <c r="G4" s="28" t="str">
        <f>Translation!$A$46</f>
        <v>Anzahl VE</v>
      </c>
      <c r="H4" s="19" t="str">
        <f>Translation!$A$47</f>
        <v>Anzahl aktive Versicherte</v>
      </c>
      <c r="I4" s="19" t="str">
        <f>Translation!$A$48</f>
        <v>Anzahl Rentner</v>
      </c>
      <c r="J4" s="148" t="str">
        <f>Translation!$A$49</f>
        <v>Vorsorge-kapital</v>
      </c>
      <c r="K4" s="29" t="str">
        <f>Translation!$A$52</f>
        <v>Anteil Vorsorge-kapital</v>
      </c>
      <c r="L4" s="28" t="str">
        <f>Translation!$A$46</f>
        <v>Anzahl VE</v>
      </c>
      <c r="M4" s="73" t="str">
        <f>Translation!$A$47</f>
        <v>Anzahl aktive Versicherte</v>
      </c>
      <c r="N4" s="73" t="str">
        <f>Translation!$A$48</f>
        <v>Anzahl Rentner</v>
      </c>
      <c r="O4" s="148" t="str">
        <f>Translation!$A$49</f>
        <v>Vorsorge-kapital</v>
      </c>
      <c r="P4" s="29" t="str">
        <f>Translation!$A$52</f>
        <v>Anteil Vorsorge-kapital</v>
      </c>
      <c r="Q4" s="28" t="str">
        <f>Translation!$A$46</f>
        <v>Anzahl VE</v>
      </c>
      <c r="R4" s="73" t="str">
        <f>Translation!$A$47</f>
        <v>Anzahl aktive Versicherte</v>
      </c>
      <c r="S4" s="73" t="str">
        <f>Translation!$A$48</f>
        <v>Anzahl Rentner</v>
      </c>
      <c r="T4" s="148" t="str">
        <f>Translation!$A$49</f>
        <v>Vorsorge-kapital</v>
      </c>
      <c r="U4" s="29" t="str">
        <f>Translation!$A$52</f>
        <v>Anteil Vorsorge-kapital</v>
      </c>
      <c r="V4" s="28" t="str">
        <f>Translation!$A$46</f>
        <v>Anzahl VE</v>
      </c>
      <c r="W4" s="73" t="str">
        <f>Translation!$A$47</f>
        <v>Anzahl aktive Versicherte</v>
      </c>
      <c r="X4" s="73" t="str">
        <f>Translation!$A$48</f>
        <v>Anzahl Rentner</v>
      </c>
      <c r="Y4" s="148" t="str">
        <f>Translation!$A$49</f>
        <v>Vorsorge-kapital</v>
      </c>
      <c r="Z4" s="29" t="str">
        <f>Translation!$A$52</f>
        <v>Anteil Vorsorge-kapital</v>
      </c>
      <c r="AA4" s="28" t="str">
        <f>Translation!$A$46</f>
        <v>Anzahl VE</v>
      </c>
      <c r="AB4" s="73" t="str">
        <f>Translation!$A$47</f>
        <v>Anzahl aktive Versicherte</v>
      </c>
      <c r="AC4" s="73" t="str">
        <f>Translation!$A$48</f>
        <v>Anzahl Rentner</v>
      </c>
      <c r="AD4" s="148" t="str">
        <f>Translation!$A$49</f>
        <v>Vorsorge-kapital</v>
      </c>
      <c r="AE4" s="29" t="str">
        <f>Translation!$A$52</f>
        <v>Anteil Vorsorge-kapital</v>
      </c>
    </row>
    <row r="5" spans="1:31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  <c r="AA5" s="59"/>
      <c r="AB5" s="74"/>
      <c r="AC5" s="74"/>
      <c r="AD5" s="159"/>
      <c r="AE5" s="62"/>
    </row>
    <row r="6" spans="1:31" x14ac:dyDescent="0.2">
      <c r="M6" s="75"/>
      <c r="N6" s="75"/>
      <c r="R6" s="75"/>
      <c r="S6" s="75"/>
      <c r="W6" s="75"/>
      <c r="X6" s="75"/>
      <c r="AB6" s="75"/>
      <c r="AC6" s="75"/>
    </row>
    <row r="7" spans="1:31" ht="12.75" hidden="1" customHeight="1" x14ac:dyDescent="0.2">
      <c r="M7" s="75"/>
      <c r="N7" s="75"/>
      <c r="R7" s="75"/>
      <c r="S7" s="75"/>
      <c r="W7" s="75"/>
      <c r="X7" s="75"/>
      <c r="AB7" s="75"/>
      <c r="AC7" s="75"/>
    </row>
    <row r="8" spans="1:31" ht="12.75" hidden="1" customHeight="1" x14ac:dyDescent="0.2">
      <c r="M8" s="75"/>
      <c r="N8" s="75"/>
      <c r="R8" s="75"/>
      <c r="S8" s="75"/>
      <c r="W8" s="75"/>
      <c r="X8" s="75"/>
      <c r="AB8" s="75"/>
      <c r="AC8" s="75"/>
    </row>
    <row r="9" spans="1:31" ht="12.75" hidden="1" customHeight="1" x14ac:dyDescent="0.2">
      <c r="M9" s="75"/>
      <c r="N9" s="75"/>
      <c r="R9" s="75"/>
      <c r="S9" s="75"/>
      <c r="W9" s="75"/>
      <c r="X9" s="75"/>
      <c r="AB9" s="75"/>
      <c r="AC9" s="75"/>
    </row>
    <row r="10" spans="1:31" x14ac:dyDescent="0.2">
      <c r="M10" s="75"/>
      <c r="N10" s="75"/>
      <c r="R10" s="75"/>
      <c r="S10" s="75"/>
      <c r="W10" s="75"/>
      <c r="X10" s="75"/>
      <c r="AB10" s="75"/>
      <c r="AC10" s="75"/>
    </row>
    <row r="11" spans="1:31" x14ac:dyDescent="0.2">
      <c r="A11" s="113" t="str">
        <f>Translation!$A$29</f>
        <v>alle Vorsorgeeinrichtungen</v>
      </c>
    </row>
    <row r="12" spans="1:31" x14ac:dyDescent="0.2">
      <c r="A12" s="118" t="str">
        <f>Translation!$A421</f>
        <v>Vorsorgeeinrichtung eines Arbeitgebers</v>
      </c>
      <c r="B12" s="30">
        <v>629</v>
      </c>
      <c r="C12" s="6">
        <v>239740</v>
      </c>
      <c r="D12" s="6">
        <v>90731</v>
      </c>
      <c r="E12" s="150">
        <v>84554.34</v>
      </c>
      <c r="F12" s="31">
        <f t="shared" ref="F12:F17" si="0">E12/E$36</f>
        <v>9.1693488762277453E-2</v>
      </c>
      <c r="G12" s="41">
        <v>680</v>
      </c>
      <c r="H12" s="42">
        <v>246382</v>
      </c>
      <c r="I12" s="42">
        <v>93818</v>
      </c>
      <c r="J12" s="160">
        <v>85857.244999999995</v>
      </c>
      <c r="K12" s="44">
        <f t="shared" ref="K12:K17" si="1">J12/J$36</f>
        <v>9.5049713519705592E-2</v>
      </c>
      <c r="L12" s="76">
        <v>706</v>
      </c>
      <c r="M12" s="122">
        <v>256188</v>
      </c>
      <c r="N12" s="122">
        <v>91654</v>
      </c>
      <c r="O12" s="166">
        <v>87206.671000000002</v>
      </c>
      <c r="P12" s="124">
        <f t="shared" ref="P12:P17" si="2">O12/O$36</f>
        <v>0.10139542581785774</v>
      </c>
      <c r="Q12" s="76">
        <v>735</v>
      </c>
      <c r="R12" s="122">
        <v>250072</v>
      </c>
      <c r="S12" s="122">
        <v>89058</v>
      </c>
      <c r="T12" s="166">
        <v>80980.982999999993</v>
      </c>
      <c r="U12" s="124">
        <f t="shared" ref="U12:U17" si="3">T12/T$36</f>
        <v>9.8369820736624952E-2</v>
      </c>
      <c r="V12" s="76">
        <v>818</v>
      </c>
      <c r="W12" s="122">
        <v>265689</v>
      </c>
      <c r="X12" s="122">
        <v>88619</v>
      </c>
      <c r="Y12" s="166">
        <v>90023.186000000002</v>
      </c>
      <c r="Z12" s="124">
        <f t="shared" ref="Z12:Z17" si="4">Y12/Y$36</f>
        <v>0.11196481767559675</v>
      </c>
      <c r="AA12" s="76">
        <v>876</v>
      </c>
      <c r="AB12" s="122">
        <v>271768</v>
      </c>
      <c r="AC12" s="122">
        <v>91834</v>
      </c>
      <c r="AD12" s="166">
        <v>79366.039999999994</v>
      </c>
      <c r="AE12" s="124">
        <f t="shared" ref="AE12:AE17" si="5">AD12/AD$36</f>
        <v>0.10646659767120566</v>
      </c>
    </row>
    <row r="13" spans="1:31" x14ac:dyDescent="0.2">
      <c r="A13" s="118" t="str">
        <f>Translation!$A422</f>
        <v>Vorsorgeeinrichtung eines Konzerns</v>
      </c>
      <c r="B13" s="30">
        <v>533</v>
      </c>
      <c r="C13" s="6">
        <v>684035</v>
      </c>
      <c r="D13" s="6">
        <v>297171</v>
      </c>
      <c r="E13" s="150">
        <v>260184.21599999999</v>
      </c>
      <c r="F13" s="31">
        <f t="shared" si="0"/>
        <v>0.28215226428256635</v>
      </c>
      <c r="G13" s="41">
        <v>529</v>
      </c>
      <c r="H13" s="42">
        <v>673637</v>
      </c>
      <c r="I13" s="42">
        <v>298932</v>
      </c>
      <c r="J13" s="160">
        <v>256429.80300000001</v>
      </c>
      <c r="K13" s="44">
        <f t="shared" si="1"/>
        <v>0.28388494544711451</v>
      </c>
      <c r="L13" s="76">
        <v>527</v>
      </c>
      <c r="M13" s="122">
        <v>658747</v>
      </c>
      <c r="N13" s="122">
        <v>293242</v>
      </c>
      <c r="O13" s="166">
        <v>242617.495</v>
      </c>
      <c r="P13" s="124">
        <f t="shared" si="2"/>
        <v>0.28209199977817029</v>
      </c>
      <c r="Q13" s="76">
        <v>550</v>
      </c>
      <c r="R13" s="122">
        <v>614153</v>
      </c>
      <c r="S13" s="122">
        <v>261637</v>
      </c>
      <c r="T13" s="166">
        <v>214187.03599999999</v>
      </c>
      <c r="U13" s="124">
        <f t="shared" si="3"/>
        <v>0.26017886613489288</v>
      </c>
      <c r="V13" s="76">
        <v>561</v>
      </c>
      <c r="W13" s="122">
        <v>626349</v>
      </c>
      <c r="X13" s="122">
        <v>267793</v>
      </c>
      <c r="Y13" s="166">
        <v>206967.057</v>
      </c>
      <c r="Z13" s="124">
        <f t="shared" si="4"/>
        <v>0.25741178280293081</v>
      </c>
      <c r="AA13" s="76">
        <v>556</v>
      </c>
      <c r="AB13" s="122">
        <v>614435</v>
      </c>
      <c r="AC13" s="122">
        <v>264590</v>
      </c>
      <c r="AD13" s="166">
        <v>233004.948</v>
      </c>
      <c r="AE13" s="124">
        <f t="shared" si="5"/>
        <v>0.31256749176494375</v>
      </c>
    </row>
    <row r="14" spans="1:31" x14ac:dyDescent="0.2">
      <c r="A14" s="118" t="str">
        <f>Translation!$A423</f>
        <v>Anderer Zusammenschluss mehrerer Arbeitgeber</v>
      </c>
      <c r="B14" s="30">
        <v>148</v>
      </c>
      <c r="C14" s="6">
        <v>121927</v>
      </c>
      <c r="D14" s="6">
        <v>61839</v>
      </c>
      <c r="E14" s="150">
        <v>43302.769</v>
      </c>
      <c r="F14" s="31">
        <f t="shared" si="0"/>
        <v>4.6958937443979776E-2</v>
      </c>
      <c r="G14" s="41">
        <v>162</v>
      </c>
      <c r="H14" s="42">
        <v>149471</v>
      </c>
      <c r="I14" s="42">
        <v>73347</v>
      </c>
      <c r="J14" s="160">
        <v>51566.955999999998</v>
      </c>
      <c r="K14" s="44">
        <f t="shared" si="1"/>
        <v>5.7088069794031519E-2</v>
      </c>
      <c r="L14" s="76">
        <v>167</v>
      </c>
      <c r="M14" s="122">
        <v>151805</v>
      </c>
      <c r="N14" s="122">
        <v>74383</v>
      </c>
      <c r="O14" s="166">
        <v>51170.544999999998</v>
      </c>
      <c r="P14" s="124">
        <f t="shared" si="2"/>
        <v>5.9496127304376187E-2</v>
      </c>
      <c r="Q14" s="76">
        <v>170</v>
      </c>
      <c r="R14" s="122">
        <v>169864</v>
      </c>
      <c r="S14" s="122">
        <v>75071</v>
      </c>
      <c r="T14" s="166">
        <v>53573.053</v>
      </c>
      <c r="U14" s="124">
        <f t="shared" si="3"/>
        <v>6.5076656576565736E-2</v>
      </c>
      <c r="V14" s="76">
        <v>164</v>
      </c>
      <c r="W14" s="122">
        <v>90805</v>
      </c>
      <c r="X14" s="122">
        <v>30789</v>
      </c>
      <c r="Y14" s="166">
        <v>22622.091</v>
      </c>
      <c r="Z14" s="124">
        <f t="shared" si="4"/>
        <v>2.8135843739808968E-2</v>
      </c>
      <c r="AA14" s="76">
        <v>171</v>
      </c>
      <c r="AB14" s="122">
        <v>96363</v>
      </c>
      <c r="AC14" s="122">
        <v>31639</v>
      </c>
      <c r="AD14" s="166">
        <v>24520.55</v>
      </c>
      <c r="AE14" s="124">
        <f t="shared" si="5"/>
        <v>3.28934079554263E-2</v>
      </c>
    </row>
    <row r="15" spans="1:31" x14ac:dyDescent="0.2">
      <c r="A15" s="118" t="str">
        <f>Translation!$A424</f>
        <v>Gemeinschaftseinrichtung</v>
      </c>
      <c r="B15" s="30">
        <v>103</v>
      </c>
      <c r="C15" s="6">
        <v>872315</v>
      </c>
      <c r="D15" s="6">
        <v>110645</v>
      </c>
      <c r="E15" s="150">
        <v>91992.251000000004</v>
      </c>
      <c r="F15" s="31">
        <f t="shared" si="0"/>
        <v>9.9759402453914348E-2</v>
      </c>
      <c r="G15" s="41">
        <v>106</v>
      </c>
      <c r="H15" s="42">
        <v>844651</v>
      </c>
      <c r="I15" s="42">
        <v>101972</v>
      </c>
      <c r="J15" s="160">
        <v>87168.917000000001</v>
      </c>
      <c r="K15" s="44">
        <f t="shared" si="1"/>
        <v>9.650182216623647E-2</v>
      </c>
      <c r="L15" s="76">
        <v>105</v>
      </c>
      <c r="M15" s="122">
        <v>778836</v>
      </c>
      <c r="N15" s="122">
        <v>96460</v>
      </c>
      <c r="O15" s="166">
        <v>79724.338000000003</v>
      </c>
      <c r="P15" s="124">
        <f t="shared" si="2"/>
        <v>9.269569755227576E-2</v>
      </c>
      <c r="Q15" s="76">
        <v>105</v>
      </c>
      <c r="R15" s="122">
        <v>838419</v>
      </c>
      <c r="S15" s="122">
        <v>120277</v>
      </c>
      <c r="T15" s="166">
        <v>91418.653999999995</v>
      </c>
      <c r="U15" s="124">
        <f t="shared" si="3"/>
        <v>0.11104874592549144</v>
      </c>
      <c r="V15" s="76">
        <v>123</v>
      </c>
      <c r="W15" s="122">
        <v>1071631</v>
      </c>
      <c r="X15" s="122">
        <v>238173</v>
      </c>
      <c r="Y15" s="166">
        <v>181617.16800000001</v>
      </c>
      <c r="Z15" s="124">
        <f t="shared" si="4"/>
        <v>0.22588328635556429</v>
      </c>
      <c r="AA15" s="76">
        <v>123</v>
      </c>
      <c r="AB15" s="122">
        <v>1049827</v>
      </c>
      <c r="AC15" s="122">
        <v>229189</v>
      </c>
      <c r="AD15" s="166">
        <v>172307.15700000001</v>
      </c>
      <c r="AE15" s="124">
        <f t="shared" si="5"/>
        <v>0.23114365741554285</v>
      </c>
    </row>
    <row r="16" spans="1:31" x14ac:dyDescent="0.2">
      <c r="A16" s="118" t="str">
        <f>Translation!$A425</f>
        <v>Sammeleinrichtung</v>
      </c>
      <c r="B16" s="30">
        <v>112</v>
      </c>
      <c r="C16" s="6">
        <v>1687187</v>
      </c>
      <c r="D16" s="6">
        <v>79622</v>
      </c>
      <c r="E16" s="150">
        <v>185357.079</v>
      </c>
      <c r="F16" s="31">
        <f t="shared" si="0"/>
        <v>0.20100727224995282</v>
      </c>
      <c r="G16" s="41">
        <v>117</v>
      </c>
      <c r="H16" s="42">
        <v>1659986</v>
      </c>
      <c r="I16" s="42">
        <v>70940</v>
      </c>
      <c r="J16" s="160">
        <v>180384.90599999999</v>
      </c>
      <c r="K16" s="44">
        <f t="shared" si="1"/>
        <v>0.19969815754720549</v>
      </c>
      <c r="L16" s="76">
        <v>116</v>
      </c>
      <c r="M16" s="122">
        <v>1604391</v>
      </c>
      <c r="N16" s="122">
        <v>60526</v>
      </c>
      <c r="O16" s="166">
        <v>167399.39799999999</v>
      </c>
      <c r="P16" s="124">
        <f t="shared" si="2"/>
        <v>0.19463572049279396</v>
      </c>
      <c r="Q16" s="76">
        <v>123</v>
      </c>
      <c r="R16" s="122">
        <v>1582704</v>
      </c>
      <c r="S16" s="122">
        <v>70281</v>
      </c>
      <c r="T16" s="166">
        <v>161980.34400000001</v>
      </c>
      <c r="U16" s="124">
        <f t="shared" si="3"/>
        <v>0.19676196573381735</v>
      </c>
      <c r="V16" s="76">
        <v>130</v>
      </c>
      <c r="W16" s="122">
        <v>1549450</v>
      </c>
      <c r="X16" s="122">
        <v>58825</v>
      </c>
      <c r="Y16" s="166">
        <v>152150.33900000001</v>
      </c>
      <c r="Z16" s="124">
        <f t="shared" si="4"/>
        <v>0.18923441529180315</v>
      </c>
      <c r="AA16" s="76">
        <v>124</v>
      </c>
      <c r="AB16" s="122">
        <v>1507488</v>
      </c>
      <c r="AC16" s="122">
        <v>142795</v>
      </c>
      <c r="AD16" s="166">
        <v>90648.31</v>
      </c>
      <c r="AE16" s="124">
        <f t="shared" si="5"/>
        <v>0.121601344231673</v>
      </c>
    </row>
    <row r="17" spans="1:31" ht="25.5" x14ac:dyDescent="0.2">
      <c r="A17" s="119" t="str">
        <f>Translation!$A426</f>
        <v>Sammel-/Gemeinschaftseinrichtung öffentlich-rechtl. Arbeitgeber</v>
      </c>
      <c r="B17" s="30">
        <v>62</v>
      </c>
      <c r="C17" s="6">
        <v>636693</v>
      </c>
      <c r="D17" s="6">
        <v>297287</v>
      </c>
      <c r="E17" s="150">
        <v>256750.50399999999</v>
      </c>
      <c r="F17" s="31">
        <f t="shared" si="0"/>
        <v>0.27842863480730939</v>
      </c>
      <c r="G17" s="41">
        <v>60</v>
      </c>
      <c r="H17" s="42">
        <v>601785</v>
      </c>
      <c r="I17" s="42">
        <v>278482</v>
      </c>
      <c r="J17" s="160">
        <v>241879.95600000001</v>
      </c>
      <c r="K17" s="44">
        <f t="shared" si="1"/>
        <v>0.26777729152570634</v>
      </c>
      <c r="L17" s="76">
        <v>61</v>
      </c>
      <c r="M17" s="122">
        <v>600127</v>
      </c>
      <c r="N17" s="122">
        <v>272560</v>
      </c>
      <c r="O17" s="166">
        <v>231946.69200000001</v>
      </c>
      <c r="P17" s="124">
        <f t="shared" si="2"/>
        <v>0.26968502905452607</v>
      </c>
      <c r="Q17" s="76">
        <v>60</v>
      </c>
      <c r="R17" s="122">
        <v>582943</v>
      </c>
      <c r="S17" s="122">
        <v>262277</v>
      </c>
      <c r="T17" s="166">
        <v>221089.88399999999</v>
      </c>
      <c r="U17" s="124">
        <f t="shared" si="3"/>
        <v>0.26856394489260776</v>
      </c>
      <c r="V17" s="76">
        <v>49</v>
      </c>
      <c r="W17" s="122">
        <v>400113</v>
      </c>
      <c r="X17" s="122">
        <v>184619</v>
      </c>
      <c r="Y17" s="166">
        <v>150651.174</v>
      </c>
      <c r="Z17" s="124">
        <f t="shared" si="4"/>
        <v>0.18736985413429605</v>
      </c>
      <c r="AA17" s="76">
        <v>55</v>
      </c>
      <c r="AB17" s="122">
        <v>392867</v>
      </c>
      <c r="AC17" s="122">
        <v>183285</v>
      </c>
      <c r="AD17" s="166">
        <v>145607.82999999999</v>
      </c>
      <c r="AE17" s="124">
        <f t="shared" si="5"/>
        <v>0.19532750096120846</v>
      </c>
    </row>
    <row r="18" spans="1:31" ht="12.75" hidden="1" customHeight="1" x14ac:dyDescent="0.2">
      <c r="A18" s="119"/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6"/>
      <c r="P18" s="124"/>
      <c r="Q18" s="76"/>
      <c r="R18" s="122"/>
      <c r="S18" s="122"/>
      <c r="T18" s="166"/>
      <c r="U18" s="124"/>
      <c r="V18" s="76"/>
      <c r="W18" s="122"/>
      <c r="X18" s="122"/>
      <c r="Y18" s="166"/>
      <c r="Z18" s="124"/>
      <c r="AA18" s="76"/>
      <c r="AB18" s="122"/>
      <c r="AC18" s="122"/>
      <c r="AD18" s="166"/>
      <c r="AE18" s="124"/>
    </row>
    <row r="19" spans="1:31" ht="12.75" hidden="1" customHeight="1" x14ac:dyDescent="0.2">
      <c r="A19" s="119"/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6"/>
      <c r="P19" s="124"/>
      <c r="Q19" s="76"/>
      <c r="R19" s="122"/>
      <c r="S19" s="122"/>
      <c r="T19" s="166"/>
      <c r="U19" s="124"/>
      <c r="V19" s="76"/>
      <c r="W19" s="122"/>
      <c r="X19" s="122"/>
      <c r="Y19" s="166"/>
      <c r="Z19" s="124"/>
      <c r="AA19" s="76"/>
      <c r="AB19" s="122"/>
      <c r="AC19" s="122"/>
      <c r="AD19" s="166"/>
      <c r="AE19" s="124"/>
    </row>
    <row r="20" spans="1:31" ht="12.75" hidden="1" customHeight="1" x14ac:dyDescent="0.2">
      <c r="A20" s="119"/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6"/>
      <c r="P20" s="124"/>
      <c r="Q20" s="76"/>
      <c r="R20" s="122"/>
      <c r="S20" s="122"/>
      <c r="T20" s="166"/>
      <c r="U20" s="124"/>
      <c r="V20" s="76"/>
      <c r="W20" s="122"/>
      <c r="X20" s="122"/>
      <c r="Y20" s="166"/>
      <c r="Z20" s="124"/>
      <c r="AA20" s="76"/>
      <c r="AB20" s="122"/>
      <c r="AC20" s="122"/>
      <c r="AD20" s="166"/>
      <c r="AE20" s="124"/>
    </row>
    <row r="21" spans="1:31" ht="12.75" hidden="1" customHeight="1" x14ac:dyDescent="0.2">
      <c r="A21" s="119"/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6"/>
      <c r="P21" s="124"/>
      <c r="Q21" s="76"/>
      <c r="R21" s="122"/>
      <c r="S21" s="122"/>
      <c r="T21" s="166"/>
      <c r="U21" s="124"/>
      <c r="V21" s="76"/>
      <c r="W21" s="122"/>
      <c r="X21" s="122"/>
      <c r="Y21" s="166"/>
      <c r="Z21" s="124"/>
      <c r="AA21" s="76"/>
      <c r="AB21" s="122"/>
      <c r="AC21" s="122"/>
      <c r="AD21" s="166"/>
      <c r="AE21" s="124"/>
    </row>
    <row r="22" spans="1:31" ht="12.75" hidden="1" customHeight="1" x14ac:dyDescent="0.2">
      <c r="A22" s="119"/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6"/>
      <c r="P22" s="124"/>
      <c r="Q22" s="76"/>
      <c r="R22" s="122"/>
      <c r="S22" s="122"/>
      <c r="T22" s="166"/>
      <c r="U22" s="124"/>
      <c r="V22" s="76"/>
      <c r="W22" s="122"/>
      <c r="X22" s="122"/>
      <c r="Y22" s="166"/>
      <c r="Z22" s="124"/>
      <c r="AA22" s="76"/>
      <c r="AB22" s="122"/>
      <c r="AC22" s="122"/>
      <c r="AD22" s="166"/>
      <c r="AE22" s="124"/>
    </row>
    <row r="23" spans="1:31" ht="12.75" hidden="1" customHeight="1" x14ac:dyDescent="0.2">
      <c r="A23" s="119"/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6"/>
      <c r="P23" s="124"/>
      <c r="Q23" s="76"/>
      <c r="R23" s="122"/>
      <c r="S23" s="122"/>
      <c r="T23" s="166"/>
      <c r="U23" s="124"/>
      <c r="V23" s="76"/>
      <c r="W23" s="122"/>
      <c r="X23" s="122"/>
      <c r="Y23" s="166"/>
      <c r="Z23" s="124"/>
      <c r="AA23" s="76"/>
      <c r="AB23" s="122"/>
      <c r="AC23" s="122"/>
      <c r="AD23" s="166"/>
      <c r="AE23" s="124"/>
    </row>
    <row r="24" spans="1:31" ht="12.75" hidden="1" customHeight="1" x14ac:dyDescent="0.2">
      <c r="A24" s="119"/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6"/>
      <c r="P24" s="124"/>
      <c r="Q24" s="76"/>
      <c r="R24" s="122"/>
      <c r="S24" s="122"/>
      <c r="T24" s="166"/>
      <c r="U24" s="124"/>
      <c r="V24" s="76"/>
      <c r="W24" s="122"/>
      <c r="X24" s="122"/>
      <c r="Y24" s="166"/>
      <c r="Z24" s="124"/>
      <c r="AA24" s="76"/>
      <c r="AB24" s="122"/>
      <c r="AC24" s="122"/>
      <c r="AD24" s="166"/>
      <c r="AE24" s="124"/>
    </row>
    <row r="25" spans="1:31" ht="12.75" hidden="1" customHeight="1" x14ac:dyDescent="0.2">
      <c r="A25" s="119"/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6"/>
      <c r="P25" s="124"/>
      <c r="Q25" s="76"/>
      <c r="R25" s="122"/>
      <c r="S25" s="122"/>
      <c r="T25" s="166"/>
      <c r="U25" s="124"/>
      <c r="V25" s="76"/>
      <c r="W25" s="122"/>
      <c r="X25" s="122"/>
      <c r="Y25" s="166"/>
      <c r="Z25" s="124"/>
      <c r="AA25" s="76"/>
      <c r="AB25" s="122"/>
      <c r="AC25" s="122"/>
      <c r="AD25" s="166"/>
      <c r="AE25" s="124"/>
    </row>
    <row r="26" spans="1:31" ht="12.75" hidden="1" customHeight="1" x14ac:dyDescent="0.2">
      <c r="A26" s="119"/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6"/>
      <c r="P26" s="124"/>
      <c r="Q26" s="76"/>
      <c r="R26" s="122"/>
      <c r="S26" s="122"/>
      <c r="T26" s="166"/>
      <c r="U26" s="124"/>
      <c r="V26" s="76"/>
      <c r="W26" s="122"/>
      <c r="X26" s="122"/>
      <c r="Y26" s="166"/>
      <c r="Z26" s="124"/>
      <c r="AA26" s="76"/>
      <c r="AB26" s="122"/>
      <c r="AC26" s="122"/>
      <c r="AD26" s="166"/>
      <c r="AE26" s="124"/>
    </row>
    <row r="27" spans="1:31" ht="12.75" hidden="1" customHeight="1" x14ac:dyDescent="0.2">
      <c r="A27" s="119"/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6"/>
      <c r="P27" s="124"/>
      <c r="Q27" s="76"/>
      <c r="R27" s="122"/>
      <c r="S27" s="122"/>
      <c r="T27" s="166"/>
      <c r="U27" s="124"/>
      <c r="V27" s="76"/>
      <c r="W27" s="122"/>
      <c r="X27" s="122"/>
      <c r="Y27" s="166"/>
      <c r="Z27" s="124"/>
      <c r="AA27" s="76"/>
      <c r="AB27" s="122"/>
      <c r="AC27" s="122"/>
      <c r="AD27" s="166"/>
      <c r="AE27" s="124"/>
    </row>
    <row r="28" spans="1:31" ht="12.75" hidden="1" customHeight="1" x14ac:dyDescent="0.2">
      <c r="A28" s="119"/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6"/>
      <c r="P28" s="124"/>
      <c r="Q28" s="76"/>
      <c r="R28" s="122"/>
      <c r="S28" s="122"/>
      <c r="T28" s="166"/>
      <c r="U28" s="124"/>
      <c r="V28" s="76"/>
      <c r="W28" s="122"/>
      <c r="X28" s="122"/>
      <c r="Y28" s="166"/>
      <c r="Z28" s="124"/>
      <c r="AA28" s="76"/>
      <c r="AB28" s="122"/>
      <c r="AC28" s="122"/>
      <c r="AD28" s="166"/>
      <c r="AE28" s="124"/>
    </row>
    <row r="29" spans="1:31" ht="12.75" hidden="1" customHeight="1" x14ac:dyDescent="0.2">
      <c r="A29" s="119"/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6"/>
      <c r="P29" s="124"/>
      <c r="Q29" s="76"/>
      <c r="R29" s="122"/>
      <c r="S29" s="122"/>
      <c r="T29" s="166"/>
      <c r="U29" s="124"/>
      <c r="V29" s="76"/>
      <c r="W29" s="122"/>
      <c r="X29" s="122"/>
      <c r="Y29" s="166"/>
      <c r="Z29" s="124"/>
      <c r="AA29" s="76"/>
      <c r="AB29" s="122"/>
      <c r="AC29" s="122"/>
      <c r="AD29" s="166"/>
      <c r="AE29" s="124"/>
    </row>
    <row r="30" spans="1:31" ht="12.75" hidden="1" customHeight="1" x14ac:dyDescent="0.2">
      <c r="A30" s="119"/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6"/>
      <c r="P30" s="124"/>
      <c r="Q30" s="76"/>
      <c r="R30" s="122"/>
      <c r="S30" s="122"/>
      <c r="T30" s="166"/>
      <c r="U30" s="124"/>
      <c r="V30" s="76"/>
      <c r="W30" s="122"/>
      <c r="X30" s="122"/>
      <c r="Y30" s="166"/>
      <c r="Z30" s="124"/>
      <c r="AA30" s="76"/>
      <c r="AB30" s="122"/>
      <c r="AC30" s="122"/>
      <c r="AD30" s="166"/>
      <c r="AE30" s="124"/>
    </row>
    <row r="31" spans="1:31" ht="12.75" hidden="1" customHeight="1" x14ac:dyDescent="0.2">
      <c r="A31" s="119"/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6"/>
      <c r="P31" s="124"/>
      <c r="Q31" s="76"/>
      <c r="R31" s="122"/>
      <c r="S31" s="122"/>
      <c r="T31" s="166"/>
      <c r="U31" s="124"/>
      <c r="V31" s="76"/>
      <c r="W31" s="122"/>
      <c r="X31" s="122"/>
      <c r="Y31" s="166"/>
      <c r="Z31" s="124"/>
      <c r="AA31" s="76"/>
      <c r="AB31" s="122"/>
      <c r="AC31" s="122"/>
      <c r="AD31" s="166"/>
      <c r="AE31" s="124"/>
    </row>
    <row r="32" spans="1:31" ht="12.75" hidden="1" customHeight="1" x14ac:dyDescent="0.2">
      <c r="A32" s="119"/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6"/>
      <c r="P32" s="124"/>
      <c r="Q32" s="76"/>
      <c r="R32" s="122"/>
      <c r="S32" s="122"/>
      <c r="T32" s="166"/>
      <c r="U32" s="124"/>
      <c r="V32" s="76"/>
      <c r="W32" s="122"/>
      <c r="X32" s="122"/>
      <c r="Y32" s="166"/>
      <c r="Z32" s="124"/>
      <c r="AA32" s="76"/>
      <c r="AB32" s="122"/>
      <c r="AC32" s="122"/>
      <c r="AD32" s="166"/>
      <c r="AE32" s="124"/>
    </row>
    <row r="33" spans="1:31" ht="12.75" hidden="1" customHeight="1" x14ac:dyDescent="0.2">
      <c r="A33" s="119"/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6"/>
      <c r="P33" s="124"/>
      <c r="Q33" s="76"/>
      <c r="R33" s="122"/>
      <c r="S33" s="122"/>
      <c r="T33" s="166"/>
      <c r="U33" s="124"/>
      <c r="V33" s="76"/>
      <c r="W33" s="122"/>
      <c r="X33" s="122"/>
      <c r="Y33" s="166"/>
      <c r="Z33" s="124"/>
      <c r="AA33" s="76"/>
      <c r="AB33" s="122"/>
      <c r="AC33" s="122"/>
      <c r="AD33" s="166"/>
      <c r="AE33" s="124"/>
    </row>
    <row r="34" spans="1:31" ht="12.75" hidden="1" customHeight="1" x14ac:dyDescent="0.2">
      <c r="A34" s="119"/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6"/>
      <c r="P34" s="124"/>
      <c r="Q34" s="76"/>
      <c r="R34" s="122"/>
      <c r="S34" s="122"/>
      <c r="T34" s="166"/>
      <c r="U34" s="124"/>
      <c r="V34" s="76"/>
      <c r="W34" s="122"/>
      <c r="X34" s="122"/>
      <c r="Y34" s="166"/>
      <c r="Z34" s="124"/>
      <c r="AA34" s="76"/>
      <c r="AB34" s="122"/>
      <c r="AC34" s="122"/>
      <c r="AD34" s="166"/>
      <c r="AE34" s="124"/>
    </row>
    <row r="35" spans="1:31" ht="12.75" hidden="1" customHeight="1" x14ac:dyDescent="0.2">
      <c r="A35" s="119"/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6"/>
      <c r="P35" s="124"/>
      <c r="Q35" s="76"/>
      <c r="R35" s="122"/>
      <c r="S35" s="122"/>
      <c r="T35" s="166"/>
      <c r="U35" s="124"/>
      <c r="V35" s="76"/>
      <c r="W35" s="122"/>
      <c r="X35" s="122"/>
      <c r="Y35" s="166"/>
      <c r="Z35" s="124"/>
      <c r="AA35" s="76"/>
      <c r="AB35" s="122"/>
      <c r="AC35" s="122"/>
      <c r="AD35" s="166"/>
      <c r="AE35" s="124"/>
    </row>
    <row r="36" spans="1:31" x14ac:dyDescent="0.2">
      <c r="A36" s="115" t="s">
        <v>2</v>
      </c>
      <c r="B36" s="32">
        <f t="shared" ref="B36:AE36" si="6">SUM(B$12:B$35)</f>
        <v>1587</v>
      </c>
      <c r="C36" s="7">
        <f t="shared" si="6"/>
        <v>4241897</v>
      </c>
      <c r="D36" s="7">
        <f t="shared" si="6"/>
        <v>937295</v>
      </c>
      <c r="E36" s="151">
        <f t="shared" si="6"/>
        <v>922141.15899999987</v>
      </c>
      <c r="F36" s="64">
        <f t="shared" si="6"/>
        <v>1.0000000000000002</v>
      </c>
      <c r="G36" s="45">
        <f t="shared" si="6"/>
        <v>1654</v>
      </c>
      <c r="H36" s="65">
        <f t="shared" si="6"/>
        <v>4175912</v>
      </c>
      <c r="I36" s="65">
        <f t="shared" si="6"/>
        <v>917491</v>
      </c>
      <c r="J36" s="161">
        <f t="shared" si="6"/>
        <v>903287.78300000005</v>
      </c>
      <c r="K36" s="66">
        <f t="shared" si="6"/>
        <v>1</v>
      </c>
      <c r="L36" s="77">
        <f t="shared" si="6"/>
        <v>1682</v>
      </c>
      <c r="M36" s="125">
        <f t="shared" si="6"/>
        <v>4050094</v>
      </c>
      <c r="N36" s="125">
        <f t="shared" si="6"/>
        <v>888825</v>
      </c>
      <c r="O36" s="167">
        <f t="shared" si="6"/>
        <v>860065.13899999997</v>
      </c>
      <c r="P36" s="127">
        <f t="shared" si="6"/>
        <v>1</v>
      </c>
      <c r="Q36" s="77">
        <f t="shared" si="6"/>
        <v>1743</v>
      </c>
      <c r="R36" s="125">
        <f t="shared" si="6"/>
        <v>4038155</v>
      </c>
      <c r="S36" s="125">
        <f t="shared" si="6"/>
        <v>878601</v>
      </c>
      <c r="T36" s="167">
        <f t="shared" si="6"/>
        <v>823229.95399999991</v>
      </c>
      <c r="U36" s="127">
        <f t="shared" si="6"/>
        <v>1.0000000000000002</v>
      </c>
      <c r="V36" s="77">
        <f t="shared" si="6"/>
        <v>1845</v>
      </c>
      <c r="W36" s="125">
        <f t="shared" si="6"/>
        <v>4004037</v>
      </c>
      <c r="X36" s="125">
        <f t="shared" si="6"/>
        <v>868818</v>
      </c>
      <c r="Y36" s="167">
        <f t="shared" si="6"/>
        <v>804031.01500000001</v>
      </c>
      <c r="Z36" s="127">
        <f t="shared" si="6"/>
        <v>1</v>
      </c>
      <c r="AA36" s="77">
        <f t="shared" si="6"/>
        <v>1905</v>
      </c>
      <c r="AB36" s="125">
        <f t="shared" si="6"/>
        <v>3932748</v>
      </c>
      <c r="AC36" s="125">
        <f t="shared" si="6"/>
        <v>943332</v>
      </c>
      <c r="AD36" s="167">
        <f t="shared" si="6"/>
        <v>745454.83499999996</v>
      </c>
      <c r="AE36" s="127">
        <f t="shared" si="6"/>
        <v>1</v>
      </c>
    </row>
    <row r="39" spans="1:31" ht="12.75" hidden="1" customHeight="1" x14ac:dyDescent="0.2"/>
    <row r="40" spans="1:31" ht="12.75" hidden="1" customHeight="1" x14ac:dyDescent="0.2"/>
    <row r="41" spans="1:31" ht="12.75" hidden="1" customHeight="1" x14ac:dyDescent="0.2"/>
    <row r="42" spans="1:31" ht="12.75" hidden="1" customHeight="1" x14ac:dyDescent="0.2"/>
    <row r="43" spans="1:31" ht="12.75" hidden="1" customHeight="1" x14ac:dyDescent="0.2"/>
    <row r="44" spans="1:31" ht="12.75" hidden="1" customHeight="1" x14ac:dyDescent="0.2"/>
    <row r="45" spans="1:31" ht="12.75" hidden="1" customHeight="1" x14ac:dyDescent="0.2"/>
    <row r="46" spans="1:31" ht="12.75" hidden="1" customHeight="1" x14ac:dyDescent="0.2"/>
    <row r="47" spans="1:31" ht="12.75" hidden="1" customHeight="1" x14ac:dyDescent="0.2"/>
    <row r="48" spans="1:31" ht="12.75" hidden="1" customHeight="1" x14ac:dyDescent="0.2"/>
    <row r="49" spans="1:31" ht="12.75" hidden="1" customHeight="1" x14ac:dyDescent="0.2"/>
    <row r="51" spans="1:31" x14ac:dyDescent="0.2">
      <c r="A51" s="116" t="str">
        <f>Translation!$A$30</f>
        <v>Vorsorgeeinrichtungen ohne Staatsgarantie</v>
      </c>
    </row>
    <row r="52" spans="1:31" x14ac:dyDescent="0.2">
      <c r="A52" s="118" t="str">
        <f>$A$12</f>
        <v>Vorsorgeeinrichtung eines Arbeitgebers</v>
      </c>
      <c r="B52" s="33">
        <v>621</v>
      </c>
      <c r="C52" s="8">
        <v>237408</v>
      </c>
      <c r="D52" s="8">
        <v>89474</v>
      </c>
      <c r="E52" s="152">
        <v>83795.784</v>
      </c>
      <c r="F52" s="34">
        <f t="shared" ref="F52:F57" si="7">E52/E$76</f>
        <v>0.10549701244811681</v>
      </c>
      <c r="G52" s="47">
        <v>672</v>
      </c>
      <c r="H52" s="48">
        <v>243675</v>
      </c>
      <c r="I52" s="48">
        <v>92616</v>
      </c>
      <c r="J52" s="162">
        <v>85125.197</v>
      </c>
      <c r="K52" s="50">
        <f t="shared" ref="K52:K57" si="8">J52/J$76</f>
        <v>0.11065600986783361</v>
      </c>
      <c r="L52" s="128">
        <v>698</v>
      </c>
      <c r="M52" s="129">
        <v>253528</v>
      </c>
      <c r="N52" s="129">
        <v>90475</v>
      </c>
      <c r="O52" s="168">
        <v>86488.729000000007</v>
      </c>
      <c r="P52" s="131">
        <f t="shared" ref="P52:P57" si="9">O52/O$76</f>
        <v>0.11802698369306824</v>
      </c>
      <c r="Q52" s="128">
        <v>727</v>
      </c>
      <c r="R52" s="129">
        <v>247543</v>
      </c>
      <c r="S52" s="129">
        <v>87921</v>
      </c>
      <c r="T52" s="168">
        <v>80287.793999999994</v>
      </c>
      <c r="U52" s="131">
        <f t="shared" ref="U52:U57" si="10">T52/T$76</f>
        <v>0.11404808684404541</v>
      </c>
      <c r="V52" s="128">
        <v>809</v>
      </c>
      <c r="W52" s="129">
        <v>237227</v>
      </c>
      <c r="X52" s="129">
        <v>74962</v>
      </c>
      <c r="Y52" s="168">
        <v>78641.448999999993</v>
      </c>
      <c r="Z52" s="131">
        <f t="shared" ref="Z52:Z57" si="11">Y52/Y$76</f>
        <v>0.11586560296793408</v>
      </c>
      <c r="AA52" s="128">
        <v>861</v>
      </c>
      <c r="AB52" s="129">
        <v>239345</v>
      </c>
      <c r="AC52" s="129">
        <v>76994</v>
      </c>
      <c r="AD52" s="168">
        <v>67483.591</v>
      </c>
      <c r="AE52" s="131">
        <f t="shared" ref="AE52:AE57" si="12">AD52/AD$76</f>
        <v>0.10943427398059793</v>
      </c>
    </row>
    <row r="53" spans="1:31" x14ac:dyDescent="0.2">
      <c r="A53" s="118" t="str">
        <f>$A$13</f>
        <v>Vorsorgeeinrichtung eines Konzerns</v>
      </c>
      <c r="B53" s="33">
        <v>533</v>
      </c>
      <c r="C53" s="8">
        <v>684035</v>
      </c>
      <c r="D53" s="8">
        <v>297171</v>
      </c>
      <c r="E53" s="152">
        <v>260184.21599999999</v>
      </c>
      <c r="F53" s="34">
        <f t="shared" si="7"/>
        <v>0.32756609179950519</v>
      </c>
      <c r="G53" s="47">
        <v>529</v>
      </c>
      <c r="H53" s="48">
        <v>673637</v>
      </c>
      <c r="I53" s="48">
        <v>298932</v>
      </c>
      <c r="J53" s="162">
        <v>256429.80300000001</v>
      </c>
      <c r="K53" s="50">
        <f t="shared" si="8"/>
        <v>0.333338421656453</v>
      </c>
      <c r="L53" s="128">
        <v>527</v>
      </c>
      <c r="M53" s="129">
        <v>658747</v>
      </c>
      <c r="N53" s="129">
        <v>293242</v>
      </c>
      <c r="O53" s="168">
        <v>242617.495</v>
      </c>
      <c r="P53" s="131">
        <f t="shared" si="9"/>
        <v>0.33108835633389944</v>
      </c>
      <c r="Q53" s="128">
        <v>550</v>
      </c>
      <c r="R53" s="129">
        <v>614153</v>
      </c>
      <c r="S53" s="129">
        <v>261637</v>
      </c>
      <c r="T53" s="168">
        <v>214187.03599999999</v>
      </c>
      <c r="U53" s="131">
        <f t="shared" si="10"/>
        <v>0.30425075177176597</v>
      </c>
      <c r="V53" s="128">
        <v>559</v>
      </c>
      <c r="W53" s="129">
        <v>622133</v>
      </c>
      <c r="X53" s="129">
        <v>265995</v>
      </c>
      <c r="Y53" s="168">
        <v>205720.8</v>
      </c>
      <c r="Z53" s="131">
        <f t="shared" si="11"/>
        <v>0.30309671093478674</v>
      </c>
      <c r="AA53" s="128">
        <v>556</v>
      </c>
      <c r="AB53" s="129">
        <v>614435</v>
      </c>
      <c r="AC53" s="129">
        <v>264590</v>
      </c>
      <c r="AD53" s="168">
        <v>233004.948</v>
      </c>
      <c r="AE53" s="131">
        <f t="shared" si="12"/>
        <v>0.37785077735811323</v>
      </c>
    </row>
    <row r="54" spans="1:31" x14ac:dyDescent="0.2">
      <c r="A54" s="118" t="str">
        <f>$A$14</f>
        <v>Anderer Zusammenschluss mehrerer Arbeitgeber</v>
      </c>
      <c r="B54" s="33">
        <v>148</v>
      </c>
      <c r="C54" s="8">
        <v>121927</v>
      </c>
      <c r="D54" s="8">
        <v>61839</v>
      </c>
      <c r="E54" s="152">
        <v>43302.769</v>
      </c>
      <c r="F54" s="34">
        <f t="shared" si="7"/>
        <v>5.4517214854519727E-2</v>
      </c>
      <c r="G54" s="47">
        <v>160</v>
      </c>
      <c r="H54" s="48">
        <v>148586</v>
      </c>
      <c r="I54" s="48">
        <v>72887</v>
      </c>
      <c r="J54" s="162">
        <v>51319.913</v>
      </c>
      <c r="K54" s="50">
        <f t="shared" si="8"/>
        <v>6.6711819760538846E-2</v>
      </c>
      <c r="L54" s="128">
        <v>165</v>
      </c>
      <c r="M54" s="129">
        <v>150946</v>
      </c>
      <c r="N54" s="129">
        <v>73950</v>
      </c>
      <c r="O54" s="168">
        <v>50933.321000000004</v>
      </c>
      <c r="P54" s="131">
        <f t="shared" si="9"/>
        <v>6.9506238750494415E-2</v>
      </c>
      <c r="Q54" s="128">
        <v>168</v>
      </c>
      <c r="R54" s="129">
        <v>169015</v>
      </c>
      <c r="S54" s="129">
        <v>74647</v>
      </c>
      <c r="T54" s="168">
        <v>53341.607000000004</v>
      </c>
      <c r="U54" s="131">
        <f t="shared" si="10"/>
        <v>7.5771271378273788E-2</v>
      </c>
      <c r="V54" s="128">
        <v>160</v>
      </c>
      <c r="W54" s="129">
        <v>83075</v>
      </c>
      <c r="X54" s="129">
        <v>27539</v>
      </c>
      <c r="Y54" s="168">
        <v>20596.258999999998</v>
      </c>
      <c r="Z54" s="131">
        <f t="shared" si="11"/>
        <v>3.0345294984566458E-2</v>
      </c>
      <c r="AA54" s="128">
        <v>165</v>
      </c>
      <c r="AB54" s="129">
        <v>86086</v>
      </c>
      <c r="AC54" s="129">
        <v>27544</v>
      </c>
      <c r="AD54" s="168">
        <v>21868.703000000001</v>
      </c>
      <c r="AE54" s="131">
        <f t="shared" si="12"/>
        <v>3.5463222988568049E-2</v>
      </c>
    </row>
    <row r="55" spans="1:31" x14ac:dyDescent="0.2">
      <c r="A55" s="118" t="str">
        <f>$A$15</f>
        <v>Gemeinschaftseinrichtung</v>
      </c>
      <c r="B55" s="33">
        <v>103</v>
      </c>
      <c r="C55" s="8">
        <v>872315</v>
      </c>
      <c r="D55" s="8">
        <v>110645</v>
      </c>
      <c r="E55" s="152">
        <v>91992.251000000004</v>
      </c>
      <c r="F55" s="34">
        <f t="shared" si="7"/>
        <v>0.11581618054766676</v>
      </c>
      <c r="G55" s="47">
        <v>106</v>
      </c>
      <c r="H55" s="48">
        <v>844651</v>
      </c>
      <c r="I55" s="48">
        <v>101972</v>
      </c>
      <c r="J55" s="162">
        <v>87168.917000000001</v>
      </c>
      <c r="K55" s="50">
        <f t="shared" si="8"/>
        <v>0.1133126839015758</v>
      </c>
      <c r="L55" s="128">
        <v>105</v>
      </c>
      <c r="M55" s="129">
        <v>778836</v>
      </c>
      <c r="N55" s="129">
        <v>96460</v>
      </c>
      <c r="O55" s="168">
        <v>79724.338000000003</v>
      </c>
      <c r="P55" s="131">
        <f t="shared" si="9"/>
        <v>0.10879594659168434</v>
      </c>
      <c r="Q55" s="128">
        <v>105</v>
      </c>
      <c r="R55" s="129">
        <v>838419</v>
      </c>
      <c r="S55" s="129">
        <v>120277</v>
      </c>
      <c r="T55" s="168">
        <v>91418.653999999995</v>
      </c>
      <c r="U55" s="131">
        <f t="shared" si="10"/>
        <v>0.12985937302696024</v>
      </c>
      <c r="V55" s="128">
        <v>119</v>
      </c>
      <c r="W55" s="129">
        <v>1008703</v>
      </c>
      <c r="X55" s="129">
        <v>208894</v>
      </c>
      <c r="Y55" s="168">
        <v>155964.06299999999</v>
      </c>
      <c r="Z55" s="131">
        <f t="shared" si="11"/>
        <v>0.22978811340090971</v>
      </c>
      <c r="AA55" s="128">
        <v>118</v>
      </c>
      <c r="AB55" s="129">
        <v>980293</v>
      </c>
      <c r="AC55" s="129">
        <v>197817</v>
      </c>
      <c r="AD55" s="168">
        <v>144988.06299999999</v>
      </c>
      <c r="AE55" s="131">
        <f t="shared" si="12"/>
        <v>0.2351188366703573</v>
      </c>
    </row>
    <row r="56" spans="1:31" x14ac:dyDescent="0.2">
      <c r="A56" s="118" t="str">
        <f>$A$16</f>
        <v>Sammeleinrichtung</v>
      </c>
      <c r="B56" s="33">
        <v>112</v>
      </c>
      <c r="C56" s="8">
        <v>1687187</v>
      </c>
      <c r="D56" s="8">
        <v>79622</v>
      </c>
      <c r="E56" s="152">
        <v>185357.079</v>
      </c>
      <c r="F56" s="34">
        <f t="shared" si="7"/>
        <v>0.23336040475031022</v>
      </c>
      <c r="G56" s="47">
        <v>117</v>
      </c>
      <c r="H56" s="48">
        <v>1659986</v>
      </c>
      <c r="I56" s="48">
        <v>70940</v>
      </c>
      <c r="J56" s="162">
        <v>180384.90599999999</v>
      </c>
      <c r="K56" s="50">
        <f t="shared" si="8"/>
        <v>0.23448608216841174</v>
      </c>
      <c r="L56" s="128">
        <v>116</v>
      </c>
      <c r="M56" s="129">
        <v>1604391</v>
      </c>
      <c r="N56" s="129">
        <v>60526</v>
      </c>
      <c r="O56" s="168">
        <v>167399.39799999999</v>
      </c>
      <c r="P56" s="131">
        <f t="shared" si="9"/>
        <v>0.22844185879960657</v>
      </c>
      <c r="Q56" s="128">
        <v>123</v>
      </c>
      <c r="R56" s="129">
        <v>1582704</v>
      </c>
      <c r="S56" s="129">
        <v>70281</v>
      </c>
      <c r="T56" s="168">
        <v>161980.34400000001</v>
      </c>
      <c r="U56" s="131">
        <f t="shared" si="10"/>
        <v>0.2300916169092945</v>
      </c>
      <c r="V56" s="128">
        <v>130</v>
      </c>
      <c r="W56" s="129">
        <v>1549450</v>
      </c>
      <c r="X56" s="129">
        <v>58825</v>
      </c>
      <c r="Y56" s="168">
        <v>152150.33900000001</v>
      </c>
      <c r="Z56" s="131">
        <f t="shared" si="11"/>
        <v>0.224169200773635</v>
      </c>
      <c r="AA56" s="128">
        <v>124</v>
      </c>
      <c r="AB56" s="129">
        <v>1507488</v>
      </c>
      <c r="AC56" s="129">
        <v>142795</v>
      </c>
      <c r="AD56" s="168">
        <v>90648.31</v>
      </c>
      <c r="AE56" s="131">
        <f t="shared" si="12"/>
        <v>0.14699917187895611</v>
      </c>
    </row>
    <row r="57" spans="1:31" ht="25.5" x14ac:dyDescent="0.2">
      <c r="A57" s="118" t="str">
        <f>$A$17</f>
        <v>Sammel-/Gemeinschaftseinrichtung öffentlich-rechtl. Arbeitgeber</v>
      </c>
      <c r="B57" s="33">
        <v>32</v>
      </c>
      <c r="C57" s="8">
        <v>333655</v>
      </c>
      <c r="D57" s="8">
        <v>147084</v>
      </c>
      <c r="E57" s="152">
        <v>129663.228</v>
      </c>
      <c r="F57" s="34">
        <f t="shared" si="7"/>
        <v>0.16324309559988134</v>
      </c>
      <c r="G57" s="47">
        <v>32</v>
      </c>
      <c r="H57" s="48">
        <v>279654</v>
      </c>
      <c r="I57" s="48">
        <v>123960</v>
      </c>
      <c r="J57" s="162">
        <v>108848.93</v>
      </c>
      <c r="K57" s="50">
        <f t="shared" si="8"/>
        <v>0.14149498264518703</v>
      </c>
      <c r="L57" s="128">
        <v>32</v>
      </c>
      <c r="M57" s="129">
        <v>281606</v>
      </c>
      <c r="N57" s="129">
        <v>124074</v>
      </c>
      <c r="O57" s="168">
        <v>105624.47900000001</v>
      </c>
      <c r="P57" s="131">
        <f t="shared" si="9"/>
        <v>0.14414061583124696</v>
      </c>
      <c r="Q57" s="128">
        <v>32</v>
      </c>
      <c r="R57" s="129">
        <v>277978</v>
      </c>
      <c r="S57" s="129">
        <v>120004</v>
      </c>
      <c r="T57" s="168">
        <v>102766.51</v>
      </c>
      <c r="U57" s="131">
        <f t="shared" si="10"/>
        <v>0.14597890006966016</v>
      </c>
      <c r="V57" s="128">
        <v>25</v>
      </c>
      <c r="W57" s="129">
        <v>164069</v>
      </c>
      <c r="X57" s="129">
        <v>78691</v>
      </c>
      <c r="Y57" s="168">
        <v>65656.989000000001</v>
      </c>
      <c r="Z57" s="131">
        <f t="shared" si="11"/>
        <v>9.6735076938168005E-2</v>
      </c>
      <c r="AA57" s="128">
        <v>23</v>
      </c>
      <c r="AB57" s="129">
        <v>146985</v>
      </c>
      <c r="AC57" s="129">
        <v>73887</v>
      </c>
      <c r="AD57" s="168">
        <v>58665.029000000002</v>
      </c>
      <c r="AE57" s="131">
        <f t="shared" si="12"/>
        <v>9.513371712340743E-2</v>
      </c>
    </row>
    <row r="58" spans="1:31" ht="12.75" hidden="1" customHeight="1" x14ac:dyDescent="0.2">
      <c r="A58" s="118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8"/>
      <c r="P58" s="131"/>
      <c r="Q58" s="128"/>
      <c r="R58" s="129"/>
      <c r="S58" s="129"/>
      <c r="T58" s="168"/>
      <c r="U58" s="131"/>
      <c r="V58" s="128"/>
      <c r="W58" s="129"/>
      <c r="X58" s="129"/>
      <c r="Y58" s="168"/>
      <c r="Z58" s="131"/>
      <c r="AA58" s="128"/>
      <c r="AB58" s="129"/>
      <c r="AC58" s="129"/>
      <c r="AD58" s="168"/>
      <c r="AE58" s="131"/>
    </row>
    <row r="59" spans="1:31" ht="12.75" hidden="1" customHeight="1" x14ac:dyDescent="0.2">
      <c r="A59" s="118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8"/>
      <c r="P59" s="131"/>
      <c r="Q59" s="128"/>
      <c r="R59" s="129"/>
      <c r="S59" s="129"/>
      <c r="T59" s="168"/>
      <c r="U59" s="131"/>
      <c r="V59" s="128"/>
      <c r="W59" s="129"/>
      <c r="X59" s="129"/>
      <c r="Y59" s="168"/>
      <c r="Z59" s="131"/>
      <c r="AA59" s="128"/>
      <c r="AB59" s="129"/>
      <c r="AC59" s="129"/>
      <c r="AD59" s="168"/>
      <c r="AE59" s="131"/>
    </row>
    <row r="60" spans="1:31" ht="12.75" hidden="1" customHeight="1" x14ac:dyDescent="0.2">
      <c r="A60" s="118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8"/>
      <c r="P60" s="131"/>
      <c r="Q60" s="128"/>
      <c r="R60" s="129"/>
      <c r="S60" s="129"/>
      <c r="T60" s="168"/>
      <c r="U60" s="131"/>
      <c r="V60" s="128"/>
      <c r="W60" s="129"/>
      <c r="X60" s="129"/>
      <c r="Y60" s="168"/>
      <c r="Z60" s="131"/>
      <c r="AA60" s="128"/>
      <c r="AB60" s="129"/>
      <c r="AC60" s="129"/>
      <c r="AD60" s="168"/>
      <c r="AE60" s="131"/>
    </row>
    <row r="61" spans="1:31" ht="12.75" hidden="1" customHeight="1" x14ac:dyDescent="0.2">
      <c r="A61" s="118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8"/>
      <c r="P61" s="131"/>
      <c r="Q61" s="128"/>
      <c r="R61" s="129"/>
      <c r="S61" s="129"/>
      <c r="T61" s="168"/>
      <c r="U61" s="131"/>
      <c r="V61" s="128"/>
      <c r="W61" s="129"/>
      <c r="X61" s="129"/>
      <c r="Y61" s="168"/>
      <c r="Z61" s="131"/>
      <c r="AA61" s="128"/>
      <c r="AB61" s="129"/>
      <c r="AC61" s="129"/>
      <c r="AD61" s="168"/>
      <c r="AE61" s="131"/>
    </row>
    <row r="62" spans="1:31" ht="12.75" hidden="1" customHeight="1" x14ac:dyDescent="0.2">
      <c r="A62" s="118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8"/>
      <c r="P62" s="131"/>
      <c r="Q62" s="128"/>
      <c r="R62" s="129"/>
      <c r="S62" s="129"/>
      <c r="T62" s="168"/>
      <c r="U62" s="131"/>
      <c r="V62" s="128"/>
      <c r="W62" s="129"/>
      <c r="X62" s="129"/>
      <c r="Y62" s="168"/>
      <c r="Z62" s="131"/>
      <c r="AA62" s="128"/>
      <c r="AB62" s="129"/>
      <c r="AC62" s="129"/>
      <c r="AD62" s="168"/>
      <c r="AE62" s="131"/>
    </row>
    <row r="63" spans="1:31" ht="12.75" hidden="1" customHeight="1" x14ac:dyDescent="0.2">
      <c r="A63" s="118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8"/>
      <c r="P63" s="131"/>
      <c r="Q63" s="128"/>
      <c r="R63" s="129"/>
      <c r="S63" s="129"/>
      <c r="T63" s="168"/>
      <c r="U63" s="131"/>
      <c r="V63" s="128"/>
      <c r="W63" s="129"/>
      <c r="X63" s="129"/>
      <c r="Y63" s="168"/>
      <c r="Z63" s="131"/>
      <c r="AA63" s="128"/>
      <c r="AB63" s="129"/>
      <c r="AC63" s="129"/>
      <c r="AD63" s="168"/>
      <c r="AE63" s="131"/>
    </row>
    <row r="64" spans="1:31" ht="12.75" hidden="1" customHeight="1" x14ac:dyDescent="0.2">
      <c r="A64" s="118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8"/>
      <c r="P64" s="131"/>
      <c r="Q64" s="128"/>
      <c r="R64" s="129"/>
      <c r="S64" s="129"/>
      <c r="T64" s="168"/>
      <c r="U64" s="131"/>
      <c r="V64" s="128"/>
      <c r="W64" s="129"/>
      <c r="X64" s="129"/>
      <c r="Y64" s="168"/>
      <c r="Z64" s="131"/>
      <c r="AA64" s="128"/>
      <c r="AB64" s="129"/>
      <c r="AC64" s="129"/>
      <c r="AD64" s="168"/>
      <c r="AE64" s="131"/>
    </row>
    <row r="65" spans="1:31" ht="12.75" hidden="1" customHeight="1" x14ac:dyDescent="0.2">
      <c r="A65" s="118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8"/>
      <c r="P65" s="131"/>
      <c r="Q65" s="128"/>
      <c r="R65" s="129"/>
      <c r="S65" s="129"/>
      <c r="T65" s="168"/>
      <c r="U65" s="131"/>
      <c r="V65" s="128"/>
      <c r="W65" s="129"/>
      <c r="X65" s="129"/>
      <c r="Y65" s="168"/>
      <c r="Z65" s="131"/>
      <c r="AA65" s="128"/>
      <c r="AB65" s="129"/>
      <c r="AC65" s="129"/>
      <c r="AD65" s="168"/>
      <c r="AE65" s="131"/>
    </row>
    <row r="66" spans="1:31" ht="12.75" hidden="1" customHeight="1" x14ac:dyDescent="0.2">
      <c r="A66" s="118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8"/>
      <c r="P66" s="131"/>
      <c r="Q66" s="128"/>
      <c r="R66" s="129"/>
      <c r="S66" s="129"/>
      <c r="T66" s="168"/>
      <c r="U66" s="131"/>
      <c r="V66" s="128"/>
      <c r="W66" s="129"/>
      <c r="X66" s="129"/>
      <c r="Y66" s="168"/>
      <c r="Z66" s="131"/>
      <c r="AA66" s="128"/>
      <c r="AB66" s="129"/>
      <c r="AC66" s="129"/>
      <c r="AD66" s="168"/>
      <c r="AE66" s="131"/>
    </row>
    <row r="67" spans="1:31" ht="12.75" hidden="1" customHeight="1" x14ac:dyDescent="0.2">
      <c r="A67" s="118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8"/>
      <c r="P67" s="131"/>
      <c r="Q67" s="128"/>
      <c r="R67" s="129"/>
      <c r="S67" s="129"/>
      <c r="T67" s="168"/>
      <c r="U67" s="131"/>
      <c r="V67" s="128"/>
      <c r="W67" s="129"/>
      <c r="X67" s="129"/>
      <c r="Y67" s="168"/>
      <c r="Z67" s="131"/>
      <c r="AA67" s="128"/>
      <c r="AB67" s="129"/>
      <c r="AC67" s="129"/>
      <c r="AD67" s="168"/>
      <c r="AE67" s="131"/>
    </row>
    <row r="68" spans="1:31" ht="12.75" hidden="1" customHeight="1" x14ac:dyDescent="0.2">
      <c r="A68" s="118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8"/>
      <c r="P68" s="131"/>
      <c r="Q68" s="128"/>
      <c r="R68" s="129"/>
      <c r="S68" s="129"/>
      <c r="T68" s="168"/>
      <c r="U68" s="131"/>
      <c r="V68" s="128"/>
      <c r="W68" s="129"/>
      <c r="X68" s="129"/>
      <c r="Y68" s="168"/>
      <c r="Z68" s="131"/>
      <c r="AA68" s="128"/>
      <c r="AB68" s="129"/>
      <c r="AC68" s="129"/>
      <c r="AD68" s="168"/>
      <c r="AE68" s="131"/>
    </row>
    <row r="69" spans="1:31" ht="12.75" hidden="1" customHeight="1" x14ac:dyDescent="0.2">
      <c r="A69" s="118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8"/>
      <c r="P69" s="131"/>
      <c r="Q69" s="128"/>
      <c r="R69" s="129"/>
      <c r="S69" s="129"/>
      <c r="T69" s="168"/>
      <c r="U69" s="131"/>
      <c r="V69" s="128"/>
      <c r="W69" s="129"/>
      <c r="X69" s="129"/>
      <c r="Y69" s="168"/>
      <c r="Z69" s="131"/>
      <c r="AA69" s="128"/>
      <c r="AB69" s="129"/>
      <c r="AC69" s="129"/>
      <c r="AD69" s="168"/>
      <c r="AE69" s="131"/>
    </row>
    <row r="70" spans="1:31" ht="12.75" hidden="1" customHeight="1" x14ac:dyDescent="0.2">
      <c r="A70" s="118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8"/>
      <c r="P70" s="131"/>
      <c r="Q70" s="128"/>
      <c r="R70" s="129"/>
      <c r="S70" s="129"/>
      <c r="T70" s="168"/>
      <c r="U70" s="131"/>
      <c r="V70" s="128"/>
      <c r="W70" s="129"/>
      <c r="X70" s="129"/>
      <c r="Y70" s="168"/>
      <c r="Z70" s="131"/>
      <c r="AA70" s="128"/>
      <c r="AB70" s="129"/>
      <c r="AC70" s="129"/>
      <c r="AD70" s="168"/>
      <c r="AE70" s="131"/>
    </row>
    <row r="71" spans="1:31" ht="12.75" hidden="1" customHeight="1" x14ac:dyDescent="0.2">
      <c r="A71" s="118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8"/>
      <c r="P71" s="131"/>
      <c r="Q71" s="128"/>
      <c r="R71" s="129"/>
      <c r="S71" s="129"/>
      <c r="T71" s="168"/>
      <c r="U71" s="131"/>
      <c r="V71" s="128"/>
      <c r="W71" s="129"/>
      <c r="X71" s="129"/>
      <c r="Y71" s="168"/>
      <c r="Z71" s="131"/>
      <c r="AA71" s="128"/>
      <c r="AB71" s="129"/>
      <c r="AC71" s="129"/>
      <c r="AD71" s="168"/>
      <c r="AE71" s="131"/>
    </row>
    <row r="72" spans="1:31" ht="12.75" hidden="1" customHeight="1" x14ac:dyDescent="0.2">
      <c r="A72" s="118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8"/>
      <c r="P72" s="131"/>
      <c r="Q72" s="128"/>
      <c r="R72" s="129"/>
      <c r="S72" s="129"/>
      <c r="T72" s="168"/>
      <c r="U72" s="131"/>
      <c r="V72" s="128"/>
      <c r="W72" s="129"/>
      <c r="X72" s="129"/>
      <c r="Y72" s="168"/>
      <c r="Z72" s="131"/>
      <c r="AA72" s="128"/>
      <c r="AB72" s="129"/>
      <c r="AC72" s="129"/>
      <c r="AD72" s="168"/>
      <c r="AE72" s="131"/>
    </row>
    <row r="73" spans="1:31" ht="12.75" hidden="1" customHeight="1" x14ac:dyDescent="0.2">
      <c r="A73" s="118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8"/>
      <c r="P73" s="131"/>
      <c r="Q73" s="128"/>
      <c r="R73" s="129"/>
      <c r="S73" s="129"/>
      <c r="T73" s="168"/>
      <c r="U73" s="131"/>
      <c r="V73" s="128"/>
      <c r="W73" s="129"/>
      <c r="X73" s="129"/>
      <c r="Y73" s="168"/>
      <c r="Z73" s="131"/>
      <c r="AA73" s="128"/>
      <c r="AB73" s="129"/>
      <c r="AC73" s="129"/>
      <c r="AD73" s="168"/>
      <c r="AE73" s="131"/>
    </row>
    <row r="74" spans="1:31" ht="12.75" hidden="1" customHeight="1" x14ac:dyDescent="0.2">
      <c r="A74" s="118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8"/>
      <c r="P74" s="131"/>
      <c r="Q74" s="128"/>
      <c r="R74" s="129"/>
      <c r="S74" s="129"/>
      <c r="T74" s="168"/>
      <c r="U74" s="131"/>
      <c r="V74" s="128"/>
      <c r="W74" s="129"/>
      <c r="X74" s="129"/>
      <c r="Y74" s="168"/>
      <c r="Z74" s="131"/>
      <c r="AA74" s="128"/>
      <c r="AB74" s="129"/>
      <c r="AC74" s="129"/>
      <c r="AD74" s="168"/>
      <c r="AE74" s="131"/>
    </row>
    <row r="75" spans="1:31" ht="12.75" hidden="1" customHeight="1" x14ac:dyDescent="0.2">
      <c r="A75" s="119"/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8"/>
      <c r="P75" s="131"/>
      <c r="Q75" s="128"/>
      <c r="R75" s="129"/>
      <c r="S75" s="129"/>
      <c r="T75" s="168"/>
      <c r="U75" s="131"/>
      <c r="V75" s="128"/>
      <c r="W75" s="129"/>
      <c r="X75" s="129"/>
      <c r="Y75" s="168"/>
      <c r="Z75" s="131"/>
      <c r="AA75" s="128"/>
      <c r="AB75" s="129"/>
      <c r="AC75" s="129"/>
      <c r="AD75" s="168"/>
      <c r="AE75" s="131"/>
    </row>
    <row r="76" spans="1:31" x14ac:dyDescent="0.2">
      <c r="A76" s="115" t="s">
        <v>2</v>
      </c>
      <c r="B76" s="35">
        <f t="shared" ref="B76:Y76" si="13">SUM(B$52:B$75)</f>
        <v>1549</v>
      </c>
      <c r="C76" s="9">
        <f t="shared" si="13"/>
        <v>3936527</v>
      </c>
      <c r="D76" s="9">
        <f t="shared" si="13"/>
        <v>785835</v>
      </c>
      <c r="E76" s="153">
        <f t="shared" si="13"/>
        <v>794295.32699999993</v>
      </c>
      <c r="F76" s="67">
        <f t="shared" si="13"/>
        <v>1</v>
      </c>
      <c r="G76" s="51">
        <f t="shared" si="13"/>
        <v>1616</v>
      </c>
      <c r="H76" s="68">
        <f t="shared" si="13"/>
        <v>3850189</v>
      </c>
      <c r="I76" s="68">
        <f t="shared" si="13"/>
        <v>761307</v>
      </c>
      <c r="J76" s="163">
        <f t="shared" si="13"/>
        <v>769277.66599999997</v>
      </c>
      <c r="K76" s="69">
        <f t="shared" si="13"/>
        <v>1</v>
      </c>
      <c r="L76" s="132">
        <f t="shared" si="13"/>
        <v>1643</v>
      </c>
      <c r="M76" s="133">
        <f t="shared" si="13"/>
        <v>3728054</v>
      </c>
      <c r="N76" s="133">
        <f t="shared" si="13"/>
        <v>738727</v>
      </c>
      <c r="O76" s="169">
        <f t="shared" si="13"/>
        <v>732787.76</v>
      </c>
      <c r="P76" s="135">
        <f t="shared" si="13"/>
        <v>0.99999999999999989</v>
      </c>
      <c r="Q76" s="132">
        <f t="shared" si="13"/>
        <v>1705</v>
      </c>
      <c r="R76" s="133">
        <f t="shared" si="13"/>
        <v>3729812</v>
      </c>
      <c r="S76" s="133">
        <f t="shared" si="13"/>
        <v>734767</v>
      </c>
      <c r="T76" s="169">
        <f t="shared" si="13"/>
        <v>703981.94499999995</v>
      </c>
      <c r="U76" s="135">
        <f t="shared" si="13"/>
        <v>1</v>
      </c>
      <c r="V76" s="132">
        <f t="shared" si="13"/>
        <v>1802</v>
      </c>
      <c r="W76" s="133">
        <f t="shared" si="13"/>
        <v>3664657</v>
      </c>
      <c r="X76" s="133">
        <f t="shared" si="13"/>
        <v>714906</v>
      </c>
      <c r="Y76" s="169">
        <f t="shared" si="13"/>
        <v>678729.89899999998</v>
      </c>
      <c r="Z76" s="135">
        <f t="shared" ref="Z76:AE76" si="14">SUM(Z$52:Z$75)</f>
        <v>1</v>
      </c>
      <c r="AA76" s="132">
        <f t="shared" si="14"/>
        <v>1847</v>
      </c>
      <c r="AB76" s="133">
        <f t="shared" si="14"/>
        <v>3574632</v>
      </c>
      <c r="AC76" s="133">
        <f t="shared" si="14"/>
        <v>783627</v>
      </c>
      <c r="AD76" s="169">
        <f t="shared" si="14"/>
        <v>616658.64399999997</v>
      </c>
      <c r="AE76" s="135">
        <f t="shared" si="14"/>
        <v>1</v>
      </c>
    </row>
    <row r="79" spans="1:31" ht="12.75" hidden="1" customHeight="1" x14ac:dyDescent="0.2"/>
    <row r="80" spans="1:31" ht="12.75" hidden="1" customHeight="1" x14ac:dyDescent="0.2"/>
    <row r="81" spans="1:31" ht="12.75" hidden="1" customHeight="1" x14ac:dyDescent="0.2"/>
    <row r="82" spans="1:31" ht="12.75" hidden="1" customHeight="1" x14ac:dyDescent="0.2"/>
    <row r="83" spans="1:31" ht="12.75" hidden="1" customHeight="1" x14ac:dyDescent="0.2"/>
    <row r="84" spans="1:31" ht="12.75" hidden="1" customHeight="1" x14ac:dyDescent="0.2"/>
    <row r="85" spans="1:31" ht="12.75" hidden="1" customHeight="1" x14ac:dyDescent="0.2"/>
    <row r="86" spans="1:31" ht="12.75" hidden="1" customHeight="1" x14ac:dyDescent="0.2"/>
    <row r="87" spans="1:31" ht="12.75" hidden="1" customHeight="1" x14ac:dyDescent="0.2"/>
    <row r="88" spans="1:31" ht="12.75" hidden="1" customHeight="1" x14ac:dyDescent="0.2"/>
    <row r="89" spans="1:31" ht="12.75" hidden="1" customHeight="1" x14ac:dyDescent="0.2"/>
    <row r="91" spans="1:31" x14ac:dyDescent="0.2">
      <c r="A91" s="117" t="str">
        <f>Translation!$A$31</f>
        <v>Vorsorgeeinrichtungen mit Staatsgarantie</v>
      </c>
    </row>
    <row r="92" spans="1:31" x14ac:dyDescent="0.2">
      <c r="A92" s="118" t="str">
        <f>$A$12</f>
        <v>Vorsorgeeinrichtung eines Arbeitgebers</v>
      </c>
      <c r="B92" s="36">
        <v>8</v>
      </c>
      <c r="C92" s="10">
        <v>2332</v>
      </c>
      <c r="D92" s="10">
        <v>1257</v>
      </c>
      <c r="E92" s="154">
        <v>758.55600000000004</v>
      </c>
      <c r="F92" s="37">
        <f t="shared" ref="F92:F97" si="15">E92/E$116</f>
        <v>5.9333651174486475E-3</v>
      </c>
      <c r="G92" s="53">
        <v>8</v>
      </c>
      <c r="H92" s="54">
        <v>2707</v>
      </c>
      <c r="I92" s="54">
        <v>1202</v>
      </c>
      <c r="J92" s="164">
        <v>732.048</v>
      </c>
      <c r="K92" s="56">
        <f t="shared" ref="K92:K97" si="16">J92/J$116</f>
        <v>5.4626323473771759E-3</v>
      </c>
      <c r="L92" s="136">
        <v>8</v>
      </c>
      <c r="M92" s="137">
        <v>2660</v>
      </c>
      <c r="N92" s="137">
        <v>1179</v>
      </c>
      <c r="O92" s="170">
        <v>717.94200000000001</v>
      </c>
      <c r="P92" s="139">
        <f t="shared" ref="P92:P97" si="17">O92/O$116</f>
        <v>5.6407666911494148E-3</v>
      </c>
      <c r="Q92" s="136">
        <v>8</v>
      </c>
      <c r="R92" s="137">
        <v>2529</v>
      </c>
      <c r="S92" s="137">
        <v>1137</v>
      </c>
      <c r="T92" s="170">
        <v>693.18899999999996</v>
      </c>
      <c r="U92" s="139">
        <f t="shared" ref="U92:U97" si="18">T92/T$116</f>
        <v>5.8130027143681708E-3</v>
      </c>
      <c r="V92" s="136">
        <v>9</v>
      </c>
      <c r="W92" s="137">
        <v>28462</v>
      </c>
      <c r="X92" s="137">
        <v>13657</v>
      </c>
      <c r="Y92" s="170">
        <v>11381.736999999999</v>
      </c>
      <c r="Z92" s="139">
        <f t="shared" ref="Z92:Z97" si="19">Y92/Y$116</f>
        <v>9.0835080830405368E-2</v>
      </c>
      <c r="AA92" s="136">
        <v>15</v>
      </c>
      <c r="AB92" s="137">
        <v>32423</v>
      </c>
      <c r="AC92" s="137">
        <v>14840</v>
      </c>
      <c r="AD92" s="170">
        <v>11882.449000000001</v>
      </c>
      <c r="AE92" s="139">
        <f t="shared" ref="AE92:AE97" si="20">AD92/AD$116</f>
        <v>9.225776715710482E-2</v>
      </c>
    </row>
    <row r="93" spans="1:31" x14ac:dyDescent="0.2">
      <c r="A93" s="118" t="str">
        <f>$A$13</f>
        <v>Vorsorgeeinrichtung eines Konzerns</v>
      </c>
      <c r="B93" s="36">
        <v>0</v>
      </c>
      <c r="C93" s="10">
        <v>0</v>
      </c>
      <c r="D93" s="10">
        <v>0</v>
      </c>
      <c r="E93" s="154">
        <v>0</v>
      </c>
      <c r="F93" s="37">
        <f t="shared" si="15"/>
        <v>0</v>
      </c>
      <c r="G93" s="53">
        <v>0</v>
      </c>
      <c r="H93" s="54">
        <v>0</v>
      </c>
      <c r="I93" s="54">
        <v>0</v>
      </c>
      <c r="J93" s="164">
        <v>0</v>
      </c>
      <c r="K93" s="56">
        <f t="shared" si="16"/>
        <v>0</v>
      </c>
      <c r="L93" s="136">
        <v>0</v>
      </c>
      <c r="M93" s="137">
        <v>0</v>
      </c>
      <c r="N93" s="137">
        <v>0</v>
      </c>
      <c r="O93" s="170">
        <v>0</v>
      </c>
      <c r="P93" s="139">
        <f t="shared" si="17"/>
        <v>0</v>
      </c>
      <c r="Q93" s="136">
        <v>0</v>
      </c>
      <c r="R93" s="137">
        <v>0</v>
      </c>
      <c r="S93" s="137">
        <v>0</v>
      </c>
      <c r="T93" s="170">
        <v>0</v>
      </c>
      <c r="U93" s="139">
        <f t="shared" si="18"/>
        <v>0</v>
      </c>
      <c r="V93" s="136">
        <v>2</v>
      </c>
      <c r="W93" s="137">
        <v>4216</v>
      </c>
      <c r="X93" s="137">
        <v>1798</v>
      </c>
      <c r="Y93" s="170">
        <v>1246.2570000000001</v>
      </c>
      <c r="Z93" s="139">
        <f t="shared" si="19"/>
        <v>9.9460965694830698E-3</v>
      </c>
      <c r="AA93" s="136">
        <v>0</v>
      </c>
      <c r="AB93" s="137">
        <v>0</v>
      </c>
      <c r="AC93" s="137">
        <v>0</v>
      </c>
      <c r="AD93" s="170">
        <v>0</v>
      </c>
      <c r="AE93" s="139">
        <f t="shared" si="20"/>
        <v>0</v>
      </c>
    </row>
    <row r="94" spans="1:31" x14ac:dyDescent="0.2">
      <c r="A94" s="118" t="str">
        <f>$A$14</f>
        <v>Anderer Zusammenschluss mehrerer Arbeitgeber</v>
      </c>
      <c r="B94" s="36">
        <v>0</v>
      </c>
      <c r="C94" s="10">
        <v>0</v>
      </c>
      <c r="D94" s="10">
        <v>0</v>
      </c>
      <c r="E94" s="154">
        <v>0</v>
      </c>
      <c r="F94" s="37">
        <f t="shared" si="15"/>
        <v>0</v>
      </c>
      <c r="G94" s="53">
        <v>2</v>
      </c>
      <c r="H94" s="54">
        <v>885</v>
      </c>
      <c r="I94" s="54">
        <v>460</v>
      </c>
      <c r="J94" s="164">
        <v>247.04300000000001</v>
      </c>
      <c r="K94" s="56">
        <f t="shared" si="16"/>
        <v>1.8434652959820937E-3</v>
      </c>
      <c r="L94" s="136">
        <v>2</v>
      </c>
      <c r="M94" s="137">
        <v>859</v>
      </c>
      <c r="N94" s="137">
        <v>433</v>
      </c>
      <c r="O94" s="170">
        <v>237.22399999999999</v>
      </c>
      <c r="P94" s="139">
        <f t="shared" si="17"/>
        <v>1.8638347353145917E-3</v>
      </c>
      <c r="Q94" s="136">
        <v>2</v>
      </c>
      <c r="R94" s="137">
        <v>849</v>
      </c>
      <c r="S94" s="137">
        <v>424</v>
      </c>
      <c r="T94" s="170">
        <v>231.446</v>
      </c>
      <c r="U94" s="139">
        <f t="shared" si="18"/>
        <v>1.9408793651221464E-3</v>
      </c>
      <c r="V94" s="136">
        <v>4</v>
      </c>
      <c r="W94" s="137">
        <v>7730</v>
      </c>
      <c r="X94" s="137">
        <v>3250</v>
      </c>
      <c r="Y94" s="170">
        <v>2025.8320000000001</v>
      </c>
      <c r="Z94" s="139">
        <f t="shared" si="19"/>
        <v>1.6167709152726143E-2</v>
      </c>
      <c r="AA94" s="136">
        <v>6</v>
      </c>
      <c r="AB94" s="137">
        <v>10277</v>
      </c>
      <c r="AC94" s="137">
        <v>4095</v>
      </c>
      <c r="AD94" s="170">
        <v>2651.8470000000002</v>
      </c>
      <c r="AE94" s="139">
        <f t="shared" si="20"/>
        <v>2.0589483116003018E-2</v>
      </c>
    </row>
    <row r="95" spans="1:31" x14ac:dyDescent="0.2">
      <c r="A95" s="118" t="str">
        <f>$A$15</f>
        <v>Gemeinschaftseinrichtung</v>
      </c>
      <c r="B95" s="36">
        <v>0</v>
      </c>
      <c r="C95" s="10">
        <v>0</v>
      </c>
      <c r="D95" s="10">
        <v>0</v>
      </c>
      <c r="E95" s="154">
        <v>0</v>
      </c>
      <c r="F95" s="37">
        <f t="shared" si="15"/>
        <v>0</v>
      </c>
      <c r="G95" s="53">
        <v>0</v>
      </c>
      <c r="H95" s="54">
        <v>0</v>
      </c>
      <c r="I95" s="54">
        <v>0</v>
      </c>
      <c r="J95" s="164">
        <v>0</v>
      </c>
      <c r="K95" s="56">
        <f t="shared" si="16"/>
        <v>0</v>
      </c>
      <c r="L95" s="136">
        <v>0</v>
      </c>
      <c r="M95" s="137">
        <v>0</v>
      </c>
      <c r="N95" s="137">
        <v>0</v>
      </c>
      <c r="O95" s="170">
        <v>0</v>
      </c>
      <c r="P95" s="139">
        <f t="shared" si="17"/>
        <v>0</v>
      </c>
      <c r="Q95" s="136">
        <v>0</v>
      </c>
      <c r="R95" s="137">
        <v>0</v>
      </c>
      <c r="S95" s="137">
        <v>0</v>
      </c>
      <c r="T95" s="170">
        <v>0</v>
      </c>
      <c r="U95" s="139">
        <f t="shared" si="18"/>
        <v>0</v>
      </c>
      <c r="V95" s="136">
        <v>4</v>
      </c>
      <c r="W95" s="137">
        <v>62928</v>
      </c>
      <c r="X95" s="137">
        <v>29279</v>
      </c>
      <c r="Y95" s="170">
        <v>25653.105</v>
      </c>
      <c r="Z95" s="139">
        <f t="shared" si="19"/>
        <v>0.20473165618093936</v>
      </c>
      <c r="AA95" s="136">
        <v>5</v>
      </c>
      <c r="AB95" s="137">
        <v>69534</v>
      </c>
      <c r="AC95" s="137">
        <v>31372</v>
      </c>
      <c r="AD95" s="170">
        <v>27319.094000000001</v>
      </c>
      <c r="AE95" s="139">
        <f t="shared" si="20"/>
        <v>0.21211103983657403</v>
      </c>
    </row>
    <row r="96" spans="1:31" x14ac:dyDescent="0.2">
      <c r="A96" s="118" t="str">
        <f>$A$16</f>
        <v>Sammeleinrichtung</v>
      </c>
      <c r="B96" s="36">
        <v>0</v>
      </c>
      <c r="C96" s="10">
        <v>0</v>
      </c>
      <c r="D96" s="10">
        <v>0</v>
      </c>
      <c r="E96" s="154">
        <v>0</v>
      </c>
      <c r="F96" s="37">
        <f t="shared" si="15"/>
        <v>0</v>
      </c>
      <c r="G96" s="53">
        <v>0</v>
      </c>
      <c r="H96" s="54">
        <v>0</v>
      </c>
      <c r="I96" s="54">
        <v>0</v>
      </c>
      <c r="J96" s="164">
        <v>0</v>
      </c>
      <c r="K96" s="56">
        <f t="shared" si="16"/>
        <v>0</v>
      </c>
      <c r="L96" s="136">
        <v>0</v>
      </c>
      <c r="M96" s="137">
        <v>0</v>
      </c>
      <c r="N96" s="137">
        <v>0</v>
      </c>
      <c r="O96" s="170">
        <v>0</v>
      </c>
      <c r="P96" s="139">
        <f t="shared" si="17"/>
        <v>0</v>
      </c>
      <c r="Q96" s="136">
        <v>0</v>
      </c>
      <c r="R96" s="137">
        <v>0</v>
      </c>
      <c r="S96" s="137">
        <v>0</v>
      </c>
      <c r="T96" s="170">
        <v>0</v>
      </c>
      <c r="U96" s="139">
        <f t="shared" si="18"/>
        <v>0</v>
      </c>
      <c r="V96" s="136">
        <v>0</v>
      </c>
      <c r="W96" s="137">
        <v>0</v>
      </c>
      <c r="X96" s="137">
        <v>0</v>
      </c>
      <c r="Y96" s="170">
        <v>0</v>
      </c>
      <c r="Z96" s="139">
        <f t="shared" si="19"/>
        <v>0</v>
      </c>
      <c r="AA96" s="136">
        <v>0</v>
      </c>
      <c r="AB96" s="137">
        <v>0</v>
      </c>
      <c r="AC96" s="137">
        <v>0</v>
      </c>
      <c r="AD96" s="170">
        <v>0</v>
      </c>
      <c r="AE96" s="139">
        <f t="shared" si="20"/>
        <v>0</v>
      </c>
    </row>
    <row r="97" spans="1:31" ht="25.5" x14ac:dyDescent="0.2">
      <c r="A97" s="118" t="str">
        <f>$A$17</f>
        <v>Sammel-/Gemeinschaftseinrichtung öffentlich-rechtl. Arbeitgeber</v>
      </c>
      <c r="B97" s="36">
        <v>30</v>
      </c>
      <c r="C97" s="10">
        <v>303038</v>
      </c>
      <c r="D97" s="10">
        <v>150203</v>
      </c>
      <c r="E97" s="154">
        <v>127087.276</v>
      </c>
      <c r="F97" s="37">
        <f t="shared" si="15"/>
        <v>0.99406663488255143</v>
      </c>
      <c r="G97" s="53">
        <v>28</v>
      </c>
      <c r="H97" s="54">
        <v>322131</v>
      </c>
      <c r="I97" s="54">
        <v>154522</v>
      </c>
      <c r="J97" s="164">
        <v>133031.02600000001</v>
      </c>
      <c r="K97" s="56">
        <f t="shared" si="16"/>
        <v>0.99269390235664079</v>
      </c>
      <c r="L97" s="136">
        <v>29</v>
      </c>
      <c r="M97" s="137">
        <v>318521</v>
      </c>
      <c r="N97" s="137">
        <v>148486</v>
      </c>
      <c r="O97" s="170">
        <v>126322.213</v>
      </c>
      <c r="P97" s="139">
        <f t="shared" si="17"/>
        <v>0.99249539857353597</v>
      </c>
      <c r="Q97" s="136">
        <v>28</v>
      </c>
      <c r="R97" s="137">
        <v>304965</v>
      </c>
      <c r="S97" s="137">
        <v>142273</v>
      </c>
      <c r="T97" s="170">
        <v>118323.374</v>
      </c>
      <c r="U97" s="139">
        <f t="shared" si="18"/>
        <v>0.99224611792050976</v>
      </c>
      <c r="V97" s="136">
        <v>24</v>
      </c>
      <c r="W97" s="137">
        <v>236044</v>
      </c>
      <c r="X97" s="137">
        <v>105928</v>
      </c>
      <c r="Y97" s="170">
        <v>84994.184999999998</v>
      </c>
      <c r="Z97" s="139">
        <f t="shared" si="19"/>
        <v>0.67831945726644605</v>
      </c>
      <c r="AA97" s="136">
        <v>32</v>
      </c>
      <c r="AB97" s="137">
        <v>245882</v>
      </c>
      <c r="AC97" s="137">
        <v>109398</v>
      </c>
      <c r="AD97" s="170">
        <v>86942.801000000007</v>
      </c>
      <c r="AE97" s="139">
        <f t="shared" si="20"/>
        <v>0.67504170989031809</v>
      </c>
    </row>
    <row r="98" spans="1:31" ht="12.75" hidden="1" customHeight="1" x14ac:dyDescent="0.2">
      <c r="A98" s="118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0"/>
      <c r="P98" s="139"/>
      <c r="Q98" s="136"/>
      <c r="R98" s="137"/>
      <c r="S98" s="137"/>
      <c r="T98" s="170"/>
      <c r="U98" s="139"/>
      <c r="V98" s="136"/>
      <c r="W98" s="137"/>
      <c r="X98" s="137"/>
      <c r="Y98" s="170"/>
      <c r="Z98" s="139"/>
      <c r="AA98" s="136"/>
      <c r="AB98" s="137"/>
      <c r="AC98" s="137"/>
      <c r="AD98" s="170"/>
      <c r="AE98" s="139"/>
    </row>
    <row r="99" spans="1:31" ht="12.75" hidden="1" customHeight="1" x14ac:dyDescent="0.2">
      <c r="A99" s="118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0"/>
      <c r="P99" s="139"/>
      <c r="Q99" s="136"/>
      <c r="R99" s="137"/>
      <c r="S99" s="137"/>
      <c r="T99" s="170"/>
      <c r="U99" s="139"/>
      <c r="V99" s="136"/>
      <c r="W99" s="137"/>
      <c r="X99" s="137"/>
      <c r="Y99" s="170"/>
      <c r="Z99" s="139"/>
      <c r="AA99" s="136"/>
      <c r="AB99" s="137"/>
      <c r="AC99" s="137"/>
      <c r="AD99" s="170"/>
      <c r="AE99" s="139"/>
    </row>
    <row r="100" spans="1:31" ht="12.75" hidden="1" customHeight="1" x14ac:dyDescent="0.2">
      <c r="A100" s="118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0"/>
      <c r="P100" s="139"/>
      <c r="Q100" s="136"/>
      <c r="R100" s="137"/>
      <c r="S100" s="137"/>
      <c r="T100" s="170"/>
      <c r="U100" s="139"/>
      <c r="V100" s="136"/>
      <c r="W100" s="137"/>
      <c r="X100" s="137"/>
      <c r="Y100" s="170"/>
      <c r="Z100" s="139"/>
      <c r="AA100" s="136"/>
      <c r="AB100" s="137"/>
      <c r="AC100" s="137"/>
      <c r="AD100" s="170"/>
      <c r="AE100" s="139"/>
    </row>
    <row r="101" spans="1:31" ht="12.75" hidden="1" customHeight="1" x14ac:dyDescent="0.2">
      <c r="A101" s="118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0"/>
      <c r="P101" s="139"/>
      <c r="Q101" s="136"/>
      <c r="R101" s="137"/>
      <c r="S101" s="137"/>
      <c r="T101" s="170"/>
      <c r="U101" s="139"/>
      <c r="V101" s="136"/>
      <c r="W101" s="137"/>
      <c r="X101" s="137"/>
      <c r="Y101" s="170"/>
      <c r="Z101" s="139"/>
      <c r="AA101" s="136"/>
      <c r="AB101" s="137"/>
      <c r="AC101" s="137"/>
      <c r="AD101" s="170"/>
      <c r="AE101" s="139"/>
    </row>
    <row r="102" spans="1:31" ht="12.75" hidden="1" customHeight="1" x14ac:dyDescent="0.2">
      <c r="A102" s="118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0"/>
      <c r="P102" s="139"/>
      <c r="Q102" s="136"/>
      <c r="R102" s="137"/>
      <c r="S102" s="137"/>
      <c r="T102" s="170"/>
      <c r="U102" s="139"/>
      <c r="V102" s="136"/>
      <c r="W102" s="137"/>
      <c r="X102" s="137"/>
      <c r="Y102" s="170"/>
      <c r="Z102" s="139"/>
      <c r="AA102" s="136"/>
      <c r="AB102" s="137"/>
      <c r="AC102" s="137"/>
      <c r="AD102" s="170"/>
      <c r="AE102" s="139"/>
    </row>
    <row r="103" spans="1:31" ht="12.75" hidden="1" customHeight="1" x14ac:dyDescent="0.2">
      <c r="A103" s="118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0"/>
      <c r="P103" s="139"/>
      <c r="Q103" s="136"/>
      <c r="R103" s="137"/>
      <c r="S103" s="137"/>
      <c r="T103" s="170"/>
      <c r="U103" s="139"/>
      <c r="V103" s="136"/>
      <c r="W103" s="137"/>
      <c r="X103" s="137"/>
      <c r="Y103" s="170"/>
      <c r="Z103" s="139"/>
      <c r="AA103" s="136"/>
      <c r="AB103" s="137"/>
      <c r="AC103" s="137"/>
      <c r="AD103" s="170"/>
      <c r="AE103" s="139"/>
    </row>
    <row r="104" spans="1:31" ht="12.75" hidden="1" customHeight="1" x14ac:dyDescent="0.2">
      <c r="A104" s="118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0"/>
      <c r="P104" s="139"/>
      <c r="Q104" s="136"/>
      <c r="R104" s="137"/>
      <c r="S104" s="137"/>
      <c r="T104" s="170"/>
      <c r="U104" s="139"/>
      <c r="V104" s="136"/>
      <c r="W104" s="137"/>
      <c r="X104" s="137"/>
      <c r="Y104" s="170"/>
      <c r="Z104" s="139"/>
      <c r="AA104" s="136"/>
      <c r="AB104" s="137"/>
      <c r="AC104" s="137"/>
      <c r="AD104" s="170"/>
      <c r="AE104" s="139"/>
    </row>
    <row r="105" spans="1:31" ht="12.75" hidden="1" customHeight="1" x14ac:dyDescent="0.2">
      <c r="A105" s="118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0"/>
      <c r="P105" s="139"/>
      <c r="Q105" s="136"/>
      <c r="R105" s="137"/>
      <c r="S105" s="137"/>
      <c r="T105" s="170"/>
      <c r="U105" s="139"/>
      <c r="V105" s="136"/>
      <c r="W105" s="137"/>
      <c r="X105" s="137"/>
      <c r="Y105" s="170"/>
      <c r="Z105" s="139"/>
      <c r="AA105" s="136"/>
      <c r="AB105" s="137"/>
      <c r="AC105" s="137"/>
      <c r="AD105" s="170"/>
      <c r="AE105" s="139"/>
    </row>
    <row r="106" spans="1:31" ht="12.75" hidden="1" customHeight="1" x14ac:dyDescent="0.2">
      <c r="A106" s="118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0"/>
      <c r="P106" s="139"/>
      <c r="Q106" s="136"/>
      <c r="R106" s="137"/>
      <c r="S106" s="137"/>
      <c r="T106" s="170"/>
      <c r="U106" s="139"/>
      <c r="V106" s="136"/>
      <c r="W106" s="137"/>
      <c r="X106" s="137"/>
      <c r="Y106" s="170"/>
      <c r="Z106" s="139"/>
      <c r="AA106" s="136"/>
      <c r="AB106" s="137"/>
      <c r="AC106" s="137"/>
      <c r="AD106" s="170"/>
      <c r="AE106" s="139"/>
    </row>
    <row r="107" spans="1:31" ht="12.75" hidden="1" customHeight="1" x14ac:dyDescent="0.2">
      <c r="A107" s="118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0"/>
      <c r="P107" s="139"/>
      <c r="Q107" s="136"/>
      <c r="R107" s="137"/>
      <c r="S107" s="137"/>
      <c r="T107" s="170"/>
      <c r="U107" s="139"/>
      <c r="V107" s="136"/>
      <c r="W107" s="137"/>
      <c r="X107" s="137"/>
      <c r="Y107" s="170"/>
      <c r="Z107" s="139"/>
      <c r="AA107" s="136"/>
      <c r="AB107" s="137"/>
      <c r="AC107" s="137"/>
      <c r="AD107" s="170"/>
      <c r="AE107" s="139"/>
    </row>
    <row r="108" spans="1:31" ht="12.75" hidden="1" customHeight="1" x14ac:dyDescent="0.2">
      <c r="A108" s="118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0"/>
      <c r="P108" s="139"/>
      <c r="Q108" s="136"/>
      <c r="R108" s="137"/>
      <c r="S108" s="137"/>
      <c r="T108" s="170"/>
      <c r="U108" s="139"/>
      <c r="V108" s="136"/>
      <c r="W108" s="137"/>
      <c r="X108" s="137"/>
      <c r="Y108" s="170"/>
      <c r="Z108" s="139"/>
      <c r="AA108" s="136"/>
      <c r="AB108" s="137"/>
      <c r="AC108" s="137"/>
      <c r="AD108" s="170"/>
      <c r="AE108" s="139"/>
    </row>
    <row r="109" spans="1:31" ht="12.75" hidden="1" customHeight="1" x14ac:dyDescent="0.2">
      <c r="A109" s="118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0"/>
      <c r="P109" s="139"/>
      <c r="Q109" s="136"/>
      <c r="R109" s="137"/>
      <c r="S109" s="137"/>
      <c r="T109" s="170"/>
      <c r="U109" s="139"/>
      <c r="V109" s="136"/>
      <c r="W109" s="137"/>
      <c r="X109" s="137"/>
      <c r="Y109" s="170"/>
      <c r="Z109" s="139"/>
      <c r="AA109" s="136"/>
      <c r="AB109" s="137"/>
      <c r="AC109" s="137"/>
      <c r="AD109" s="170"/>
      <c r="AE109" s="139"/>
    </row>
    <row r="110" spans="1:31" ht="12.75" hidden="1" customHeight="1" x14ac:dyDescent="0.2">
      <c r="A110" s="118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0"/>
      <c r="P110" s="139"/>
      <c r="Q110" s="136"/>
      <c r="R110" s="137"/>
      <c r="S110" s="137"/>
      <c r="T110" s="170"/>
      <c r="U110" s="139"/>
      <c r="V110" s="136"/>
      <c r="W110" s="137"/>
      <c r="X110" s="137"/>
      <c r="Y110" s="170"/>
      <c r="Z110" s="139"/>
      <c r="AA110" s="136"/>
      <c r="AB110" s="137"/>
      <c r="AC110" s="137"/>
      <c r="AD110" s="170"/>
      <c r="AE110" s="139"/>
    </row>
    <row r="111" spans="1:31" ht="12.75" hidden="1" customHeight="1" x14ac:dyDescent="0.2">
      <c r="A111" s="118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0"/>
      <c r="P111" s="139"/>
      <c r="Q111" s="136"/>
      <c r="R111" s="137"/>
      <c r="S111" s="137"/>
      <c r="T111" s="170"/>
      <c r="U111" s="139"/>
      <c r="V111" s="136"/>
      <c r="W111" s="137"/>
      <c r="X111" s="137"/>
      <c r="Y111" s="170"/>
      <c r="Z111" s="139"/>
      <c r="AA111" s="136"/>
      <c r="AB111" s="137"/>
      <c r="AC111" s="137"/>
      <c r="AD111" s="170"/>
      <c r="AE111" s="139"/>
    </row>
    <row r="112" spans="1:31" ht="12.75" hidden="1" customHeight="1" x14ac:dyDescent="0.2">
      <c r="A112" s="118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0"/>
      <c r="P112" s="139"/>
      <c r="Q112" s="136"/>
      <c r="R112" s="137"/>
      <c r="S112" s="137"/>
      <c r="T112" s="170"/>
      <c r="U112" s="139"/>
      <c r="V112" s="136"/>
      <c r="W112" s="137"/>
      <c r="X112" s="137"/>
      <c r="Y112" s="170"/>
      <c r="Z112" s="139"/>
      <c r="AA112" s="136"/>
      <c r="AB112" s="137"/>
      <c r="AC112" s="137"/>
      <c r="AD112" s="170"/>
      <c r="AE112" s="139"/>
    </row>
    <row r="113" spans="1:31" ht="12.75" hidden="1" customHeight="1" x14ac:dyDescent="0.2">
      <c r="A113" s="118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0"/>
      <c r="P113" s="139"/>
      <c r="Q113" s="136"/>
      <c r="R113" s="137"/>
      <c r="S113" s="137"/>
      <c r="T113" s="170"/>
      <c r="U113" s="139"/>
      <c r="V113" s="136"/>
      <c r="W113" s="137"/>
      <c r="X113" s="137"/>
      <c r="Y113" s="170"/>
      <c r="Z113" s="139"/>
      <c r="AA113" s="136"/>
      <c r="AB113" s="137"/>
      <c r="AC113" s="137"/>
      <c r="AD113" s="170"/>
      <c r="AE113" s="139"/>
    </row>
    <row r="114" spans="1:31" ht="12.75" hidden="1" customHeight="1" x14ac:dyDescent="0.2">
      <c r="A114" s="118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0"/>
      <c r="P114" s="139"/>
      <c r="Q114" s="136"/>
      <c r="R114" s="137"/>
      <c r="S114" s="137"/>
      <c r="T114" s="170"/>
      <c r="U114" s="139"/>
      <c r="V114" s="136"/>
      <c r="W114" s="137"/>
      <c r="X114" s="137"/>
      <c r="Y114" s="170"/>
      <c r="Z114" s="139"/>
      <c r="AA114" s="136"/>
      <c r="AB114" s="137"/>
      <c r="AC114" s="137"/>
      <c r="AD114" s="170"/>
      <c r="AE114" s="139"/>
    </row>
    <row r="115" spans="1:31" ht="12.75" hidden="1" customHeight="1" x14ac:dyDescent="0.2">
      <c r="A115" s="119"/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0"/>
      <c r="P115" s="139"/>
      <c r="Q115" s="136"/>
      <c r="R115" s="137"/>
      <c r="S115" s="137"/>
      <c r="T115" s="170"/>
      <c r="U115" s="139"/>
      <c r="V115" s="136"/>
      <c r="W115" s="137"/>
      <c r="X115" s="137"/>
      <c r="Y115" s="170"/>
      <c r="Z115" s="139"/>
      <c r="AA115" s="136"/>
      <c r="AB115" s="137"/>
      <c r="AC115" s="137"/>
      <c r="AD115" s="170"/>
      <c r="AE115" s="139"/>
    </row>
    <row r="116" spans="1:31" x14ac:dyDescent="0.2">
      <c r="A116" s="115" t="s">
        <v>2</v>
      </c>
      <c r="B116" s="38">
        <f t="shared" ref="B116:Y116" si="21">SUM(B$92:B$115)</f>
        <v>38</v>
      </c>
      <c r="C116" s="11">
        <f t="shared" si="21"/>
        <v>305370</v>
      </c>
      <c r="D116" s="11">
        <f t="shared" si="21"/>
        <v>151460</v>
      </c>
      <c r="E116" s="155">
        <f t="shared" si="21"/>
        <v>127845.83199999999</v>
      </c>
      <c r="F116" s="70">
        <f t="shared" si="21"/>
        <v>1</v>
      </c>
      <c r="G116" s="57">
        <f t="shared" si="21"/>
        <v>38</v>
      </c>
      <c r="H116" s="71">
        <f t="shared" si="21"/>
        <v>325723</v>
      </c>
      <c r="I116" s="71">
        <f t="shared" si="21"/>
        <v>156184</v>
      </c>
      <c r="J116" s="165">
        <f t="shared" si="21"/>
        <v>134010.117</v>
      </c>
      <c r="K116" s="72">
        <f t="shared" si="21"/>
        <v>1</v>
      </c>
      <c r="L116" s="140">
        <f t="shared" si="21"/>
        <v>39</v>
      </c>
      <c r="M116" s="141">
        <f t="shared" si="21"/>
        <v>322040</v>
      </c>
      <c r="N116" s="141">
        <f t="shared" si="21"/>
        <v>150098</v>
      </c>
      <c r="O116" s="171">
        <f t="shared" si="21"/>
        <v>127277.379</v>
      </c>
      <c r="P116" s="143">
        <f t="shared" si="21"/>
        <v>1</v>
      </c>
      <c r="Q116" s="140">
        <f t="shared" si="21"/>
        <v>38</v>
      </c>
      <c r="R116" s="141">
        <f t="shared" si="21"/>
        <v>308343</v>
      </c>
      <c r="S116" s="141">
        <f t="shared" si="21"/>
        <v>143834</v>
      </c>
      <c r="T116" s="171">
        <f t="shared" si="21"/>
        <v>119248.00899999999</v>
      </c>
      <c r="U116" s="143">
        <f t="shared" si="21"/>
        <v>1</v>
      </c>
      <c r="V116" s="140">
        <f t="shared" si="21"/>
        <v>43</v>
      </c>
      <c r="W116" s="141">
        <f t="shared" si="21"/>
        <v>339380</v>
      </c>
      <c r="X116" s="141">
        <f t="shared" si="21"/>
        <v>153912</v>
      </c>
      <c r="Y116" s="171">
        <f t="shared" si="21"/>
        <v>125301.11599999999</v>
      </c>
      <c r="Z116" s="143">
        <f t="shared" ref="Z116:AE116" si="22">SUM(Z$92:Z$115)</f>
        <v>1</v>
      </c>
      <c r="AA116" s="140">
        <f t="shared" si="22"/>
        <v>58</v>
      </c>
      <c r="AB116" s="141">
        <f t="shared" si="22"/>
        <v>358116</v>
      </c>
      <c r="AC116" s="141">
        <f t="shared" si="22"/>
        <v>159705</v>
      </c>
      <c r="AD116" s="171">
        <f t="shared" si="22"/>
        <v>128796.19100000001</v>
      </c>
      <c r="AE116" s="143">
        <f t="shared" si="22"/>
        <v>1</v>
      </c>
    </row>
    <row r="119" spans="1:31" ht="12.75" hidden="1" customHeight="1" x14ac:dyDescent="0.2"/>
    <row r="120" spans="1:31" ht="12.75" hidden="1" customHeight="1" x14ac:dyDescent="0.2"/>
    <row r="121" spans="1:31" ht="12.75" hidden="1" customHeight="1" x14ac:dyDescent="0.2"/>
    <row r="122" spans="1:31" ht="12.75" hidden="1" customHeight="1" x14ac:dyDescent="0.2"/>
    <row r="123" spans="1:31" ht="12.75" hidden="1" customHeight="1" x14ac:dyDescent="0.2"/>
    <row r="124" spans="1:31" ht="12.75" hidden="1" customHeight="1" x14ac:dyDescent="0.2"/>
    <row r="125" spans="1:31" ht="12.75" hidden="1" customHeight="1" x14ac:dyDescent="0.2"/>
    <row r="126" spans="1:31" ht="12.75" hidden="1" customHeight="1" x14ac:dyDescent="0.2"/>
    <row r="127" spans="1:31" ht="12.75" hidden="1" customHeight="1" x14ac:dyDescent="0.2"/>
    <row r="128" spans="1:31" ht="12.75" hidden="1" customHeight="1" x14ac:dyDescent="0.2"/>
    <row r="129" spans="1:31" ht="12.75" hidden="1" customHeight="1" x14ac:dyDescent="0.2"/>
    <row r="131" spans="1:31" x14ac:dyDescent="0.2">
      <c r="A131" s="237" t="str">
        <f>Translation!$A$32</f>
        <v>Vorsorgeeinrichtungen ohne Staatsgarantie und ohne Vollversicherungslösung</v>
      </c>
    </row>
    <row r="132" spans="1:31" x14ac:dyDescent="0.2">
      <c r="A132" s="118" t="str">
        <f>$A$12</f>
        <v>Vorsorgeeinrichtung eines Arbeitgebers</v>
      </c>
      <c r="B132" s="210">
        <v>583</v>
      </c>
      <c r="C132" s="211">
        <v>231256</v>
      </c>
      <c r="D132" s="211">
        <v>89305</v>
      </c>
      <c r="E132" s="212">
        <v>82645.629000000001</v>
      </c>
      <c r="F132" s="213">
        <f t="shared" ref="F132:F137" si="23">E132/E$156</f>
        <v>0.11837036371363141</v>
      </c>
      <c r="G132" s="218">
        <v>621</v>
      </c>
      <c r="H132" s="219">
        <v>236871</v>
      </c>
      <c r="I132" s="219">
        <v>92434</v>
      </c>
      <c r="J132" s="220">
        <v>83704.623000000007</v>
      </c>
      <c r="K132" s="221">
        <f t="shared" ref="K132:K137" si="24">J132/J$156</f>
        <v>0.1250076751518793</v>
      </c>
      <c r="L132" s="228">
        <v>646</v>
      </c>
      <c r="M132" s="229">
        <v>247019</v>
      </c>
      <c r="N132" s="229">
        <v>90281</v>
      </c>
      <c r="O132" s="230">
        <v>85186.115000000005</v>
      </c>
      <c r="P132" s="231">
        <f t="shared" ref="P132:P137" si="25">O132/O$156</f>
        <v>0.1341597012337129</v>
      </c>
      <c r="Q132" s="228">
        <v>664</v>
      </c>
      <c r="R132" s="229">
        <v>239728</v>
      </c>
      <c r="S132" s="229">
        <v>87741</v>
      </c>
      <c r="T132" s="230">
        <v>78805.951000000001</v>
      </c>
      <c r="U132" s="231">
        <f t="shared" ref="U132:U137" si="26">T132/T$156</f>
        <v>0.13018997355022008</v>
      </c>
      <c r="V132" s="228">
        <v>740</v>
      </c>
      <c r="W132" s="229">
        <v>229709</v>
      </c>
      <c r="X132" s="229">
        <v>74577</v>
      </c>
      <c r="Y132" s="230">
        <v>70335.289999999994</v>
      </c>
      <c r="Z132" s="231">
        <f t="shared" ref="Z132:Z137" si="27">Y132/Y$156</f>
        <v>0.12201349966990657</v>
      </c>
      <c r="AA132" s="228"/>
      <c r="AB132" s="229"/>
      <c r="AC132" s="229"/>
      <c r="AD132" s="230"/>
      <c r="AE132" s="231" t="e">
        <f t="shared" ref="AE132:AE137" si="28">AD132/AD$156</f>
        <v>#DIV/0!</v>
      </c>
    </row>
    <row r="133" spans="1:31" x14ac:dyDescent="0.2">
      <c r="A133" s="118" t="str">
        <f>$A$13</f>
        <v>Vorsorgeeinrichtung eines Konzerns</v>
      </c>
      <c r="B133" s="210">
        <v>511</v>
      </c>
      <c r="C133" s="211">
        <v>679296</v>
      </c>
      <c r="D133" s="211">
        <v>297157</v>
      </c>
      <c r="E133" s="212">
        <v>259591.69699999999</v>
      </c>
      <c r="F133" s="213">
        <f t="shared" si="23"/>
        <v>0.37180385657091192</v>
      </c>
      <c r="G133" s="218">
        <v>507</v>
      </c>
      <c r="H133" s="219">
        <v>668921</v>
      </c>
      <c r="I133" s="219">
        <v>298914</v>
      </c>
      <c r="J133" s="220">
        <v>255846.29500000001</v>
      </c>
      <c r="K133" s="221">
        <f t="shared" si="24"/>
        <v>0.38209061086353474</v>
      </c>
      <c r="L133" s="228">
        <v>504</v>
      </c>
      <c r="M133" s="229">
        <v>653766</v>
      </c>
      <c r="N133" s="229">
        <v>293065</v>
      </c>
      <c r="O133" s="230">
        <v>241835.82</v>
      </c>
      <c r="P133" s="231">
        <f t="shared" si="25"/>
        <v>0.38086748478681026</v>
      </c>
      <c r="Q133" s="228">
        <v>526</v>
      </c>
      <c r="R133" s="229">
        <v>608583</v>
      </c>
      <c r="S133" s="229">
        <v>261476</v>
      </c>
      <c r="T133" s="230">
        <v>213345.32500000001</v>
      </c>
      <c r="U133" s="231">
        <f t="shared" si="26"/>
        <v>0.35245336001101119</v>
      </c>
      <c r="V133" s="228">
        <v>531</v>
      </c>
      <c r="W133" s="229">
        <v>614943</v>
      </c>
      <c r="X133" s="229">
        <v>265495</v>
      </c>
      <c r="Y133" s="230">
        <v>204526.32500000001</v>
      </c>
      <c r="Z133" s="231">
        <f t="shared" si="27"/>
        <v>0.35480016770919276</v>
      </c>
      <c r="AA133" s="228"/>
      <c r="AB133" s="229"/>
      <c r="AC133" s="229"/>
      <c r="AD133" s="230"/>
      <c r="AE133" s="231" t="e">
        <f t="shared" si="28"/>
        <v>#DIV/0!</v>
      </c>
    </row>
    <row r="134" spans="1:31" x14ac:dyDescent="0.2">
      <c r="A134" s="118" t="str">
        <f>$A$14</f>
        <v>Anderer Zusammenschluss mehrerer Arbeitgeber</v>
      </c>
      <c r="B134" s="210">
        <v>140</v>
      </c>
      <c r="C134" s="211">
        <v>119834</v>
      </c>
      <c r="D134" s="211">
        <v>61839</v>
      </c>
      <c r="E134" s="212">
        <v>42889.32</v>
      </c>
      <c r="F134" s="213">
        <f t="shared" si="23"/>
        <v>6.1428831376313026E-2</v>
      </c>
      <c r="G134" s="218">
        <v>154</v>
      </c>
      <c r="H134" s="219">
        <v>146402</v>
      </c>
      <c r="I134" s="219">
        <v>72887</v>
      </c>
      <c r="J134" s="220">
        <v>50914.061999999998</v>
      </c>
      <c r="K134" s="221">
        <f t="shared" si="24"/>
        <v>7.6037001243750207E-2</v>
      </c>
      <c r="L134" s="228">
        <v>156</v>
      </c>
      <c r="M134" s="229">
        <v>148238</v>
      </c>
      <c r="N134" s="229">
        <v>73815</v>
      </c>
      <c r="O134" s="230">
        <v>50382.123</v>
      </c>
      <c r="P134" s="231">
        <f t="shared" si="25"/>
        <v>7.9346857985015215E-2</v>
      </c>
      <c r="Q134" s="228">
        <v>161</v>
      </c>
      <c r="R134" s="229">
        <v>166757</v>
      </c>
      <c r="S134" s="229">
        <v>74502</v>
      </c>
      <c r="T134" s="230">
        <v>52992.203000000001</v>
      </c>
      <c r="U134" s="231">
        <f t="shared" si="26"/>
        <v>8.7544829031222432E-2</v>
      </c>
      <c r="V134" s="228">
        <v>154</v>
      </c>
      <c r="W134" s="229">
        <v>80772</v>
      </c>
      <c r="X134" s="229">
        <v>27428</v>
      </c>
      <c r="Y134" s="230">
        <v>20262.017</v>
      </c>
      <c r="Z134" s="231">
        <f t="shared" si="27"/>
        <v>3.5149348279379267E-2</v>
      </c>
      <c r="AA134" s="228"/>
      <c r="AB134" s="229"/>
      <c r="AC134" s="229"/>
      <c r="AD134" s="230"/>
      <c r="AE134" s="231" t="e">
        <f t="shared" si="28"/>
        <v>#DIV/0!</v>
      </c>
    </row>
    <row r="135" spans="1:31" x14ac:dyDescent="0.2">
      <c r="A135" s="118" t="str">
        <f>$A$15</f>
        <v>Gemeinschaftseinrichtung</v>
      </c>
      <c r="B135" s="210">
        <v>86</v>
      </c>
      <c r="C135" s="211">
        <v>818118</v>
      </c>
      <c r="D135" s="211">
        <v>110645</v>
      </c>
      <c r="E135" s="212">
        <v>88188.835000000006</v>
      </c>
      <c r="F135" s="213">
        <f t="shared" si="23"/>
        <v>0.12630969841649373</v>
      </c>
      <c r="G135" s="218">
        <v>89</v>
      </c>
      <c r="H135" s="219">
        <v>790854</v>
      </c>
      <c r="I135" s="219">
        <v>101972</v>
      </c>
      <c r="J135" s="220">
        <v>83386.077000000005</v>
      </c>
      <c r="K135" s="221">
        <f t="shared" si="24"/>
        <v>0.12453194641119875</v>
      </c>
      <c r="L135" s="228">
        <v>87</v>
      </c>
      <c r="M135" s="229">
        <v>751073</v>
      </c>
      <c r="N135" s="229">
        <v>96460</v>
      </c>
      <c r="O135" s="230">
        <v>77280.521999999997</v>
      </c>
      <c r="P135" s="231">
        <f t="shared" si="25"/>
        <v>0.12170917458444228</v>
      </c>
      <c r="Q135" s="228">
        <v>86</v>
      </c>
      <c r="R135" s="229">
        <v>785896</v>
      </c>
      <c r="S135" s="229">
        <v>119451</v>
      </c>
      <c r="T135" s="230">
        <v>88187.180999999997</v>
      </c>
      <c r="U135" s="231">
        <f t="shared" si="26"/>
        <v>0.14568806817467972</v>
      </c>
      <c r="V135" s="228">
        <v>100</v>
      </c>
      <c r="W135" s="229">
        <v>957412</v>
      </c>
      <c r="X135" s="229">
        <v>208085</v>
      </c>
      <c r="Y135" s="230">
        <v>152969.59599999999</v>
      </c>
      <c r="Z135" s="231">
        <f t="shared" si="27"/>
        <v>0.26536260461927069</v>
      </c>
      <c r="AA135" s="228"/>
      <c r="AB135" s="229"/>
      <c r="AC135" s="229"/>
      <c r="AD135" s="230"/>
      <c r="AE135" s="231" t="e">
        <f t="shared" si="28"/>
        <v>#DIV/0!</v>
      </c>
    </row>
    <row r="136" spans="1:31" x14ac:dyDescent="0.2">
      <c r="A136" s="118" t="str">
        <f>$A$16</f>
        <v>Sammeleinrichtung</v>
      </c>
      <c r="B136" s="210">
        <v>93</v>
      </c>
      <c r="C136" s="211">
        <v>716207</v>
      </c>
      <c r="D136" s="211">
        <v>79127</v>
      </c>
      <c r="E136" s="212">
        <v>96028.377999999997</v>
      </c>
      <c r="F136" s="213">
        <f t="shared" si="23"/>
        <v>0.13753799406245767</v>
      </c>
      <c r="G136" s="218">
        <v>97</v>
      </c>
      <c r="H136" s="219">
        <v>665726</v>
      </c>
      <c r="I136" s="219">
        <v>70504</v>
      </c>
      <c r="J136" s="220">
        <v>87937.009000000005</v>
      </c>
      <c r="K136" s="221">
        <f t="shared" si="24"/>
        <v>0.13132848176019962</v>
      </c>
      <c r="L136" s="228">
        <v>97</v>
      </c>
      <c r="M136" s="229">
        <v>605463</v>
      </c>
      <c r="N136" s="229">
        <v>60141</v>
      </c>
      <c r="O136" s="230">
        <v>75669.485000000001</v>
      </c>
      <c r="P136" s="231">
        <f t="shared" si="25"/>
        <v>0.11917195073526854</v>
      </c>
      <c r="Q136" s="228">
        <v>104</v>
      </c>
      <c r="R136" s="229">
        <v>576097</v>
      </c>
      <c r="S136" s="229">
        <v>59323</v>
      </c>
      <c r="T136" s="230">
        <v>70012.770999999993</v>
      </c>
      <c r="U136" s="231">
        <f t="shared" si="26"/>
        <v>0.11566335649788193</v>
      </c>
      <c r="V136" s="228">
        <v>105</v>
      </c>
      <c r="W136" s="229">
        <v>603667</v>
      </c>
      <c r="X136" s="229">
        <v>55497</v>
      </c>
      <c r="Y136" s="230">
        <v>62781.875999999997</v>
      </c>
      <c r="Z136" s="231">
        <f t="shared" si="27"/>
        <v>0.10891028396416814</v>
      </c>
      <c r="AA136" s="228"/>
      <c r="AB136" s="229"/>
      <c r="AC136" s="229"/>
      <c r="AD136" s="230"/>
      <c r="AE136" s="231" t="e">
        <f t="shared" si="28"/>
        <v>#DIV/0!</v>
      </c>
    </row>
    <row r="137" spans="1:31" ht="25.5" x14ac:dyDescent="0.2">
      <c r="A137" s="118" t="str">
        <f>$A$17</f>
        <v>Sammel-/Gemeinschaftseinrichtung öffentlich-rechtl. Arbeitgeber</v>
      </c>
      <c r="B137" s="210">
        <v>30</v>
      </c>
      <c r="C137" s="211">
        <v>321631</v>
      </c>
      <c r="D137" s="211">
        <v>147084</v>
      </c>
      <c r="E137" s="212">
        <v>128851.41899999999</v>
      </c>
      <c r="F137" s="213">
        <f t="shared" si="23"/>
        <v>0.18454925586019214</v>
      </c>
      <c r="G137" s="218">
        <v>27</v>
      </c>
      <c r="H137" s="219">
        <v>266671</v>
      </c>
      <c r="I137" s="219">
        <v>123700</v>
      </c>
      <c r="J137" s="220">
        <v>107807.804</v>
      </c>
      <c r="K137" s="221">
        <f t="shared" si="24"/>
        <v>0.16100428456943738</v>
      </c>
      <c r="L137" s="228">
        <v>27</v>
      </c>
      <c r="M137" s="229">
        <v>268801</v>
      </c>
      <c r="N137" s="229">
        <v>123809</v>
      </c>
      <c r="O137" s="230">
        <v>104606.465</v>
      </c>
      <c r="P137" s="231">
        <f t="shared" si="25"/>
        <v>0.16474483067475074</v>
      </c>
      <c r="Q137" s="228">
        <v>28</v>
      </c>
      <c r="R137" s="229">
        <v>266076</v>
      </c>
      <c r="S137" s="229">
        <v>120004</v>
      </c>
      <c r="T137" s="230">
        <v>101971.624</v>
      </c>
      <c r="U137" s="231">
        <f t="shared" si="26"/>
        <v>0.16846041273498477</v>
      </c>
      <c r="V137" s="228">
        <v>23</v>
      </c>
      <c r="W137" s="229">
        <v>163449</v>
      </c>
      <c r="X137" s="229">
        <v>78691</v>
      </c>
      <c r="Y137" s="230">
        <v>65579.88</v>
      </c>
      <c r="Z137" s="231">
        <f t="shared" si="27"/>
        <v>0.11376409575808266</v>
      </c>
      <c r="AA137" s="228"/>
      <c r="AB137" s="229"/>
      <c r="AC137" s="229"/>
      <c r="AD137" s="230"/>
      <c r="AE137" s="231" t="e">
        <f t="shared" si="28"/>
        <v>#DIV/0!</v>
      </c>
    </row>
    <row r="138" spans="1:31" ht="12.75" hidden="1" customHeight="1" x14ac:dyDescent="0.2">
      <c r="A138" s="118">
        <f>$A$18</f>
        <v>0</v>
      </c>
      <c r="B138" s="210"/>
      <c r="C138" s="211"/>
      <c r="D138" s="211"/>
      <c r="E138" s="212"/>
      <c r="F138" s="213"/>
      <c r="G138" s="218"/>
      <c r="H138" s="219"/>
      <c r="I138" s="219"/>
      <c r="J138" s="220"/>
      <c r="K138" s="221"/>
      <c r="L138" s="228"/>
      <c r="M138" s="229"/>
      <c r="N138" s="229"/>
      <c r="O138" s="230"/>
      <c r="P138" s="231"/>
      <c r="Q138" s="228"/>
      <c r="R138" s="229"/>
      <c r="S138" s="229"/>
      <c r="T138" s="230"/>
      <c r="U138" s="231"/>
      <c r="V138" s="228"/>
      <c r="W138" s="229"/>
      <c r="X138" s="229"/>
      <c r="Y138" s="230"/>
      <c r="Z138" s="231"/>
      <c r="AA138" s="228"/>
      <c r="AB138" s="229"/>
      <c r="AC138" s="229"/>
      <c r="AD138" s="230"/>
      <c r="AE138" s="231"/>
    </row>
    <row r="139" spans="1:31" ht="12.75" hidden="1" customHeight="1" x14ac:dyDescent="0.2">
      <c r="A139" s="118">
        <f>$A$19</f>
        <v>0</v>
      </c>
      <c r="B139" s="210"/>
      <c r="C139" s="211"/>
      <c r="D139" s="211"/>
      <c r="E139" s="212"/>
      <c r="F139" s="213"/>
      <c r="G139" s="218"/>
      <c r="H139" s="219"/>
      <c r="I139" s="219"/>
      <c r="J139" s="220"/>
      <c r="K139" s="221"/>
      <c r="L139" s="228"/>
      <c r="M139" s="229"/>
      <c r="N139" s="229"/>
      <c r="O139" s="230"/>
      <c r="P139" s="231"/>
      <c r="Q139" s="228"/>
      <c r="R139" s="229"/>
      <c r="S139" s="229"/>
      <c r="T139" s="230"/>
      <c r="U139" s="231"/>
      <c r="V139" s="228"/>
      <c r="W139" s="229"/>
      <c r="X139" s="229"/>
      <c r="Y139" s="230"/>
      <c r="Z139" s="231"/>
      <c r="AA139" s="228"/>
      <c r="AB139" s="229"/>
      <c r="AC139" s="229"/>
      <c r="AD139" s="230"/>
      <c r="AE139" s="231"/>
    </row>
    <row r="140" spans="1:31" ht="12.75" hidden="1" customHeight="1" x14ac:dyDescent="0.2">
      <c r="A140" s="118">
        <f>$A$20</f>
        <v>0</v>
      </c>
      <c r="B140" s="210"/>
      <c r="C140" s="211"/>
      <c r="D140" s="211"/>
      <c r="E140" s="212"/>
      <c r="F140" s="213"/>
      <c r="G140" s="218"/>
      <c r="H140" s="219"/>
      <c r="I140" s="219"/>
      <c r="J140" s="220"/>
      <c r="K140" s="221"/>
      <c r="L140" s="228"/>
      <c r="M140" s="229"/>
      <c r="N140" s="229"/>
      <c r="O140" s="230"/>
      <c r="P140" s="231"/>
      <c r="Q140" s="228"/>
      <c r="R140" s="229"/>
      <c r="S140" s="229"/>
      <c r="T140" s="230"/>
      <c r="U140" s="231"/>
      <c r="V140" s="228"/>
      <c r="W140" s="229"/>
      <c r="X140" s="229"/>
      <c r="Y140" s="230"/>
      <c r="Z140" s="231"/>
      <c r="AA140" s="228"/>
      <c r="AB140" s="229"/>
      <c r="AC140" s="229"/>
      <c r="AD140" s="230"/>
      <c r="AE140" s="231"/>
    </row>
    <row r="141" spans="1:31" ht="12.75" hidden="1" customHeight="1" x14ac:dyDescent="0.2">
      <c r="A141" s="118">
        <f>$A$21</f>
        <v>0</v>
      </c>
      <c r="B141" s="210"/>
      <c r="C141" s="211"/>
      <c r="D141" s="211"/>
      <c r="E141" s="212"/>
      <c r="F141" s="213"/>
      <c r="G141" s="218"/>
      <c r="H141" s="219"/>
      <c r="I141" s="219"/>
      <c r="J141" s="220"/>
      <c r="K141" s="221"/>
      <c r="L141" s="228"/>
      <c r="M141" s="229"/>
      <c r="N141" s="229"/>
      <c r="O141" s="230"/>
      <c r="P141" s="231"/>
      <c r="Q141" s="228"/>
      <c r="R141" s="229"/>
      <c r="S141" s="229"/>
      <c r="T141" s="230"/>
      <c r="U141" s="231"/>
      <c r="V141" s="228"/>
      <c r="W141" s="229"/>
      <c r="X141" s="229"/>
      <c r="Y141" s="230"/>
      <c r="Z141" s="231"/>
      <c r="AA141" s="228"/>
      <c r="AB141" s="229"/>
      <c r="AC141" s="229"/>
      <c r="AD141" s="230"/>
      <c r="AE141" s="231"/>
    </row>
    <row r="142" spans="1:31" ht="12.75" hidden="1" customHeight="1" x14ac:dyDescent="0.2">
      <c r="A142" s="118">
        <f>$A$22</f>
        <v>0</v>
      </c>
      <c r="B142" s="210"/>
      <c r="C142" s="211"/>
      <c r="D142" s="211"/>
      <c r="E142" s="212"/>
      <c r="F142" s="213"/>
      <c r="G142" s="218"/>
      <c r="H142" s="219"/>
      <c r="I142" s="219"/>
      <c r="J142" s="220"/>
      <c r="K142" s="221"/>
      <c r="L142" s="228"/>
      <c r="M142" s="229"/>
      <c r="N142" s="229"/>
      <c r="O142" s="230"/>
      <c r="P142" s="231"/>
      <c r="Q142" s="228"/>
      <c r="R142" s="229"/>
      <c r="S142" s="229"/>
      <c r="T142" s="230"/>
      <c r="U142" s="231"/>
      <c r="V142" s="228"/>
      <c r="W142" s="229"/>
      <c r="X142" s="229"/>
      <c r="Y142" s="230"/>
      <c r="Z142" s="231"/>
      <c r="AA142" s="228"/>
      <c r="AB142" s="229"/>
      <c r="AC142" s="229"/>
      <c r="AD142" s="230"/>
      <c r="AE142" s="231"/>
    </row>
    <row r="143" spans="1:31" ht="12.75" hidden="1" customHeight="1" x14ac:dyDescent="0.2">
      <c r="A143" s="118">
        <f>$A$23</f>
        <v>0</v>
      </c>
      <c r="B143" s="210"/>
      <c r="C143" s="211"/>
      <c r="D143" s="211"/>
      <c r="E143" s="212"/>
      <c r="F143" s="213"/>
      <c r="G143" s="218"/>
      <c r="H143" s="219"/>
      <c r="I143" s="219"/>
      <c r="J143" s="220"/>
      <c r="K143" s="221"/>
      <c r="L143" s="228"/>
      <c r="M143" s="229"/>
      <c r="N143" s="229"/>
      <c r="O143" s="230"/>
      <c r="P143" s="231"/>
      <c r="Q143" s="228"/>
      <c r="R143" s="229"/>
      <c r="S143" s="229"/>
      <c r="T143" s="230"/>
      <c r="U143" s="231"/>
      <c r="V143" s="228"/>
      <c r="W143" s="229"/>
      <c r="X143" s="229"/>
      <c r="Y143" s="230"/>
      <c r="Z143" s="231"/>
      <c r="AA143" s="228"/>
      <c r="AB143" s="229"/>
      <c r="AC143" s="229"/>
      <c r="AD143" s="230"/>
      <c r="AE143" s="231"/>
    </row>
    <row r="144" spans="1:31" ht="12.75" hidden="1" customHeight="1" x14ac:dyDescent="0.2">
      <c r="A144" s="118">
        <f>$A$24</f>
        <v>0</v>
      </c>
      <c r="B144" s="210"/>
      <c r="C144" s="211"/>
      <c r="D144" s="211"/>
      <c r="E144" s="212"/>
      <c r="F144" s="213"/>
      <c r="G144" s="218"/>
      <c r="H144" s="219"/>
      <c r="I144" s="219"/>
      <c r="J144" s="220"/>
      <c r="K144" s="221"/>
      <c r="L144" s="228"/>
      <c r="M144" s="229"/>
      <c r="N144" s="229"/>
      <c r="O144" s="230"/>
      <c r="P144" s="231"/>
      <c r="Q144" s="228"/>
      <c r="R144" s="229"/>
      <c r="S144" s="229"/>
      <c r="T144" s="230"/>
      <c r="U144" s="231"/>
      <c r="V144" s="228"/>
      <c r="W144" s="229"/>
      <c r="X144" s="229"/>
      <c r="Y144" s="230"/>
      <c r="Z144" s="231"/>
      <c r="AA144" s="228"/>
      <c r="AB144" s="229"/>
      <c r="AC144" s="229"/>
      <c r="AD144" s="230"/>
      <c r="AE144" s="231"/>
    </row>
    <row r="145" spans="1:31" ht="12.75" hidden="1" customHeight="1" x14ac:dyDescent="0.2">
      <c r="A145" s="118">
        <f>$A$25</f>
        <v>0</v>
      </c>
      <c r="B145" s="210"/>
      <c r="C145" s="211"/>
      <c r="D145" s="211"/>
      <c r="E145" s="212"/>
      <c r="F145" s="213"/>
      <c r="G145" s="218"/>
      <c r="H145" s="219"/>
      <c r="I145" s="219"/>
      <c r="J145" s="220"/>
      <c r="K145" s="221"/>
      <c r="L145" s="228"/>
      <c r="M145" s="229"/>
      <c r="N145" s="229"/>
      <c r="O145" s="230"/>
      <c r="P145" s="231"/>
      <c r="Q145" s="228"/>
      <c r="R145" s="229"/>
      <c r="S145" s="229"/>
      <c r="T145" s="230"/>
      <c r="U145" s="231"/>
      <c r="V145" s="228"/>
      <c r="W145" s="229"/>
      <c r="X145" s="229"/>
      <c r="Y145" s="230"/>
      <c r="Z145" s="231"/>
      <c r="AA145" s="228"/>
      <c r="AB145" s="229"/>
      <c r="AC145" s="229"/>
      <c r="AD145" s="230"/>
      <c r="AE145" s="231"/>
    </row>
    <row r="146" spans="1:31" ht="12.75" hidden="1" customHeight="1" x14ac:dyDescent="0.2">
      <c r="A146" s="118">
        <f>$A$26</f>
        <v>0</v>
      </c>
      <c r="B146" s="210"/>
      <c r="C146" s="211"/>
      <c r="D146" s="211"/>
      <c r="E146" s="212"/>
      <c r="F146" s="213"/>
      <c r="G146" s="218"/>
      <c r="H146" s="219"/>
      <c r="I146" s="219"/>
      <c r="J146" s="220"/>
      <c r="K146" s="221"/>
      <c r="L146" s="228"/>
      <c r="M146" s="229"/>
      <c r="N146" s="229"/>
      <c r="O146" s="230"/>
      <c r="P146" s="231"/>
      <c r="Q146" s="228"/>
      <c r="R146" s="229"/>
      <c r="S146" s="229"/>
      <c r="T146" s="230"/>
      <c r="U146" s="231"/>
      <c r="V146" s="228"/>
      <c r="W146" s="229"/>
      <c r="X146" s="229"/>
      <c r="Y146" s="230"/>
      <c r="Z146" s="231"/>
      <c r="AA146" s="228"/>
      <c r="AB146" s="229"/>
      <c r="AC146" s="229"/>
      <c r="AD146" s="230"/>
      <c r="AE146" s="231"/>
    </row>
    <row r="147" spans="1:31" ht="12.75" hidden="1" customHeight="1" x14ac:dyDescent="0.2">
      <c r="A147" s="118">
        <f>$A$27</f>
        <v>0</v>
      </c>
      <c r="B147" s="210"/>
      <c r="C147" s="211"/>
      <c r="D147" s="211"/>
      <c r="E147" s="212"/>
      <c r="F147" s="213"/>
      <c r="G147" s="218"/>
      <c r="H147" s="219"/>
      <c r="I147" s="219"/>
      <c r="J147" s="220"/>
      <c r="K147" s="221"/>
      <c r="L147" s="228"/>
      <c r="M147" s="229"/>
      <c r="N147" s="229"/>
      <c r="O147" s="230"/>
      <c r="P147" s="231"/>
      <c r="Q147" s="228"/>
      <c r="R147" s="229"/>
      <c r="S147" s="229"/>
      <c r="T147" s="230"/>
      <c r="U147" s="231"/>
      <c r="V147" s="228"/>
      <c r="W147" s="229"/>
      <c r="X147" s="229"/>
      <c r="Y147" s="230"/>
      <c r="Z147" s="231"/>
      <c r="AA147" s="228"/>
      <c r="AB147" s="229"/>
      <c r="AC147" s="229"/>
      <c r="AD147" s="230"/>
      <c r="AE147" s="231"/>
    </row>
    <row r="148" spans="1:31" ht="12.75" hidden="1" customHeight="1" x14ac:dyDescent="0.2">
      <c r="A148" s="118">
        <f>$A$28</f>
        <v>0</v>
      </c>
      <c r="B148" s="210"/>
      <c r="C148" s="211"/>
      <c r="D148" s="211"/>
      <c r="E148" s="212"/>
      <c r="F148" s="213"/>
      <c r="G148" s="218"/>
      <c r="H148" s="219"/>
      <c r="I148" s="219"/>
      <c r="J148" s="220"/>
      <c r="K148" s="221"/>
      <c r="L148" s="228"/>
      <c r="M148" s="229"/>
      <c r="N148" s="229"/>
      <c r="O148" s="230"/>
      <c r="P148" s="231"/>
      <c r="Q148" s="228"/>
      <c r="R148" s="229"/>
      <c r="S148" s="229"/>
      <c r="T148" s="230"/>
      <c r="U148" s="231"/>
      <c r="V148" s="228"/>
      <c r="W148" s="229"/>
      <c r="X148" s="229"/>
      <c r="Y148" s="230"/>
      <c r="Z148" s="231"/>
      <c r="AA148" s="228"/>
      <c r="AB148" s="229"/>
      <c r="AC148" s="229"/>
      <c r="AD148" s="230"/>
      <c r="AE148" s="231"/>
    </row>
    <row r="149" spans="1:31" ht="12.75" hidden="1" customHeight="1" x14ac:dyDescent="0.2">
      <c r="A149" s="118">
        <f>$A$29</f>
        <v>0</v>
      </c>
      <c r="B149" s="210"/>
      <c r="C149" s="211"/>
      <c r="D149" s="211"/>
      <c r="E149" s="212"/>
      <c r="F149" s="213"/>
      <c r="G149" s="218"/>
      <c r="H149" s="219"/>
      <c r="I149" s="219"/>
      <c r="J149" s="220"/>
      <c r="K149" s="221"/>
      <c r="L149" s="228"/>
      <c r="M149" s="229"/>
      <c r="N149" s="229"/>
      <c r="O149" s="230"/>
      <c r="P149" s="231"/>
      <c r="Q149" s="228"/>
      <c r="R149" s="229"/>
      <c r="S149" s="229"/>
      <c r="T149" s="230"/>
      <c r="U149" s="231"/>
      <c r="V149" s="228"/>
      <c r="W149" s="229"/>
      <c r="X149" s="229"/>
      <c r="Y149" s="230"/>
      <c r="Z149" s="231"/>
      <c r="AA149" s="228"/>
      <c r="AB149" s="229"/>
      <c r="AC149" s="229"/>
      <c r="AD149" s="230"/>
      <c r="AE149" s="231"/>
    </row>
    <row r="150" spans="1:31" ht="12.75" hidden="1" customHeight="1" x14ac:dyDescent="0.2">
      <c r="A150" s="118">
        <f>$A$30</f>
        <v>0</v>
      </c>
      <c r="B150" s="210"/>
      <c r="C150" s="211"/>
      <c r="D150" s="211"/>
      <c r="E150" s="212"/>
      <c r="F150" s="213"/>
      <c r="G150" s="218"/>
      <c r="H150" s="219"/>
      <c r="I150" s="219"/>
      <c r="J150" s="220"/>
      <c r="K150" s="221"/>
      <c r="L150" s="228"/>
      <c r="M150" s="229"/>
      <c r="N150" s="229"/>
      <c r="O150" s="230"/>
      <c r="P150" s="231"/>
      <c r="Q150" s="228"/>
      <c r="R150" s="229"/>
      <c r="S150" s="229"/>
      <c r="T150" s="230"/>
      <c r="U150" s="231"/>
      <c r="V150" s="228"/>
      <c r="W150" s="229"/>
      <c r="X150" s="229"/>
      <c r="Y150" s="230"/>
      <c r="Z150" s="231"/>
      <c r="AA150" s="228"/>
      <c r="AB150" s="229"/>
      <c r="AC150" s="229"/>
      <c r="AD150" s="230"/>
      <c r="AE150" s="231"/>
    </row>
    <row r="151" spans="1:31" ht="12.75" hidden="1" customHeight="1" x14ac:dyDescent="0.2">
      <c r="A151" s="118">
        <f>$A$31</f>
        <v>0</v>
      </c>
      <c r="B151" s="210"/>
      <c r="C151" s="211"/>
      <c r="D151" s="211"/>
      <c r="E151" s="212"/>
      <c r="F151" s="213"/>
      <c r="G151" s="218"/>
      <c r="H151" s="219"/>
      <c r="I151" s="219"/>
      <c r="J151" s="220"/>
      <c r="K151" s="221"/>
      <c r="L151" s="228"/>
      <c r="M151" s="229"/>
      <c r="N151" s="229"/>
      <c r="O151" s="230"/>
      <c r="P151" s="231"/>
      <c r="Q151" s="228"/>
      <c r="R151" s="229"/>
      <c r="S151" s="229"/>
      <c r="T151" s="230"/>
      <c r="U151" s="231"/>
      <c r="V151" s="228"/>
      <c r="W151" s="229"/>
      <c r="X151" s="229"/>
      <c r="Y151" s="230"/>
      <c r="Z151" s="231"/>
      <c r="AA151" s="228"/>
      <c r="AB151" s="229"/>
      <c r="AC151" s="229"/>
      <c r="AD151" s="230"/>
      <c r="AE151" s="231"/>
    </row>
    <row r="152" spans="1:31" ht="12.75" hidden="1" customHeight="1" x14ac:dyDescent="0.2">
      <c r="A152" s="118">
        <f>$A$32</f>
        <v>0</v>
      </c>
      <c r="B152" s="210"/>
      <c r="C152" s="211"/>
      <c r="D152" s="211"/>
      <c r="E152" s="212"/>
      <c r="F152" s="213"/>
      <c r="G152" s="218"/>
      <c r="H152" s="219"/>
      <c r="I152" s="219"/>
      <c r="J152" s="220"/>
      <c r="K152" s="221"/>
      <c r="L152" s="228"/>
      <c r="M152" s="229"/>
      <c r="N152" s="229"/>
      <c r="O152" s="230"/>
      <c r="P152" s="231"/>
      <c r="Q152" s="228"/>
      <c r="R152" s="229"/>
      <c r="S152" s="229"/>
      <c r="T152" s="230"/>
      <c r="U152" s="231"/>
      <c r="V152" s="228"/>
      <c r="W152" s="229"/>
      <c r="X152" s="229"/>
      <c r="Y152" s="230"/>
      <c r="Z152" s="231"/>
      <c r="AA152" s="228"/>
      <c r="AB152" s="229"/>
      <c r="AC152" s="229"/>
      <c r="AD152" s="230"/>
      <c r="AE152" s="231"/>
    </row>
    <row r="153" spans="1:31" ht="12.75" hidden="1" customHeight="1" x14ac:dyDescent="0.2">
      <c r="A153" s="118">
        <f>$A$33</f>
        <v>0</v>
      </c>
      <c r="B153" s="210"/>
      <c r="C153" s="211"/>
      <c r="D153" s="211"/>
      <c r="E153" s="212"/>
      <c r="F153" s="213"/>
      <c r="G153" s="218"/>
      <c r="H153" s="219"/>
      <c r="I153" s="219"/>
      <c r="J153" s="220"/>
      <c r="K153" s="221"/>
      <c r="L153" s="228"/>
      <c r="M153" s="229"/>
      <c r="N153" s="229"/>
      <c r="O153" s="230"/>
      <c r="P153" s="231"/>
      <c r="Q153" s="228"/>
      <c r="R153" s="229"/>
      <c r="S153" s="229"/>
      <c r="T153" s="230"/>
      <c r="U153" s="231"/>
      <c r="V153" s="228"/>
      <c r="W153" s="229"/>
      <c r="X153" s="229"/>
      <c r="Y153" s="230"/>
      <c r="Z153" s="231"/>
      <c r="AA153" s="228"/>
      <c r="AB153" s="229"/>
      <c r="AC153" s="229"/>
      <c r="AD153" s="230"/>
      <c r="AE153" s="231"/>
    </row>
    <row r="154" spans="1:31" ht="12.75" hidden="1" customHeight="1" x14ac:dyDescent="0.2">
      <c r="A154" s="118">
        <f>$A$34</f>
        <v>0</v>
      </c>
      <c r="B154" s="210"/>
      <c r="C154" s="211"/>
      <c r="D154" s="211"/>
      <c r="E154" s="212"/>
      <c r="F154" s="213"/>
      <c r="G154" s="218"/>
      <c r="H154" s="219"/>
      <c r="I154" s="219"/>
      <c r="J154" s="220"/>
      <c r="K154" s="221"/>
      <c r="L154" s="228"/>
      <c r="M154" s="229"/>
      <c r="N154" s="229"/>
      <c r="O154" s="230"/>
      <c r="P154" s="231"/>
      <c r="Q154" s="228"/>
      <c r="R154" s="229"/>
      <c r="S154" s="229"/>
      <c r="T154" s="230"/>
      <c r="U154" s="231"/>
      <c r="V154" s="228"/>
      <c r="W154" s="229"/>
      <c r="X154" s="229"/>
      <c r="Y154" s="230"/>
      <c r="Z154" s="231"/>
      <c r="AA154" s="228"/>
      <c r="AB154" s="229"/>
      <c r="AC154" s="229"/>
      <c r="AD154" s="230"/>
      <c r="AE154" s="231"/>
    </row>
    <row r="155" spans="1:31" ht="12.75" hidden="1" customHeight="1" x14ac:dyDescent="0.2">
      <c r="A155" s="119"/>
      <c r="B155" s="210"/>
      <c r="C155" s="211"/>
      <c r="D155" s="211"/>
      <c r="E155" s="212"/>
      <c r="F155" s="213"/>
      <c r="G155" s="218"/>
      <c r="H155" s="219"/>
      <c r="I155" s="219"/>
      <c r="J155" s="220"/>
      <c r="K155" s="221"/>
      <c r="L155" s="228"/>
      <c r="M155" s="229"/>
      <c r="N155" s="229"/>
      <c r="O155" s="230"/>
      <c r="P155" s="231"/>
      <c r="Q155" s="228"/>
      <c r="R155" s="229"/>
      <c r="S155" s="229"/>
      <c r="T155" s="230"/>
      <c r="U155" s="231"/>
      <c r="V155" s="228"/>
      <c r="W155" s="229"/>
      <c r="X155" s="229"/>
      <c r="Y155" s="230"/>
      <c r="Z155" s="231"/>
      <c r="AA155" s="228"/>
      <c r="AB155" s="229"/>
      <c r="AC155" s="229"/>
      <c r="AD155" s="230"/>
      <c r="AE155" s="231"/>
    </row>
    <row r="156" spans="1:31" x14ac:dyDescent="0.2">
      <c r="A156" s="115" t="s">
        <v>2</v>
      </c>
      <c r="B156" s="214">
        <f t="shared" ref="B156:AE156" si="29">SUM(B$132:B$155)</f>
        <v>1443</v>
      </c>
      <c r="C156" s="215">
        <f t="shared" si="29"/>
        <v>2886342</v>
      </c>
      <c r="D156" s="215">
        <f t="shared" si="29"/>
        <v>785157</v>
      </c>
      <c r="E156" s="216">
        <f t="shared" si="29"/>
        <v>698195.27800000005</v>
      </c>
      <c r="F156" s="217">
        <f t="shared" si="29"/>
        <v>0.99999999999999989</v>
      </c>
      <c r="G156" s="224">
        <f t="shared" si="29"/>
        <v>1495</v>
      </c>
      <c r="H156" s="225">
        <f t="shared" si="29"/>
        <v>2775445</v>
      </c>
      <c r="I156" s="225">
        <f t="shared" si="29"/>
        <v>760411</v>
      </c>
      <c r="J156" s="226">
        <f t="shared" si="29"/>
        <v>669595.87</v>
      </c>
      <c r="K156" s="227">
        <f t="shared" si="29"/>
        <v>1</v>
      </c>
      <c r="L156" s="233">
        <f t="shared" si="29"/>
        <v>1517</v>
      </c>
      <c r="M156" s="234">
        <f t="shared" si="29"/>
        <v>2674360</v>
      </c>
      <c r="N156" s="234">
        <f t="shared" si="29"/>
        <v>737571</v>
      </c>
      <c r="O156" s="235">
        <f t="shared" si="29"/>
        <v>634960.53</v>
      </c>
      <c r="P156" s="236">
        <f t="shared" si="29"/>
        <v>0.99999999999999989</v>
      </c>
      <c r="Q156" s="233">
        <f t="shared" si="29"/>
        <v>1569</v>
      </c>
      <c r="R156" s="234">
        <f t="shared" si="29"/>
        <v>2643137</v>
      </c>
      <c r="S156" s="234">
        <f t="shared" si="29"/>
        <v>722497</v>
      </c>
      <c r="T156" s="235">
        <f t="shared" si="29"/>
        <v>605315.05499999993</v>
      </c>
      <c r="U156" s="236">
        <f t="shared" si="29"/>
        <v>1</v>
      </c>
      <c r="V156" s="233">
        <f t="shared" si="29"/>
        <v>1653</v>
      </c>
      <c r="W156" s="234">
        <f t="shared" si="29"/>
        <v>2649952</v>
      </c>
      <c r="X156" s="234">
        <f t="shared" si="29"/>
        <v>709773</v>
      </c>
      <c r="Y156" s="235">
        <f t="shared" si="29"/>
        <v>576454.98399999994</v>
      </c>
      <c r="Z156" s="236">
        <f t="shared" si="29"/>
        <v>1.0000000000000002</v>
      </c>
      <c r="AA156" s="233">
        <f t="shared" si="29"/>
        <v>0</v>
      </c>
      <c r="AB156" s="234">
        <f t="shared" si="29"/>
        <v>0</v>
      </c>
      <c r="AC156" s="234">
        <f t="shared" si="29"/>
        <v>0</v>
      </c>
      <c r="AD156" s="235">
        <f t="shared" si="29"/>
        <v>0</v>
      </c>
      <c r="AE156" s="236" t="e">
        <f t="shared" si="29"/>
        <v>#DIV/0!</v>
      </c>
    </row>
    <row r="159" spans="1:31" ht="12.75" hidden="1" customHeight="1" x14ac:dyDescent="0.2"/>
    <row r="160" spans="1:31" ht="12.75" hidden="1" customHeight="1" x14ac:dyDescent="0.2"/>
    <row r="161" spans="1:31" ht="12.75" hidden="1" customHeight="1" x14ac:dyDescent="0.2"/>
    <row r="162" spans="1:31" ht="12.75" hidden="1" customHeight="1" x14ac:dyDescent="0.2"/>
    <row r="163" spans="1:31" ht="12.75" hidden="1" customHeight="1" x14ac:dyDescent="0.2"/>
    <row r="164" spans="1:31" ht="12.75" hidden="1" customHeight="1" x14ac:dyDescent="0.2"/>
    <row r="165" spans="1:31" ht="12.75" hidden="1" customHeight="1" x14ac:dyDescent="0.2"/>
    <row r="166" spans="1:31" ht="12.75" hidden="1" customHeight="1" x14ac:dyDescent="0.2"/>
    <row r="167" spans="1:31" ht="12.75" hidden="1" customHeight="1" x14ac:dyDescent="0.2"/>
    <row r="168" spans="1:31" ht="12.75" hidden="1" customHeight="1" x14ac:dyDescent="0.2"/>
    <row r="169" spans="1:31" ht="12.75" hidden="1" customHeight="1" x14ac:dyDescent="0.2"/>
    <row r="171" spans="1:31" x14ac:dyDescent="0.2">
      <c r="A171" s="273" t="str">
        <f>Translation!$A$33</f>
        <v>Vorsorgeeinrichtungen ohne Staatsgarantie und mit Vollversicherungslösung</v>
      </c>
    </row>
    <row r="172" spans="1:31" x14ac:dyDescent="0.2">
      <c r="A172" s="118" t="str">
        <f>$A$12</f>
        <v>Vorsorgeeinrichtung eines Arbeitgebers</v>
      </c>
      <c r="B172" s="238">
        <v>38</v>
      </c>
      <c r="C172" s="239">
        <v>6152</v>
      </c>
      <c r="D172" s="239">
        <v>169</v>
      </c>
      <c r="E172" s="240">
        <v>1150.155</v>
      </c>
      <c r="F172" s="241">
        <f t="shared" ref="F172:F177" si="30">E172/E$196</f>
        <v>1.1968308153516134E-2</v>
      </c>
      <c r="G172" s="246">
        <v>51</v>
      </c>
      <c r="H172" s="247">
        <v>6804</v>
      </c>
      <c r="I172" s="247">
        <v>182</v>
      </c>
      <c r="J172" s="248">
        <v>1420.5740000000001</v>
      </c>
      <c r="K172" s="249">
        <f t="shared" ref="K172:K177" si="31">J172/J$196</f>
        <v>1.4251087530565762E-2</v>
      </c>
      <c r="L172" s="256">
        <v>52</v>
      </c>
      <c r="M172" s="257">
        <v>6509</v>
      </c>
      <c r="N172" s="257">
        <v>194</v>
      </c>
      <c r="O172" s="258">
        <v>1302.614</v>
      </c>
      <c r="P172" s="259">
        <f t="shared" ref="P172:P177" si="32">O172/O$196</f>
        <v>1.3315454194092996E-2</v>
      </c>
      <c r="Q172" s="256">
        <v>63</v>
      </c>
      <c r="R172" s="257">
        <v>7815</v>
      </c>
      <c r="S172" s="257">
        <v>180</v>
      </c>
      <c r="T172" s="258">
        <v>1481.8430000000001</v>
      </c>
      <c r="U172" s="259">
        <f t="shared" ref="U172:U177" si="33">T172/T$196</f>
        <v>1.5018645059148008E-2</v>
      </c>
      <c r="V172" s="256">
        <v>69</v>
      </c>
      <c r="W172" s="257">
        <v>7518</v>
      </c>
      <c r="X172" s="257">
        <v>385</v>
      </c>
      <c r="Y172" s="258">
        <v>8306.1589999999997</v>
      </c>
      <c r="Z172" s="259">
        <f t="shared" ref="Z172:Z177" si="34">Y172/Y$196</f>
        <v>8.1214039630343363E-2</v>
      </c>
      <c r="AA172" s="256"/>
      <c r="AB172" s="257"/>
      <c r="AC172" s="257"/>
      <c r="AD172" s="258"/>
      <c r="AE172" s="259" t="e">
        <f t="shared" ref="AE172:AE177" si="35">AD172/AD$196</f>
        <v>#DIV/0!</v>
      </c>
    </row>
    <row r="173" spans="1:31" x14ac:dyDescent="0.2">
      <c r="A173" s="118" t="str">
        <f>$A$13</f>
        <v>Vorsorgeeinrichtung eines Konzerns</v>
      </c>
      <c r="B173" s="238">
        <v>22</v>
      </c>
      <c r="C173" s="239">
        <v>4739</v>
      </c>
      <c r="D173" s="239">
        <v>14</v>
      </c>
      <c r="E173" s="240">
        <v>592.51900000000001</v>
      </c>
      <c r="F173" s="241">
        <f t="shared" si="30"/>
        <v>6.1656472204296171E-3</v>
      </c>
      <c r="G173" s="246">
        <v>22</v>
      </c>
      <c r="H173" s="247">
        <v>4716</v>
      </c>
      <c r="I173" s="247">
        <v>18</v>
      </c>
      <c r="J173" s="248">
        <v>583.50800000000004</v>
      </c>
      <c r="K173" s="249">
        <f t="shared" si="31"/>
        <v>5.8537067289598198E-3</v>
      </c>
      <c r="L173" s="256">
        <v>23</v>
      </c>
      <c r="M173" s="257">
        <v>4981</v>
      </c>
      <c r="N173" s="257">
        <v>177</v>
      </c>
      <c r="O173" s="258">
        <v>781.67499999999995</v>
      </c>
      <c r="P173" s="259">
        <f t="shared" si="32"/>
        <v>7.9903621926124251E-3</v>
      </c>
      <c r="Q173" s="256">
        <v>24</v>
      </c>
      <c r="R173" s="257">
        <v>5570</v>
      </c>
      <c r="S173" s="257">
        <v>161</v>
      </c>
      <c r="T173" s="258">
        <v>841.71100000000001</v>
      </c>
      <c r="U173" s="259">
        <f t="shared" si="33"/>
        <v>8.5308354200684753E-3</v>
      </c>
      <c r="V173" s="256">
        <v>28</v>
      </c>
      <c r="W173" s="257">
        <v>7190</v>
      </c>
      <c r="X173" s="257">
        <v>500</v>
      </c>
      <c r="Y173" s="258">
        <v>1194.4749999999999</v>
      </c>
      <c r="Z173" s="259">
        <f t="shared" si="34"/>
        <v>1.167906128301353E-2</v>
      </c>
      <c r="AA173" s="256"/>
      <c r="AB173" s="257"/>
      <c r="AC173" s="257"/>
      <c r="AD173" s="258"/>
      <c r="AE173" s="259" t="e">
        <f t="shared" si="35"/>
        <v>#DIV/0!</v>
      </c>
    </row>
    <row r="174" spans="1:31" x14ac:dyDescent="0.2">
      <c r="A174" s="118" t="str">
        <f>$A$14</f>
        <v>Anderer Zusammenschluss mehrerer Arbeitgeber</v>
      </c>
      <c r="B174" s="238">
        <v>8</v>
      </c>
      <c r="C174" s="239">
        <v>2093</v>
      </c>
      <c r="D174" s="239">
        <v>0</v>
      </c>
      <c r="E174" s="240">
        <v>413.44900000000001</v>
      </c>
      <c r="F174" s="241">
        <f t="shared" si="30"/>
        <v>4.3022766825020035E-3</v>
      </c>
      <c r="G174" s="246">
        <v>6</v>
      </c>
      <c r="H174" s="247">
        <v>2184</v>
      </c>
      <c r="I174" s="247">
        <v>0</v>
      </c>
      <c r="J174" s="248">
        <v>405.851</v>
      </c>
      <c r="K174" s="249">
        <f t="shared" si="31"/>
        <v>4.0714655662905594E-3</v>
      </c>
      <c r="L174" s="256">
        <v>9</v>
      </c>
      <c r="M174" s="257">
        <v>2708</v>
      </c>
      <c r="N174" s="257">
        <v>135</v>
      </c>
      <c r="O174" s="258">
        <v>551.19799999999998</v>
      </c>
      <c r="P174" s="259">
        <f t="shared" si="32"/>
        <v>5.6344026095801756E-3</v>
      </c>
      <c r="Q174" s="256">
        <v>7</v>
      </c>
      <c r="R174" s="257">
        <v>2258</v>
      </c>
      <c r="S174" s="257">
        <v>145</v>
      </c>
      <c r="T174" s="258">
        <v>349.404</v>
      </c>
      <c r="U174" s="259">
        <f t="shared" si="33"/>
        <v>3.5412487410923766E-3</v>
      </c>
      <c r="V174" s="256">
        <v>6</v>
      </c>
      <c r="W174" s="257">
        <v>2303</v>
      </c>
      <c r="X174" s="257">
        <v>111</v>
      </c>
      <c r="Y174" s="258">
        <v>334.24200000000002</v>
      </c>
      <c r="Z174" s="259">
        <f t="shared" si="34"/>
        <v>3.2680740922639731E-3</v>
      </c>
      <c r="AA174" s="256"/>
      <c r="AB174" s="257"/>
      <c r="AC174" s="257"/>
      <c r="AD174" s="258"/>
      <c r="AE174" s="259" t="e">
        <f t="shared" si="35"/>
        <v>#DIV/0!</v>
      </c>
    </row>
    <row r="175" spans="1:31" x14ac:dyDescent="0.2">
      <c r="A175" s="118" t="str">
        <f>$A$15</f>
        <v>Gemeinschaftseinrichtung</v>
      </c>
      <c r="B175" s="238">
        <v>17</v>
      </c>
      <c r="C175" s="239">
        <v>54197</v>
      </c>
      <c r="D175" s="239">
        <v>0</v>
      </c>
      <c r="E175" s="240">
        <v>3803.4160000000002</v>
      </c>
      <c r="F175" s="241">
        <f t="shared" si="30"/>
        <v>3.9577669726266217E-2</v>
      </c>
      <c r="G175" s="246">
        <v>17</v>
      </c>
      <c r="H175" s="247">
        <v>53797</v>
      </c>
      <c r="I175" s="247">
        <v>0</v>
      </c>
      <c r="J175" s="248">
        <v>3782.84</v>
      </c>
      <c r="K175" s="249">
        <f t="shared" si="31"/>
        <v>3.7949155731503877E-2</v>
      </c>
      <c r="L175" s="256">
        <v>18</v>
      </c>
      <c r="M175" s="257">
        <v>27763</v>
      </c>
      <c r="N175" s="257">
        <v>0</v>
      </c>
      <c r="O175" s="258">
        <v>2443.8159999999998</v>
      </c>
      <c r="P175" s="259">
        <f t="shared" si="32"/>
        <v>2.4980938333836088E-2</v>
      </c>
      <c r="Q175" s="256">
        <v>19</v>
      </c>
      <c r="R175" s="257">
        <v>52523</v>
      </c>
      <c r="S175" s="257">
        <v>826</v>
      </c>
      <c r="T175" s="258">
        <v>3231.473</v>
      </c>
      <c r="U175" s="259">
        <f t="shared" si="33"/>
        <v>3.2751341407436678E-2</v>
      </c>
      <c r="V175" s="256">
        <v>19</v>
      </c>
      <c r="W175" s="257">
        <v>51291</v>
      </c>
      <c r="X175" s="257">
        <v>809</v>
      </c>
      <c r="Y175" s="258">
        <v>2994.4670000000001</v>
      </c>
      <c r="Z175" s="259">
        <f t="shared" si="34"/>
        <v>2.9278606586962207E-2</v>
      </c>
      <c r="AA175" s="256"/>
      <c r="AB175" s="257"/>
      <c r="AC175" s="257"/>
      <c r="AD175" s="258"/>
      <c r="AE175" s="259" t="e">
        <f t="shared" si="35"/>
        <v>#DIV/0!</v>
      </c>
    </row>
    <row r="176" spans="1:31" x14ac:dyDescent="0.2">
      <c r="A176" s="118" t="str">
        <f>$A$16</f>
        <v>Sammeleinrichtung</v>
      </c>
      <c r="B176" s="238">
        <v>19</v>
      </c>
      <c r="C176" s="239">
        <v>970980</v>
      </c>
      <c r="D176" s="239">
        <v>495</v>
      </c>
      <c r="E176" s="240">
        <v>89328.701000000001</v>
      </c>
      <c r="F176" s="241">
        <f t="shared" si="30"/>
        <v>0.92953855829979859</v>
      </c>
      <c r="G176" s="246">
        <v>20</v>
      </c>
      <c r="H176" s="247">
        <v>994260</v>
      </c>
      <c r="I176" s="247">
        <v>436</v>
      </c>
      <c r="J176" s="248">
        <v>92447.896999999997</v>
      </c>
      <c r="K176" s="249">
        <f t="shared" si="31"/>
        <v>0.92743008964244578</v>
      </c>
      <c r="L176" s="256">
        <v>19</v>
      </c>
      <c r="M176" s="257">
        <v>998928</v>
      </c>
      <c r="N176" s="257">
        <v>385</v>
      </c>
      <c r="O176" s="258">
        <v>91729.913</v>
      </c>
      <c r="P176" s="259">
        <f t="shared" si="32"/>
        <v>0.93767259892772192</v>
      </c>
      <c r="Q176" s="256">
        <v>19</v>
      </c>
      <c r="R176" s="257">
        <v>1006607</v>
      </c>
      <c r="S176" s="257">
        <v>10958</v>
      </c>
      <c r="T176" s="258">
        <v>91967.573000000004</v>
      </c>
      <c r="U176" s="259">
        <f t="shared" si="33"/>
        <v>0.93210167058067817</v>
      </c>
      <c r="V176" s="256">
        <v>25</v>
      </c>
      <c r="W176" s="257">
        <v>945783</v>
      </c>
      <c r="X176" s="257">
        <v>3328</v>
      </c>
      <c r="Y176" s="258">
        <v>89368.463000000003</v>
      </c>
      <c r="Z176" s="259">
        <f t="shared" si="34"/>
        <v>0.87380627986833326</v>
      </c>
      <c r="AA176" s="256"/>
      <c r="AB176" s="257"/>
      <c r="AC176" s="257"/>
      <c r="AD176" s="258"/>
      <c r="AE176" s="259" t="e">
        <f t="shared" si="35"/>
        <v>#DIV/0!</v>
      </c>
    </row>
    <row r="177" spans="1:31" ht="25.5" x14ac:dyDescent="0.2">
      <c r="A177" s="118" t="str">
        <f>$A$17</f>
        <v>Sammel-/Gemeinschaftseinrichtung öffentlich-rechtl. Arbeitgeber</v>
      </c>
      <c r="B177" s="238">
        <v>2</v>
      </c>
      <c r="C177" s="239">
        <v>12024</v>
      </c>
      <c r="D177" s="239">
        <v>0</v>
      </c>
      <c r="E177" s="240">
        <v>811.80899999999997</v>
      </c>
      <c r="F177" s="241">
        <f t="shared" si="30"/>
        <v>8.447539917487451E-3</v>
      </c>
      <c r="G177" s="246">
        <v>5</v>
      </c>
      <c r="H177" s="247">
        <v>12983</v>
      </c>
      <c r="I177" s="247">
        <v>260</v>
      </c>
      <c r="J177" s="248">
        <v>1041.126</v>
      </c>
      <c r="K177" s="249">
        <f t="shared" si="31"/>
        <v>1.0444494800234136E-2</v>
      </c>
      <c r="L177" s="256">
        <v>5</v>
      </c>
      <c r="M177" s="257">
        <v>12805</v>
      </c>
      <c r="N177" s="257">
        <v>265</v>
      </c>
      <c r="O177" s="258">
        <v>1018.014</v>
      </c>
      <c r="P177" s="259">
        <f t="shared" si="32"/>
        <v>1.0406243742156453E-2</v>
      </c>
      <c r="Q177" s="256">
        <v>4</v>
      </c>
      <c r="R177" s="257">
        <v>11902</v>
      </c>
      <c r="S177" s="257">
        <v>0</v>
      </c>
      <c r="T177" s="258">
        <v>794.88599999999997</v>
      </c>
      <c r="U177" s="259">
        <f t="shared" si="33"/>
        <v>8.0562587915763845E-3</v>
      </c>
      <c r="V177" s="256">
        <v>2</v>
      </c>
      <c r="W177" s="257">
        <v>620</v>
      </c>
      <c r="X177" s="257">
        <v>0</v>
      </c>
      <c r="Y177" s="258">
        <v>77.108999999999995</v>
      </c>
      <c r="Z177" s="259">
        <f t="shared" si="34"/>
        <v>7.539385390836061E-4</v>
      </c>
      <c r="AA177" s="256"/>
      <c r="AB177" s="257"/>
      <c r="AC177" s="257"/>
      <c r="AD177" s="258"/>
      <c r="AE177" s="259" t="e">
        <f t="shared" si="35"/>
        <v>#DIV/0!</v>
      </c>
    </row>
    <row r="178" spans="1:31" ht="12.75" hidden="1" customHeight="1" x14ac:dyDescent="0.2">
      <c r="A178" s="118">
        <f>$A$18</f>
        <v>0</v>
      </c>
      <c r="B178" s="238"/>
      <c r="C178" s="239"/>
      <c r="D178" s="239"/>
      <c r="E178" s="240"/>
      <c r="F178" s="241"/>
      <c r="G178" s="246"/>
      <c r="H178" s="247"/>
      <c r="I178" s="247"/>
      <c r="J178" s="248"/>
      <c r="K178" s="249"/>
      <c r="L178" s="256"/>
      <c r="M178" s="257"/>
      <c r="N178" s="257"/>
      <c r="O178" s="258"/>
      <c r="P178" s="259"/>
      <c r="Q178" s="256"/>
      <c r="R178" s="257"/>
      <c r="S178" s="257"/>
      <c r="T178" s="258"/>
      <c r="U178" s="259"/>
      <c r="V178" s="256"/>
      <c r="W178" s="257"/>
      <c r="X178" s="257"/>
      <c r="Y178" s="258"/>
      <c r="Z178" s="259"/>
      <c r="AA178" s="256"/>
      <c r="AB178" s="257"/>
      <c r="AC178" s="257"/>
      <c r="AD178" s="258"/>
      <c r="AE178" s="259"/>
    </row>
    <row r="179" spans="1:31" ht="12.75" hidden="1" customHeight="1" x14ac:dyDescent="0.2">
      <c r="A179" s="118">
        <f>$A$19</f>
        <v>0</v>
      </c>
      <c r="B179" s="238"/>
      <c r="C179" s="239"/>
      <c r="D179" s="239"/>
      <c r="E179" s="240"/>
      <c r="F179" s="241"/>
      <c r="G179" s="246"/>
      <c r="H179" s="247"/>
      <c r="I179" s="247"/>
      <c r="J179" s="248"/>
      <c r="K179" s="249"/>
      <c r="L179" s="256"/>
      <c r="M179" s="257"/>
      <c r="N179" s="257"/>
      <c r="O179" s="258"/>
      <c r="P179" s="259"/>
      <c r="Q179" s="256"/>
      <c r="R179" s="257"/>
      <c r="S179" s="257"/>
      <c r="T179" s="258"/>
      <c r="U179" s="259"/>
      <c r="V179" s="256"/>
      <c r="W179" s="257"/>
      <c r="X179" s="257"/>
      <c r="Y179" s="258"/>
      <c r="Z179" s="259"/>
      <c r="AA179" s="256"/>
      <c r="AB179" s="257"/>
      <c r="AC179" s="257"/>
      <c r="AD179" s="258"/>
      <c r="AE179" s="259"/>
    </row>
    <row r="180" spans="1:31" ht="12.75" hidden="1" customHeight="1" x14ac:dyDescent="0.2">
      <c r="A180" s="118">
        <f>$A$20</f>
        <v>0</v>
      </c>
      <c r="B180" s="238"/>
      <c r="C180" s="239"/>
      <c r="D180" s="239"/>
      <c r="E180" s="240"/>
      <c r="F180" s="241"/>
      <c r="G180" s="246"/>
      <c r="H180" s="247"/>
      <c r="I180" s="247"/>
      <c r="J180" s="248"/>
      <c r="K180" s="249"/>
      <c r="L180" s="256"/>
      <c r="M180" s="257"/>
      <c r="N180" s="257"/>
      <c r="O180" s="258"/>
      <c r="P180" s="259"/>
      <c r="Q180" s="256"/>
      <c r="R180" s="257"/>
      <c r="S180" s="257"/>
      <c r="T180" s="258"/>
      <c r="U180" s="259"/>
      <c r="V180" s="256"/>
      <c r="W180" s="257"/>
      <c r="X180" s="257"/>
      <c r="Y180" s="258"/>
      <c r="Z180" s="259"/>
      <c r="AA180" s="256"/>
      <c r="AB180" s="257"/>
      <c r="AC180" s="257"/>
      <c r="AD180" s="258"/>
      <c r="AE180" s="259"/>
    </row>
    <row r="181" spans="1:31" ht="12.75" hidden="1" customHeight="1" x14ac:dyDescent="0.2">
      <c r="A181" s="118">
        <f>$A$21</f>
        <v>0</v>
      </c>
      <c r="B181" s="238"/>
      <c r="C181" s="239"/>
      <c r="D181" s="239"/>
      <c r="E181" s="240"/>
      <c r="F181" s="241"/>
      <c r="G181" s="246"/>
      <c r="H181" s="247"/>
      <c r="I181" s="247"/>
      <c r="J181" s="248"/>
      <c r="K181" s="249"/>
      <c r="L181" s="256"/>
      <c r="M181" s="257"/>
      <c r="N181" s="257"/>
      <c r="O181" s="258"/>
      <c r="P181" s="259"/>
      <c r="Q181" s="256"/>
      <c r="R181" s="257"/>
      <c r="S181" s="257"/>
      <c r="T181" s="258"/>
      <c r="U181" s="259"/>
      <c r="V181" s="256"/>
      <c r="W181" s="257"/>
      <c r="X181" s="257"/>
      <c r="Y181" s="258"/>
      <c r="Z181" s="259"/>
      <c r="AA181" s="256"/>
      <c r="AB181" s="257"/>
      <c r="AC181" s="257"/>
      <c r="AD181" s="258"/>
      <c r="AE181" s="259"/>
    </row>
    <row r="182" spans="1:31" ht="12.75" hidden="1" customHeight="1" x14ac:dyDescent="0.2">
      <c r="A182" s="118">
        <f>$A$22</f>
        <v>0</v>
      </c>
      <c r="B182" s="238"/>
      <c r="C182" s="239"/>
      <c r="D182" s="239"/>
      <c r="E182" s="240"/>
      <c r="F182" s="241"/>
      <c r="G182" s="246"/>
      <c r="H182" s="247"/>
      <c r="I182" s="247"/>
      <c r="J182" s="248"/>
      <c r="K182" s="249"/>
      <c r="L182" s="256"/>
      <c r="M182" s="257"/>
      <c r="N182" s="257"/>
      <c r="O182" s="258"/>
      <c r="P182" s="259"/>
      <c r="Q182" s="256"/>
      <c r="R182" s="257"/>
      <c r="S182" s="257"/>
      <c r="T182" s="258"/>
      <c r="U182" s="259"/>
      <c r="V182" s="256"/>
      <c r="W182" s="257"/>
      <c r="X182" s="257"/>
      <c r="Y182" s="258"/>
      <c r="Z182" s="259"/>
      <c r="AA182" s="256"/>
      <c r="AB182" s="257"/>
      <c r="AC182" s="257"/>
      <c r="AD182" s="258"/>
      <c r="AE182" s="259"/>
    </row>
    <row r="183" spans="1:31" ht="12.75" hidden="1" customHeight="1" x14ac:dyDescent="0.2">
      <c r="A183" s="118">
        <f>$A$23</f>
        <v>0</v>
      </c>
      <c r="B183" s="238"/>
      <c r="C183" s="239"/>
      <c r="D183" s="239"/>
      <c r="E183" s="240"/>
      <c r="F183" s="241"/>
      <c r="G183" s="246"/>
      <c r="H183" s="247"/>
      <c r="I183" s="247"/>
      <c r="J183" s="248"/>
      <c r="K183" s="249"/>
      <c r="L183" s="256"/>
      <c r="M183" s="257"/>
      <c r="N183" s="257"/>
      <c r="O183" s="258"/>
      <c r="P183" s="259"/>
      <c r="Q183" s="256"/>
      <c r="R183" s="257"/>
      <c r="S183" s="257"/>
      <c r="T183" s="258"/>
      <c r="U183" s="259"/>
      <c r="V183" s="256"/>
      <c r="W183" s="257"/>
      <c r="X183" s="257"/>
      <c r="Y183" s="258"/>
      <c r="Z183" s="259"/>
      <c r="AA183" s="256"/>
      <c r="AB183" s="257"/>
      <c r="AC183" s="257"/>
      <c r="AD183" s="258"/>
      <c r="AE183" s="259"/>
    </row>
    <row r="184" spans="1:31" ht="12.75" hidden="1" customHeight="1" x14ac:dyDescent="0.2">
      <c r="A184" s="118">
        <f>$A$24</f>
        <v>0</v>
      </c>
      <c r="B184" s="238"/>
      <c r="C184" s="239"/>
      <c r="D184" s="239"/>
      <c r="E184" s="240"/>
      <c r="F184" s="241"/>
      <c r="G184" s="246"/>
      <c r="H184" s="247"/>
      <c r="I184" s="247"/>
      <c r="J184" s="248"/>
      <c r="K184" s="249"/>
      <c r="L184" s="256"/>
      <c r="M184" s="257"/>
      <c r="N184" s="257"/>
      <c r="O184" s="258"/>
      <c r="P184" s="259"/>
      <c r="Q184" s="256"/>
      <c r="R184" s="257"/>
      <c r="S184" s="257"/>
      <c r="T184" s="258"/>
      <c r="U184" s="259"/>
      <c r="V184" s="256"/>
      <c r="W184" s="257"/>
      <c r="X184" s="257"/>
      <c r="Y184" s="258"/>
      <c r="Z184" s="259"/>
      <c r="AA184" s="256"/>
      <c r="AB184" s="257"/>
      <c r="AC184" s="257"/>
      <c r="AD184" s="258"/>
      <c r="AE184" s="259"/>
    </row>
    <row r="185" spans="1:31" ht="12.75" hidden="1" customHeight="1" x14ac:dyDescent="0.2">
      <c r="A185" s="118">
        <f>$A$25</f>
        <v>0</v>
      </c>
      <c r="B185" s="238"/>
      <c r="C185" s="239"/>
      <c r="D185" s="239"/>
      <c r="E185" s="240"/>
      <c r="F185" s="241"/>
      <c r="G185" s="246"/>
      <c r="H185" s="247"/>
      <c r="I185" s="247"/>
      <c r="J185" s="248"/>
      <c r="K185" s="249"/>
      <c r="L185" s="256"/>
      <c r="M185" s="257"/>
      <c r="N185" s="257"/>
      <c r="O185" s="258"/>
      <c r="P185" s="259"/>
      <c r="Q185" s="256"/>
      <c r="R185" s="257"/>
      <c r="S185" s="257"/>
      <c r="T185" s="258"/>
      <c r="U185" s="259"/>
      <c r="V185" s="256"/>
      <c r="W185" s="257"/>
      <c r="X185" s="257"/>
      <c r="Y185" s="258"/>
      <c r="Z185" s="259"/>
      <c r="AA185" s="256"/>
      <c r="AB185" s="257"/>
      <c r="AC185" s="257"/>
      <c r="AD185" s="258"/>
      <c r="AE185" s="259"/>
    </row>
    <row r="186" spans="1:31" ht="12.75" hidden="1" customHeight="1" x14ac:dyDescent="0.2">
      <c r="A186" s="118">
        <f>$A$26</f>
        <v>0</v>
      </c>
      <c r="B186" s="238"/>
      <c r="C186" s="239"/>
      <c r="D186" s="239"/>
      <c r="E186" s="240"/>
      <c r="F186" s="241"/>
      <c r="G186" s="246"/>
      <c r="H186" s="247"/>
      <c r="I186" s="247"/>
      <c r="J186" s="248"/>
      <c r="K186" s="249"/>
      <c r="L186" s="256"/>
      <c r="M186" s="257"/>
      <c r="N186" s="257"/>
      <c r="O186" s="258"/>
      <c r="P186" s="259"/>
      <c r="Q186" s="256"/>
      <c r="R186" s="257"/>
      <c r="S186" s="257"/>
      <c r="T186" s="258"/>
      <c r="U186" s="259"/>
      <c r="V186" s="256"/>
      <c r="W186" s="257"/>
      <c r="X186" s="257"/>
      <c r="Y186" s="258"/>
      <c r="Z186" s="259"/>
      <c r="AA186" s="256"/>
      <c r="AB186" s="257"/>
      <c r="AC186" s="257"/>
      <c r="AD186" s="258"/>
      <c r="AE186" s="259"/>
    </row>
    <row r="187" spans="1:31" ht="12.75" hidden="1" customHeight="1" x14ac:dyDescent="0.2">
      <c r="A187" s="118">
        <f>$A$27</f>
        <v>0</v>
      </c>
      <c r="B187" s="238"/>
      <c r="C187" s="239"/>
      <c r="D187" s="239"/>
      <c r="E187" s="240"/>
      <c r="F187" s="241"/>
      <c r="G187" s="246"/>
      <c r="H187" s="247"/>
      <c r="I187" s="247"/>
      <c r="J187" s="248"/>
      <c r="K187" s="249"/>
      <c r="L187" s="256"/>
      <c r="M187" s="257"/>
      <c r="N187" s="257"/>
      <c r="O187" s="258"/>
      <c r="P187" s="259"/>
      <c r="Q187" s="256"/>
      <c r="R187" s="257"/>
      <c r="S187" s="257"/>
      <c r="T187" s="258"/>
      <c r="U187" s="259"/>
      <c r="V187" s="256"/>
      <c r="W187" s="257"/>
      <c r="X187" s="257"/>
      <c r="Y187" s="258"/>
      <c r="Z187" s="259"/>
      <c r="AA187" s="256"/>
      <c r="AB187" s="257"/>
      <c r="AC187" s="257"/>
      <c r="AD187" s="258"/>
      <c r="AE187" s="259"/>
    </row>
    <row r="188" spans="1:31" ht="12.75" hidden="1" customHeight="1" x14ac:dyDescent="0.2">
      <c r="A188" s="118">
        <f>$A$28</f>
        <v>0</v>
      </c>
      <c r="B188" s="238"/>
      <c r="C188" s="239"/>
      <c r="D188" s="239"/>
      <c r="E188" s="240"/>
      <c r="F188" s="241"/>
      <c r="G188" s="246"/>
      <c r="H188" s="247"/>
      <c r="I188" s="247"/>
      <c r="J188" s="248"/>
      <c r="K188" s="249"/>
      <c r="L188" s="256"/>
      <c r="M188" s="257"/>
      <c r="N188" s="257"/>
      <c r="O188" s="258"/>
      <c r="P188" s="259"/>
      <c r="Q188" s="256"/>
      <c r="R188" s="257"/>
      <c r="S188" s="257"/>
      <c r="T188" s="258"/>
      <c r="U188" s="259"/>
      <c r="V188" s="256"/>
      <c r="W188" s="257"/>
      <c r="X188" s="257"/>
      <c r="Y188" s="258"/>
      <c r="Z188" s="259"/>
      <c r="AA188" s="256"/>
      <c r="AB188" s="257"/>
      <c r="AC188" s="257"/>
      <c r="AD188" s="258"/>
      <c r="AE188" s="259"/>
    </row>
    <row r="189" spans="1:31" ht="12.75" hidden="1" customHeight="1" x14ac:dyDescent="0.2">
      <c r="A189" s="118">
        <f>$A$29</f>
        <v>0</v>
      </c>
      <c r="B189" s="238"/>
      <c r="C189" s="239"/>
      <c r="D189" s="239"/>
      <c r="E189" s="240"/>
      <c r="F189" s="241"/>
      <c r="G189" s="246"/>
      <c r="H189" s="247"/>
      <c r="I189" s="247"/>
      <c r="J189" s="248"/>
      <c r="K189" s="249"/>
      <c r="L189" s="256"/>
      <c r="M189" s="257"/>
      <c r="N189" s="257"/>
      <c r="O189" s="258"/>
      <c r="P189" s="259"/>
      <c r="Q189" s="256"/>
      <c r="R189" s="257"/>
      <c r="S189" s="257"/>
      <c r="T189" s="258"/>
      <c r="U189" s="259"/>
      <c r="V189" s="256"/>
      <c r="W189" s="257"/>
      <c r="X189" s="257"/>
      <c r="Y189" s="258"/>
      <c r="Z189" s="259"/>
      <c r="AA189" s="256"/>
      <c r="AB189" s="257"/>
      <c r="AC189" s="257"/>
      <c r="AD189" s="258"/>
      <c r="AE189" s="259"/>
    </row>
    <row r="190" spans="1:31" ht="12.75" hidden="1" customHeight="1" x14ac:dyDescent="0.2">
      <c r="A190" s="118">
        <f>$A$30</f>
        <v>0</v>
      </c>
      <c r="B190" s="238"/>
      <c r="C190" s="239"/>
      <c r="D190" s="239"/>
      <c r="E190" s="240"/>
      <c r="F190" s="241"/>
      <c r="G190" s="246"/>
      <c r="H190" s="247"/>
      <c r="I190" s="247"/>
      <c r="J190" s="248"/>
      <c r="K190" s="249"/>
      <c r="L190" s="256"/>
      <c r="M190" s="257"/>
      <c r="N190" s="257"/>
      <c r="O190" s="258"/>
      <c r="P190" s="259"/>
      <c r="Q190" s="256"/>
      <c r="R190" s="257"/>
      <c r="S190" s="257"/>
      <c r="T190" s="258"/>
      <c r="U190" s="259"/>
      <c r="V190" s="256"/>
      <c r="W190" s="257"/>
      <c r="X190" s="257"/>
      <c r="Y190" s="258"/>
      <c r="Z190" s="259"/>
      <c r="AA190" s="256"/>
      <c r="AB190" s="257"/>
      <c r="AC190" s="257"/>
      <c r="AD190" s="258"/>
      <c r="AE190" s="259"/>
    </row>
    <row r="191" spans="1:31" ht="12.75" hidden="1" customHeight="1" x14ac:dyDescent="0.2">
      <c r="A191" s="118">
        <f>$A$31</f>
        <v>0</v>
      </c>
      <c r="B191" s="238"/>
      <c r="C191" s="239"/>
      <c r="D191" s="239"/>
      <c r="E191" s="240"/>
      <c r="F191" s="241"/>
      <c r="G191" s="246"/>
      <c r="H191" s="247"/>
      <c r="I191" s="247"/>
      <c r="J191" s="248"/>
      <c r="K191" s="249"/>
      <c r="L191" s="256"/>
      <c r="M191" s="257"/>
      <c r="N191" s="257"/>
      <c r="O191" s="258"/>
      <c r="P191" s="259"/>
      <c r="Q191" s="256"/>
      <c r="R191" s="257"/>
      <c r="S191" s="257"/>
      <c r="T191" s="258"/>
      <c r="U191" s="259"/>
      <c r="V191" s="256"/>
      <c r="W191" s="257"/>
      <c r="X191" s="257"/>
      <c r="Y191" s="258"/>
      <c r="Z191" s="259"/>
      <c r="AA191" s="256"/>
      <c r="AB191" s="257"/>
      <c r="AC191" s="257"/>
      <c r="AD191" s="258"/>
      <c r="AE191" s="259"/>
    </row>
    <row r="192" spans="1:31" ht="12.75" hidden="1" customHeight="1" x14ac:dyDescent="0.2">
      <c r="A192" s="118">
        <f>$A$32</f>
        <v>0</v>
      </c>
      <c r="B192" s="238"/>
      <c r="C192" s="239"/>
      <c r="D192" s="239"/>
      <c r="E192" s="240"/>
      <c r="F192" s="241"/>
      <c r="G192" s="246"/>
      <c r="H192" s="247"/>
      <c r="I192" s="247"/>
      <c r="J192" s="248"/>
      <c r="K192" s="249"/>
      <c r="L192" s="256"/>
      <c r="M192" s="257"/>
      <c r="N192" s="257"/>
      <c r="O192" s="258"/>
      <c r="P192" s="259"/>
      <c r="Q192" s="256"/>
      <c r="R192" s="257"/>
      <c r="S192" s="257"/>
      <c r="T192" s="258"/>
      <c r="U192" s="259"/>
      <c r="V192" s="256"/>
      <c r="W192" s="257"/>
      <c r="X192" s="257"/>
      <c r="Y192" s="258"/>
      <c r="Z192" s="259"/>
      <c r="AA192" s="256"/>
      <c r="AB192" s="257"/>
      <c r="AC192" s="257"/>
      <c r="AD192" s="258"/>
      <c r="AE192" s="259"/>
    </row>
    <row r="193" spans="1:31" ht="12.75" hidden="1" customHeight="1" x14ac:dyDescent="0.2">
      <c r="A193" s="118">
        <f>$A$33</f>
        <v>0</v>
      </c>
      <c r="B193" s="238"/>
      <c r="C193" s="239"/>
      <c r="D193" s="239"/>
      <c r="E193" s="240"/>
      <c r="F193" s="241"/>
      <c r="G193" s="246"/>
      <c r="H193" s="247"/>
      <c r="I193" s="247"/>
      <c r="J193" s="248"/>
      <c r="K193" s="249"/>
      <c r="L193" s="256"/>
      <c r="M193" s="257"/>
      <c r="N193" s="257"/>
      <c r="O193" s="258"/>
      <c r="P193" s="259"/>
      <c r="Q193" s="256"/>
      <c r="R193" s="257"/>
      <c r="S193" s="257"/>
      <c r="T193" s="258"/>
      <c r="U193" s="259"/>
      <c r="V193" s="256"/>
      <c r="W193" s="257"/>
      <c r="X193" s="257"/>
      <c r="Y193" s="258"/>
      <c r="Z193" s="259"/>
      <c r="AA193" s="256"/>
      <c r="AB193" s="257"/>
      <c r="AC193" s="257"/>
      <c r="AD193" s="258"/>
      <c r="AE193" s="259"/>
    </row>
    <row r="194" spans="1:31" ht="12.75" hidden="1" customHeight="1" x14ac:dyDescent="0.2">
      <c r="A194" s="118">
        <f>$A$34</f>
        <v>0</v>
      </c>
      <c r="B194" s="238"/>
      <c r="C194" s="239"/>
      <c r="D194" s="239"/>
      <c r="E194" s="240"/>
      <c r="F194" s="241"/>
      <c r="G194" s="246"/>
      <c r="H194" s="247"/>
      <c r="I194" s="247"/>
      <c r="J194" s="248"/>
      <c r="K194" s="249"/>
      <c r="L194" s="256"/>
      <c r="M194" s="257"/>
      <c r="N194" s="257"/>
      <c r="O194" s="258"/>
      <c r="P194" s="259"/>
      <c r="Q194" s="256"/>
      <c r="R194" s="257"/>
      <c r="S194" s="257"/>
      <c r="T194" s="258"/>
      <c r="U194" s="259"/>
      <c r="V194" s="256"/>
      <c r="W194" s="257"/>
      <c r="X194" s="257"/>
      <c r="Y194" s="258"/>
      <c r="Z194" s="259"/>
      <c r="AA194" s="256"/>
      <c r="AB194" s="257"/>
      <c r="AC194" s="257"/>
      <c r="AD194" s="258"/>
      <c r="AE194" s="259"/>
    </row>
    <row r="195" spans="1:31" ht="12.75" hidden="1" customHeight="1" x14ac:dyDescent="0.2">
      <c r="A195" s="119"/>
      <c r="B195" s="238"/>
      <c r="C195" s="239"/>
      <c r="D195" s="239"/>
      <c r="E195" s="240"/>
      <c r="F195" s="241"/>
      <c r="G195" s="246"/>
      <c r="H195" s="247"/>
      <c r="I195" s="247"/>
      <c r="J195" s="248"/>
      <c r="K195" s="249"/>
      <c r="L195" s="256"/>
      <c r="M195" s="257"/>
      <c r="N195" s="257"/>
      <c r="O195" s="258"/>
      <c r="P195" s="259"/>
      <c r="Q195" s="256"/>
      <c r="R195" s="257"/>
      <c r="S195" s="257"/>
      <c r="T195" s="258"/>
      <c r="U195" s="259"/>
      <c r="V195" s="256"/>
      <c r="W195" s="257"/>
      <c r="X195" s="257"/>
      <c r="Y195" s="258"/>
      <c r="Z195" s="259"/>
      <c r="AA195" s="256"/>
      <c r="AB195" s="257"/>
      <c r="AC195" s="257"/>
      <c r="AD195" s="258"/>
      <c r="AE195" s="259"/>
    </row>
    <row r="196" spans="1:31" x14ac:dyDescent="0.2">
      <c r="A196" s="115" t="s">
        <v>2</v>
      </c>
      <c r="B196" s="242">
        <f t="shared" ref="B196:AE196" si="36">SUM(B$172:B$195)</f>
        <v>106</v>
      </c>
      <c r="C196" s="243">
        <f t="shared" si="36"/>
        <v>1050185</v>
      </c>
      <c r="D196" s="243">
        <f t="shared" si="36"/>
        <v>678</v>
      </c>
      <c r="E196" s="244">
        <f t="shared" si="36"/>
        <v>96100.048999999999</v>
      </c>
      <c r="F196" s="245">
        <f t="shared" si="36"/>
        <v>1</v>
      </c>
      <c r="G196" s="250">
        <f t="shared" si="36"/>
        <v>121</v>
      </c>
      <c r="H196" s="251">
        <f t="shared" si="36"/>
        <v>1074744</v>
      </c>
      <c r="I196" s="251">
        <f t="shared" si="36"/>
        <v>896</v>
      </c>
      <c r="J196" s="255">
        <f t="shared" si="36"/>
        <v>99681.796000000002</v>
      </c>
      <c r="K196" s="252">
        <f t="shared" si="36"/>
        <v>0.99999999999999989</v>
      </c>
      <c r="L196" s="261">
        <f t="shared" si="36"/>
        <v>126</v>
      </c>
      <c r="M196" s="262">
        <f t="shared" si="36"/>
        <v>1053694</v>
      </c>
      <c r="N196" s="262">
        <f t="shared" si="36"/>
        <v>1156</v>
      </c>
      <c r="O196" s="263">
        <f t="shared" si="36"/>
        <v>97827.23</v>
      </c>
      <c r="P196" s="264">
        <f t="shared" si="36"/>
        <v>1</v>
      </c>
      <c r="Q196" s="261">
        <f t="shared" si="36"/>
        <v>136</v>
      </c>
      <c r="R196" s="262">
        <f t="shared" si="36"/>
        <v>1086675</v>
      </c>
      <c r="S196" s="262">
        <f t="shared" si="36"/>
        <v>12270</v>
      </c>
      <c r="T196" s="263">
        <f t="shared" si="36"/>
        <v>98666.89</v>
      </c>
      <c r="U196" s="264">
        <f t="shared" si="36"/>
        <v>1</v>
      </c>
      <c r="V196" s="261">
        <f t="shared" si="36"/>
        <v>149</v>
      </c>
      <c r="W196" s="262">
        <f t="shared" si="36"/>
        <v>1014705</v>
      </c>
      <c r="X196" s="262">
        <f t="shared" si="36"/>
        <v>5133</v>
      </c>
      <c r="Y196" s="263">
        <f t="shared" si="36"/>
        <v>102274.91500000001</v>
      </c>
      <c r="Z196" s="264">
        <f t="shared" si="36"/>
        <v>0.99999999999999989</v>
      </c>
      <c r="AA196" s="261">
        <f t="shared" si="36"/>
        <v>0</v>
      </c>
      <c r="AB196" s="262">
        <f t="shared" si="36"/>
        <v>0</v>
      </c>
      <c r="AC196" s="262">
        <f t="shared" si="36"/>
        <v>0</v>
      </c>
      <c r="AD196" s="263">
        <f t="shared" si="36"/>
        <v>0</v>
      </c>
      <c r="AE196" s="264" t="e">
        <f t="shared" si="36"/>
        <v>#DIV/0!</v>
      </c>
    </row>
    <row r="199" spans="1:31" ht="12.75" customHeight="1" x14ac:dyDescent="0.2"/>
    <row r="200" spans="1:31" ht="12.75" customHeight="1" x14ac:dyDescent="0.2">
      <c r="A200" s="110" t="str">
        <f>Translation!$A$39</f>
        <v>Vorsorgekapital in Mio. CHF</v>
      </c>
    </row>
    <row r="201" spans="1:31" ht="12.75" customHeight="1" x14ac:dyDescent="0.2"/>
    <row r="202" spans="1:31" ht="12.75" customHeight="1" x14ac:dyDescent="0.2"/>
    <row r="203" spans="1:31" ht="12.75" customHeight="1" x14ac:dyDescent="0.2"/>
    <row r="204" spans="1:31" ht="12.75" customHeight="1" x14ac:dyDescent="0.2"/>
    <row r="205" spans="1:31" ht="12.75" customHeight="1" x14ac:dyDescent="0.2"/>
    <row r="206" spans="1:31" ht="12.75" customHeight="1" x14ac:dyDescent="0.2"/>
    <row r="207" spans="1:31" ht="12.75" customHeight="1" x14ac:dyDescent="0.2"/>
    <row r="208" spans="1:31" ht="12.75" customHeight="1" x14ac:dyDescent="0.2"/>
    <row r="209" ht="12.75" customHeight="1" x14ac:dyDescent="0.2"/>
  </sheetData>
  <mergeCells count="6">
    <mergeCell ref="B3:F3"/>
    <mergeCell ref="Q3:U3"/>
    <mergeCell ref="V3:Z3"/>
    <mergeCell ref="AA3:AE3"/>
    <mergeCell ref="L3:P3"/>
    <mergeCell ref="G3:K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4">
    <pageSetUpPr fitToPage="1"/>
  </sheetPr>
  <dimension ref="A1:AE209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27" width="11" style="25"/>
    <col min="28" max="29" width="11" style="18"/>
    <col min="30" max="30" width="11" style="158"/>
    <col min="31" max="31" width="11" style="27"/>
    <col min="32" max="16384" width="11" style="1"/>
  </cols>
  <sheetData>
    <row r="1" spans="1:31" s="22" customFormat="1" ht="18" x14ac:dyDescent="0.25">
      <c r="A1" s="109" t="str">
        <f>Translation!$A$167</f>
        <v>Biometrische Grundlagen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  <c r="AA1" s="21"/>
      <c r="AD1" s="157"/>
      <c r="AE1" s="24"/>
    </row>
    <row r="2" spans="1:3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  <c r="AA2" s="25"/>
      <c r="AD2" s="158"/>
      <c r="AE2" s="27"/>
    </row>
    <row r="3" spans="1:31" s="18" customFormat="1" ht="15.75" x14ac:dyDescent="0.25">
      <c r="A3" s="110"/>
      <c r="B3" s="288">
        <f>Translation!$A$45</f>
        <v>2018</v>
      </c>
      <c r="C3" s="289"/>
      <c r="D3" s="289"/>
      <c r="E3" s="289"/>
      <c r="F3" s="290"/>
      <c r="G3" s="288">
        <f>Translation!$A$44</f>
        <v>2017</v>
      </c>
      <c r="H3" s="289"/>
      <c r="I3" s="289"/>
      <c r="J3" s="289"/>
      <c r="K3" s="290"/>
      <c r="L3" s="288">
        <f>Translation!$A$43</f>
        <v>2016</v>
      </c>
      <c r="M3" s="289"/>
      <c r="N3" s="289"/>
      <c r="O3" s="289"/>
      <c r="P3" s="290"/>
      <c r="Q3" s="288">
        <f>Translation!$A$42</f>
        <v>2015</v>
      </c>
      <c r="R3" s="289"/>
      <c r="S3" s="289"/>
      <c r="T3" s="289"/>
      <c r="U3" s="290"/>
      <c r="V3" s="288">
        <f>Translation!$A$41</f>
        <v>2014</v>
      </c>
      <c r="W3" s="289"/>
      <c r="X3" s="289"/>
      <c r="Y3" s="289"/>
      <c r="Z3" s="290"/>
      <c r="AA3" s="288">
        <f>Translation!$A$40</f>
        <v>2013</v>
      </c>
      <c r="AB3" s="289"/>
      <c r="AC3" s="289"/>
      <c r="AD3" s="289"/>
      <c r="AE3" s="290"/>
    </row>
    <row r="4" spans="1:31" s="18" customFormat="1" ht="38.25" x14ac:dyDescent="0.2">
      <c r="A4" s="111"/>
      <c r="B4" s="28" t="str">
        <f>Translation!$A$46</f>
        <v>Anzahl VE</v>
      </c>
      <c r="C4" s="19" t="str">
        <f>Translation!$A$47</f>
        <v>Anzahl aktive Versicherte</v>
      </c>
      <c r="D4" s="19" t="str">
        <f>Translation!$A$48</f>
        <v>Anzahl Rentner</v>
      </c>
      <c r="E4" s="148" t="str">
        <f>Translation!$A$49</f>
        <v>Vorsorge-kapital</v>
      </c>
      <c r="F4" s="29" t="str">
        <f>Translation!$A$52</f>
        <v>Anteil Vorsorge-kapital</v>
      </c>
      <c r="G4" s="28" t="str">
        <f>Translation!$A$46</f>
        <v>Anzahl VE</v>
      </c>
      <c r="H4" s="19" t="str">
        <f>Translation!$A$47</f>
        <v>Anzahl aktive Versicherte</v>
      </c>
      <c r="I4" s="19" t="str">
        <f>Translation!$A$48</f>
        <v>Anzahl Rentner</v>
      </c>
      <c r="J4" s="148" t="str">
        <f>Translation!$A$49</f>
        <v>Vorsorge-kapital</v>
      </c>
      <c r="K4" s="29" t="str">
        <f>Translation!$A$52</f>
        <v>Anteil Vorsorge-kapital</v>
      </c>
      <c r="L4" s="28" t="str">
        <f>Translation!$A$46</f>
        <v>Anzahl VE</v>
      </c>
      <c r="M4" s="73" t="str">
        <f>Translation!$A$47</f>
        <v>Anzahl aktive Versicherte</v>
      </c>
      <c r="N4" s="73" t="str">
        <f>Translation!$A$48</f>
        <v>Anzahl Rentner</v>
      </c>
      <c r="O4" s="148" t="str">
        <f>Translation!$A$49</f>
        <v>Vorsorge-kapital</v>
      </c>
      <c r="P4" s="29" t="str">
        <f>Translation!$A$52</f>
        <v>Anteil Vorsorge-kapital</v>
      </c>
      <c r="Q4" s="28" t="str">
        <f>Translation!$A$46</f>
        <v>Anzahl VE</v>
      </c>
      <c r="R4" s="73" t="str">
        <f>Translation!$A$47</f>
        <v>Anzahl aktive Versicherte</v>
      </c>
      <c r="S4" s="73" t="str">
        <f>Translation!$A$48</f>
        <v>Anzahl Rentner</v>
      </c>
      <c r="T4" s="148" t="str">
        <f>Translation!$A$49</f>
        <v>Vorsorge-kapital</v>
      </c>
      <c r="U4" s="29" t="str">
        <f>Translation!$A$52</f>
        <v>Anteil Vorsorge-kapital</v>
      </c>
      <c r="V4" s="28" t="str">
        <f>Translation!$A$46</f>
        <v>Anzahl VE</v>
      </c>
      <c r="W4" s="73" t="str">
        <f>Translation!$A$47</f>
        <v>Anzahl aktive Versicherte</v>
      </c>
      <c r="X4" s="73" t="str">
        <f>Translation!$A$48</f>
        <v>Anzahl Rentner</v>
      </c>
      <c r="Y4" s="148" t="str">
        <f>Translation!$A$49</f>
        <v>Vorsorge-kapital</v>
      </c>
      <c r="Z4" s="29" t="str">
        <f>Translation!$A$52</f>
        <v>Anteil Vorsorge-kapital</v>
      </c>
      <c r="AA4" s="28" t="str">
        <f>Translation!$A$46</f>
        <v>Anzahl VE</v>
      </c>
      <c r="AB4" s="73" t="str">
        <f>Translation!$A$47</f>
        <v>Anzahl aktive Versicherte</v>
      </c>
      <c r="AC4" s="73" t="str">
        <f>Translation!$A$48</f>
        <v>Anzahl Rentner</v>
      </c>
      <c r="AD4" s="148" t="str">
        <f>Translation!$A$49</f>
        <v>Vorsorge-kapital</v>
      </c>
      <c r="AE4" s="29" t="str">
        <f>Translation!$A$52</f>
        <v>Anteil Vorsorge-kapital</v>
      </c>
    </row>
    <row r="5" spans="1:31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  <c r="AA5" s="59"/>
      <c r="AB5" s="74"/>
      <c r="AC5" s="74"/>
      <c r="AD5" s="159"/>
      <c r="AE5" s="62"/>
    </row>
    <row r="6" spans="1:31" x14ac:dyDescent="0.2">
      <c r="M6" s="75"/>
      <c r="N6" s="75"/>
      <c r="R6" s="75"/>
      <c r="S6" s="75"/>
      <c r="W6" s="75"/>
      <c r="X6" s="75"/>
      <c r="AB6" s="75"/>
      <c r="AC6" s="75"/>
    </row>
    <row r="7" spans="1:31" ht="12.75" hidden="1" customHeight="1" x14ac:dyDescent="0.2">
      <c r="M7" s="75"/>
      <c r="N7" s="75"/>
      <c r="R7" s="75"/>
      <c r="S7" s="75"/>
      <c r="W7" s="75"/>
      <c r="X7" s="75"/>
      <c r="AB7" s="75"/>
      <c r="AC7" s="75"/>
    </row>
    <row r="8" spans="1:31" ht="12.75" hidden="1" customHeight="1" x14ac:dyDescent="0.2">
      <c r="M8" s="75"/>
      <c r="N8" s="75"/>
      <c r="R8" s="75"/>
      <c r="S8" s="75"/>
      <c r="W8" s="75"/>
      <c r="X8" s="75"/>
      <c r="AB8" s="75"/>
      <c r="AC8" s="75"/>
    </row>
    <row r="9" spans="1:31" ht="12.75" hidden="1" customHeight="1" x14ac:dyDescent="0.2">
      <c r="M9" s="75"/>
      <c r="N9" s="75"/>
      <c r="R9" s="75"/>
      <c r="S9" s="75"/>
      <c r="W9" s="75"/>
      <c r="X9" s="75"/>
      <c r="AB9" s="75"/>
      <c r="AC9" s="75"/>
    </row>
    <row r="10" spans="1:31" x14ac:dyDescent="0.2">
      <c r="M10" s="75"/>
      <c r="N10" s="75"/>
      <c r="R10" s="75"/>
      <c r="S10" s="75"/>
      <c r="W10" s="75"/>
      <c r="X10" s="75"/>
      <c r="AB10" s="75"/>
      <c r="AC10" s="75"/>
    </row>
    <row r="11" spans="1:31" x14ac:dyDescent="0.2">
      <c r="A11" s="113" t="str">
        <f>Translation!$A$29</f>
        <v>alle Vorsorgeeinrichtungen</v>
      </c>
    </row>
    <row r="12" spans="1:31" x14ac:dyDescent="0.2">
      <c r="A12" s="114" t="str">
        <f>Translation!$A168</f>
        <v>EVK 2000</v>
      </c>
      <c r="B12" s="30">
        <v>4</v>
      </c>
      <c r="C12" s="6">
        <v>359</v>
      </c>
      <c r="D12" s="6">
        <v>2</v>
      </c>
      <c r="E12" s="150">
        <v>63.898000000000003</v>
      </c>
      <c r="F12" s="31">
        <f t="shared" ref="F12:F25" si="0">E12/E$36</f>
        <v>6.9293078805085628E-5</v>
      </c>
      <c r="G12" s="41">
        <v>4</v>
      </c>
      <c r="H12" s="42">
        <v>355</v>
      </c>
      <c r="I12" s="42">
        <v>14</v>
      </c>
      <c r="J12" s="160">
        <v>62.265999999999998</v>
      </c>
      <c r="K12" s="44">
        <f t="shared" ref="K12:K25" si="1">J12/J$36</f>
        <v>6.8932627200162192E-5</v>
      </c>
      <c r="L12" s="76">
        <v>9</v>
      </c>
      <c r="M12" s="122">
        <v>685</v>
      </c>
      <c r="N12" s="122">
        <v>175</v>
      </c>
      <c r="O12" s="166">
        <v>182.755</v>
      </c>
      <c r="P12" s="124">
        <f t="shared" ref="P12:P25" si="2">O12/O$36</f>
        <v>2.1248971933973481E-4</v>
      </c>
      <c r="Q12" s="76">
        <v>12</v>
      </c>
      <c r="R12" s="122">
        <v>1197</v>
      </c>
      <c r="S12" s="122">
        <v>357</v>
      </c>
      <c r="T12" s="166">
        <v>310.88400000000001</v>
      </c>
      <c r="U12" s="124">
        <f t="shared" ref="U12:U25" si="3">T12/T$36</f>
        <v>3.7763931996089641E-4</v>
      </c>
      <c r="V12" s="76">
        <v>25</v>
      </c>
      <c r="W12" s="122">
        <v>28852</v>
      </c>
      <c r="X12" s="122">
        <v>10999</v>
      </c>
      <c r="Y12" s="166">
        <v>8228.741</v>
      </c>
      <c r="Z12" s="124">
        <f t="shared" ref="Z12:Z25" si="4">Y12/Y$36</f>
        <v>1.0234357688303854E-2</v>
      </c>
      <c r="AA12" s="76">
        <v>52</v>
      </c>
      <c r="AB12" s="122">
        <v>57925</v>
      </c>
      <c r="AC12" s="122">
        <v>18927</v>
      </c>
      <c r="AD12" s="166">
        <v>17949.150000000001</v>
      </c>
      <c r="AE12" s="124">
        <f t="shared" ref="AE12:AE22" si="5">AD12/AD$36</f>
        <v>2.4078118696486826E-2</v>
      </c>
    </row>
    <row r="13" spans="1:31" x14ac:dyDescent="0.2">
      <c r="A13" s="114" t="str">
        <f>Translation!$A169</f>
        <v>BVG 2000</v>
      </c>
      <c r="B13" s="30">
        <v>1</v>
      </c>
      <c r="C13" s="6">
        <v>0</v>
      </c>
      <c r="D13" s="6">
        <v>2</v>
      </c>
      <c r="E13" s="150">
        <v>6.0000000000000001E-3</v>
      </c>
      <c r="F13" s="31">
        <f t="shared" si="0"/>
        <v>6.5065960253922464E-9</v>
      </c>
      <c r="G13" s="41">
        <v>5</v>
      </c>
      <c r="H13" s="42">
        <v>480</v>
      </c>
      <c r="I13" s="42">
        <v>260</v>
      </c>
      <c r="J13" s="160">
        <v>179.64500000000001</v>
      </c>
      <c r="K13" s="44">
        <f t="shared" si="1"/>
        <v>1.9887903211019076E-4</v>
      </c>
      <c r="L13" s="76">
        <v>5</v>
      </c>
      <c r="M13" s="122">
        <v>456</v>
      </c>
      <c r="N13" s="122">
        <v>257</v>
      </c>
      <c r="O13" s="166">
        <v>176.494</v>
      </c>
      <c r="P13" s="124">
        <f t="shared" si="2"/>
        <v>2.0521003816665565E-4</v>
      </c>
      <c r="Q13" s="76">
        <v>4</v>
      </c>
      <c r="R13" s="122">
        <v>83</v>
      </c>
      <c r="S13" s="122">
        <v>55</v>
      </c>
      <c r="T13" s="166">
        <v>19.103999999999999</v>
      </c>
      <c r="U13" s="124">
        <f t="shared" si="3"/>
        <v>2.3206152676023741E-5</v>
      </c>
      <c r="V13" s="76">
        <v>7</v>
      </c>
      <c r="W13" s="122">
        <v>454</v>
      </c>
      <c r="X13" s="122">
        <v>119</v>
      </c>
      <c r="Y13" s="166">
        <v>70.396000000000001</v>
      </c>
      <c r="Z13" s="124">
        <f t="shared" si="4"/>
        <v>8.7553836464878177E-5</v>
      </c>
      <c r="AA13" s="76">
        <v>18</v>
      </c>
      <c r="AB13" s="122">
        <v>12304</v>
      </c>
      <c r="AC13" s="122">
        <v>6187</v>
      </c>
      <c r="AD13" s="166">
        <v>4961.5</v>
      </c>
      <c r="AE13" s="124">
        <f t="shared" si="5"/>
        <v>6.6556681465484097E-3</v>
      </c>
    </row>
    <row r="14" spans="1:31" x14ac:dyDescent="0.2">
      <c r="A14" s="114" t="str">
        <f>Translation!$A170</f>
        <v>BVG 2005</v>
      </c>
      <c r="B14" s="30">
        <v>1</v>
      </c>
      <c r="C14" s="6">
        <v>171</v>
      </c>
      <c r="D14" s="6">
        <v>85</v>
      </c>
      <c r="E14" s="150">
        <v>62.392000000000003</v>
      </c>
      <c r="F14" s="31">
        <f t="shared" si="0"/>
        <v>6.7659923202712178E-5</v>
      </c>
      <c r="G14" s="41">
        <v>1</v>
      </c>
      <c r="H14" s="42">
        <v>58</v>
      </c>
      <c r="I14" s="42">
        <v>5</v>
      </c>
      <c r="J14" s="160">
        <v>8.5559999999999992</v>
      </c>
      <c r="K14" s="44">
        <f t="shared" si="1"/>
        <v>9.4720643420901886E-6</v>
      </c>
      <c r="L14" s="76">
        <v>5</v>
      </c>
      <c r="M14" s="122">
        <v>6183</v>
      </c>
      <c r="N14" s="122">
        <v>2752</v>
      </c>
      <c r="O14" s="166">
        <v>3913.0930000000003</v>
      </c>
      <c r="P14" s="124">
        <f t="shared" si="2"/>
        <v>4.5497635266902739E-3</v>
      </c>
      <c r="Q14" s="76">
        <v>13</v>
      </c>
      <c r="R14" s="122">
        <v>6881</v>
      </c>
      <c r="S14" s="122">
        <v>3023</v>
      </c>
      <c r="T14" s="166">
        <v>3888.7179999999998</v>
      </c>
      <c r="U14" s="124">
        <f t="shared" si="3"/>
        <v>4.7237323922739577E-3</v>
      </c>
      <c r="V14" s="76">
        <v>25</v>
      </c>
      <c r="W14" s="122">
        <v>15860</v>
      </c>
      <c r="X14" s="122">
        <v>4046</v>
      </c>
      <c r="Y14" s="166">
        <v>5522.8419999999996</v>
      </c>
      <c r="Z14" s="124">
        <f t="shared" si="4"/>
        <v>6.8689414922632058E-3</v>
      </c>
      <c r="AA14" s="76">
        <v>41</v>
      </c>
      <c r="AB14" s="122">
        <v>26894</v>
      </c>
      <c r="AC14" s="122">
        <v>10804</v>
      </c>
      <c r="AD14" s="166">
        <v>10167.562</v>
      </c>
      <c r="AE14" s="124">
        <f t="shared" si="5"/>
        <v>1.3639407141279055E-2</v>
      </c>
    </row>
    <row r="15" spans="1:31" x14ac:dyDescent="0.2">
      <c r="A15" s="114" t="str">
        <f>Translation!$A171</f>
        <v>BVG 2010</v>
      </c>
      <c r="B15" s="30">
        <v>62</v>
      </c>
      <c r="C15" s="6">
        <v>242153</v>
      </c>
      <c r="D15" s="6">
        <v>78504</v>
      </c>
      <c r="E15" s="150">
        <v>75312.065000000002</v>
      </c>
      <c r="F15" s="31">
        <f t="shared" si="0"/>
        <v>8.1670863798847082E-2</v>
      </c>
      <c r="G15" s="41">
        <v>132</v>
      </c>
      <c r="H15" s="42">
        <v>412628</v>
      </c>
      <c r="I15" s="42">
        <v>115089</v>
      </c>
      <c r="J15" s="160">
        <v>110751.85</v>
      </c>
      <c r="K15" s="44">
        <f t="shared" si="1"/>
        <v>0.12260970654575987</v>
      </c>
      <c r="L15" s="76">
        <v>369</v>
      </c>
      <c r="M15" s="122">
        <v>840921</v>
      </c>
      <c r="N15" s="122">
        <v>187823</v>
      </c>
      <c r="O15" s="166">
        <v>168726.709</v>
      </c>
      <c r="P15" s="124">
        <f t="shared" si="2"/>
        <v>0.1961789884847315</v>
      </c>
      <c r="Q15" s="76">
        <v>1090</v>
      </c>
      <c r="R15" s="122">
        <v>1943373</v>
      </c>
      <c r="S15" s="122">
        <v>541083</v>
      </c>
      <c r="T15" s="166">
        <v>434800.08200000005</v>
      </c>
      <c r="U15" s="124">
        <f t="shared" si="3"/>
        <v>0.52816358283289588</v>
      </c>
      <c r="V15" s="76">
        <v>1255</v>
      </c>
      <c r="W15" s="122">
        <v>2140590</v>
      </c>
      <c r="X15" s="122">
        <v>624479</v>
      </c>
      <c r="Y15" s="166">
        <v>492423.386</v>
      </c>
      <c r="Z15" s="124">
        <f t="shared" si="4"/>
        <v>0.61244327247749275</v>
      </c>
      <c r="AA15" s="76">
        <v>1262</v>
      </c>
      <c r="AB15" s="122">
        <v>1910097</v>
      </c>
      <c r="AC15" s="122">
        <v>577789</v>
      </c>
      <c r="AD15" s="166">
        <v>466244.05500000005</v>
      </c>
      <c r="AE15" s="124">
        <f t="shared" si="5"/>
        <v>0.62544909913958779</v>
      </c>
    </row>
    <row r="16" spans="1:31" x14ac:dyDescent="0.2">
      <c r="A16" s="114" t="str">
        <f>Translation!$A172</f>
        <v>BVG 2015</v>
      </c>
      <c r="B16" s="30">
        <v>1103</v>
      </c>
      <c r="C16" s="6">
        <v>2366477</v>
      </c>
      <c r="D16" s="6">
        <v>599818</v>
      </c>
      <c r="E16" s="150">
        <v>518284.93200000003</v>
      </c>
      <c r="F16" s="31">
        <f t="shared" si="0"/>
        <v>0.56204511309531513</v>
      </c>
      <c r="G16" s="41">
        <v>1069</v>
      </c>
      <c r="H16" s="42">
        <v>2113624</v>
      </c>
      <c r="I16" s="42">
        <v>550204</v>
      </c>
      <c r="J16" s="160">
        <v>465622.88200000004</v>
      </c>
      <c r="K16" s="44">
        <f t="shared" si="1"/>
        <v>0.51547567758923196</v>
      </c>
      <c r="L16" s="76">
        <v>835</v>
      </c>
      <c r="M16" s="122">
        <v>1482941</v>
      </c>
      <c r="N16" s="122">
        <v>459883</v>
      </c>
      <c r="O16" s="166">
        <v>371451.56400000001</v>
      </c>
      <c r="P16" s="124">
        <f t="shared" si="2"/>
        <v>0.43188771077489285</v>
      </c>
      <c r="Q16" s="76">
        <v>133</v>
      </c>
      <c r="R16" s="122">
        <v>264609</v>
      </c>
      <c r="S16" s="122">
        <v>92083</v>
      </c>
      <c r="T16" s="166">
        <v>72731.745999999999</v>
      </c>
      <c r="U16" s="124">
        <f t="shared" si="3"/>
        <v>8.8349246339498491E-2</v>
      </c>
      <c r="V16" s="76">
        <v>0</v>
      </c>
      <c r="W16" s="122">
        <v>0</v>
      </c>
      <c r="X16" s="122">
        <v>0</v>
      </c>
      <c r="Y16" s="166">
        <v>0</v>
      </c>
      <c r="Z16" s="124">
        <f t="shared" si="4"/>
        <v>0</v>
      </c>
      <c r="AA16" s="76">
        <v>0</v>
      </c>
      <c r="AB16" s="122">
        <v>0</v>
      </c>
      <c r="AC16" s="122">
        <v>0</v>
      </c>
      <c r="AD16" s="166">
        <v>0</v>
      </c>
      <c r="AE16" s="124">
        <f t="shared" si="5"/>
        <v>0</v>
      </c>
    </row>
    <row r="17" spans="1:31" ht="12.75" customHeight="1" x14ac:dyDescent="0.2">
      <c r="A17" s="110" t="str">
        <f>Translation!$A173</f>
        <v>VZ 1990</v>
      </c>
      <c r="B17" s="30">
        <v>0</v>
      </c>
      <c r="C17" s="6">
        <v>0</v>
      </c>
      <c r="D17" s="6">
        <v>0</v>
      </c>
      <c r="E17" s="150">
        <v>0</v>
      </c>
      <c r="F17" s="31">
        <f t="shared" si="0"/>
        <v>0</v>
      </c>
      <c r="G17" s="41">
        <v>0</v>
      </c>
      <c r="H17" s="42">
        <v>0</v>
      </c>
      <c r="I17" s="42">
        <v>0</v>
      </c>
      <c r="J17" s="160">
        <v>0</v>
      </c>
      <c r="K17" s="44">
        <f t="shared" si="1"/>
        <v>0</v>
      </c>
      <c r="L17" s="76">
        <v>0</v>
      </c>
      <c r="M17" s="122">
        <v>0</v>
      </c>
      <c r="N17" s="122">
        <v>0</v>
      </c>
      <c r="O17" s="166">
        <v>0</v>
      </c>
      <c r="P17" s="124">
        <f t="shared" si="2"/>
        <v>0</v>
      </c>
      <c r="Q17" s="76">
        <v>0</v>
      </c>
      <c r="R17" s="122">
        <v>0</v>
      </c>
      <c r="S17" s="122">
        <v>0</v>
      </c>
      <c r="T17" s="166">
        <v>0</v>
      </c>
      <c r="U17" s="124">
        <f t="shared" si="3"/>
        <v>0</v>
      </c>
      <c r="V17" s="76">
        <v>0</v>
      </c>
      <c r="W17" s="122">
        <v>0</v>
      </c>
      <c r="X17" s="122">
        <v>0</v>
      </c>
      <c r="Y17" s="166">
        <v>0</v>
      </c>
      <c r="Z17" s="124">
        <f t="shared" si="4"/>
        <v>0</v>
      </c>
      <c r="AA17" s="76">
        <v>1</v>
      </c>
      <c r="AB17" s="122">
        <v>9</v>
      </c>
      <c r="AC17" s="122">
        <v>0</v>
      </c>
      <c r="AD17" s="166">
        <v>0.28199999999999997</v>
      </c>
      <c r="AE17" s="124">
        <f t="shared" si="5"/>
        <v>3.7829253599247228E-7</v>
      </c>
    </row>
    <row r="18" spans="1:31" ht="12.75" customHeight="1" x14ac:dyDescent="0.2">
      <c r="A18" s="110" t="str">
        <f>Translation!$A174</f>
        <v>VZ 2000</v>
      </c>
      <c r="B18" s="30">
        <v>0</v>
      </c>
      <c r="C18" s="6">
        <v>0</v>
      </c>
      <c r="D18" s="6">
        <v>0</v>
      </c>
      <c r="E18" s="150">
        <v>0</v>
      </c>
      <c r="F18" s="31">
        <f t="shared" si="0"/>
        <v>0</v>
      </c>
      <c r="G18" s="41">
        <v>0</v>
      </c>
      <c r="H18" s="42">
        <v>0</v>
      </c>
      <c r="I18" s="42">
        <v>0</v>
      </c>
      <c r="J18" s="160">
        <v>0</v>
      </c>
      <c r="K18" s="44">
        <f t="shared" si="1"/>
        <v>0</v>
      </c>
      <c r="L18" s="76">
        <v>0</v>
      </c>
      <c r="M18" s="122">
        <v>0</v>
      </c>
      <c r="N18" s="122">
        <v>0</v>
      </c>
      <c r="O18" s="166">
        <v>0</v>
      </c>
      <c r="P18" s="124">
        <f t="shared" si="2"/>
        <v>0</v>
      </c>
      <c r="Q18" s="76">
        <v>0</v>
      </c>
      <c r="R18" s="122">
        <v>0</v>
      </c>
      <c r="S18" s="122">
        <v>0</v>
      </c>
      <c r="T18" s="166">
        <v>0</v>
      </c>
      <c r="U18" s="124">
        <f t="shared" si="3"/>
        <v>0</v>
      </c>
      <c r="V18" s="76">
        <v>0</v>
      </c>
      <c r="W18" s="122">
        <v>0</v>
      </c>
      <c r="X18" s="122">
        <v>0</v>
      </c>
      <c r="Y18" s="166">
        <v>0</v>
      </c>
      <c r="Z18" s="124">
        <f t="shared" si="4"/>
        <v>0</v>
      </c>
      <c r="AA18" s="76">
        <v>4</v>
      </c>
      <c r="AB18" s="122">
        <v>8440</v>
      </c>
      <c r="AC18" s="122">
        <v>5004</v>
      </c>
      <c r="AD18" s="166">
        <v>3945.181</v>
      </c>
      <c r="AE18" s="124">
        <f t="shared" si="5"/>
        <v>5.2923139199975815E-3</v>
      </c>
    </row>
    <row r="19" spans="1:31" ht="12.75" customHeight="1" x14ac:dyDescent="0.2">
      <c r="A19" s="110" t="str">
        <f>Translation!$A175</f>
        <v>VZ 2005</v>
      </c>
      <c r="B19" s="30">
        <v>2</v>
      </c>
      <c r="C19" s="6">
        <v>24</v>
      </c>
      <c r="D19" s="6">
        <v>29</v>
      </c>
      <c r="E19" s="150">
        <v>65.225999999999999</v>
      </c>
      <c r="F19" s="31">
        <f t="shared" si="0"/>
        <v>7.0733205392039112E-5</v>
      </c>
      <c r="G19" s="41">
        <v>1</v>
      </c>
      <c r="H19" s="42">
        <v>11</v>
      </c>
      <c r="I19" s="42">
        <v>25</v>
      </c>
      <c r="J19" s="160">
        <v>59.777000000000001</v>
      </c>
      <c r="K19" s="44">
        <f t="shared" si="1"/>
        <v>6.6177137701861293E-5</v>
      </c>
      <c r="L19" s="76">
        <v>5</v>
      </c>
      <c r="M19" s="122">
        <v>268</v>
      </c>
      <c r="N19" s="122">
        <v>374</v>
      </c>
      <c r="O19" s="166">
        <v>280.80400000000003</v>
      </c>
      <c r="P19" s="124">
        <f t="shared" si="2"/>
        <v>3.2649154961273232E-4</v>
      </c>
      <c r="Q19" s="76">
        <v>16</v>
      </c>
      <c r="R19" s="122">
        <v>3168</v>
      </c>
      <c r="S19" s="122">
        <v>1208</v>
      </c>
      <c r="T19" s="166">
        <v>717.64300000000003</v>
      </c>
      <c r="U19" s="124">
        <f t="shared" si="3"/>
        <v>8.717406315368356E-4</v>
      </c>
      <c r="V19" s="76">
        <v>22</v>
      </c>
      <c r="W19" s="122">
        <v>7167</v>
      </c>
      <c r="X19" s="122">
        <v>1436</v>
      </c>
      <c r="Y19" s="166">
        <v>1278.5240000000001</v>
      </c>
      <c r="Z19" s="124">
        <f t="shared" si="4"/>
        <v>1.5901426389627524E-3</v>
      </c>
      <c r="AA19" s="76">
        <v>35</v>
      </c>
      <c r="AB19" s="122">
        <v>37938</v>
      </c>
      <c r="AC19" s="122">
        <v>12586</v>
      </c>
      <c r="AD19" s="166">
        <v>10621.189</v>
      </c>
      <c r="AE19" s="124">
        <f t="shared" si="5"/>
        <v>1.4247930929309757E-2</v>
      </c>
    </row>
    <row r="20" spans="1:31" ht="12.75" customHeight="1" x14ac:dyDescent="0.2">
      <c r="A20" s="110" t="str">
        <f>Translation!$A176</f>
        <v>VZ 2010</v>
      </c>
      <c r="B20" s="30">
        <v>17</v>
      </c>
      <c r="C20" s="6">
        <v>109393</v>
      </c>
      <c r="D20" s="6">
        <v>52313</v>
      </c>
      <c r="E20" s="150">
        <v>45260.811000000002</v>
      </c>
      <c r="F20" s="31">
        <f t="shared" si="0"/>
        <v>4.9082302159771614E-2</v>
      </c>
      <c r="G20" s="41">
        <v>28</v>
      </c>
      <c r="H20" s="42">
        <v>172866</v>
      </c>
      <c r="I20" s="42">
        <v>76040</v>
      </c>
      <c r="J20" s="160">
        <v>66879.744999999995</v>
      </c>
      <c r="K20" s="44">
        <f t="shared" si="1"/>
        <v>7.4040351545416619E-2</v>
      </c>
      <c r="L20" s="76">
        <v>98</v>
      </c>
      <c r="M20" s="122">
        <v>491659</v>
      </c>
      <c r="N20" s="122">
        <v>205526</v>
      </c>
      <c r="O20" s="166">
        <v>176570.03899999999</v>
      </c>
      <c r="P20" s="124">
        <f t="shared" si="2"/>
        <v>0.20529844891201898</v>
      </c>
      <c r="Q20" s="76">
        <v>136</v>
      </c>
      <c r="R20" s="122">
        <v>537062</v>
      </c>
      <c r="S20" s="122">
        <v>228942</v>
      </c>
      <c r="T20" s="166">
        <v>192350.75599999999</v>
      </c>
      <c r="U20" s="124">
        <f t="shared" si="3"/>
        <v>0.23365373801740943</v>
      </c>
      <c r="V20" s="76">
        <v>147</v>
      </c>
      <c r="W20" s="122">
        <v>505844</v>
      </c>
      <c r="X20" s="122">
        <v>213270</v>
      </c>
      <c r="Y20" s="166">
        <v>177122.13699999999</v>
      </c>
      <c r="Z20" s="124">
        <f t="shared" si="4"/>
        <v>0.22029266744144194</v>
      </c>
      <c r="AA20" s="76">
        <v>145</v>
      </c>
      <c r="AB20" s="122">
        <v>456321</v>
      </c>
      <c r="AC20" s="122">
        <v>193537</v>
      </c>
      <c r="AD20" s="166">
        <v>155034.18700000001</v>
      </c>
      <c r="AE20" s="124">
        <f t="shared" si="5"/>
        <v>0.20797260909844392</v>
      </c>
    </row>
    <row r="21" spans="1:31" ht="12.75" customHeight="1" x14ac:dyDescent="0.2">
      <c r="A21" s="110" t="s">
        <v>591</v>
      </c>
      <c r="B21" s="30">
        <v>109</v>
      </c>
      <c r="C21" s="6">
        <v>477765</v>
      </c>
      <c r="D21" s="6">
        <v>206337</v>
      </c>
      <c r="E21" s="150">
        <v>180467.11000000002</v>
      </c>
      <c r="F21" s="31">
        <f t="shared" si="0"/>
        <v>0.19570443010667091</v>
      </c>
      <c r="G21" s="41">
        <v>100</v>
      </c>
      <c r="H21" s="42">
        <v>402493</v>
      </c>
      <c r="I21" s="42">
        <v>175639</v>
      </c>
      <c r="J21" s="160">
        <v>153771.97700000001</v>
      </c>
      <c r="K21" s="44">
        <f t="shared" si="1"/>
        <v>0.1702358649081829</v>
      </c>
      <c r="L21" s="76">
        <v>36</v>
      </c>
      <c r="M21" s="122">
        <v>58929</v>
      </c>
      <c r="N21" s="122">
        <v>31430</v>
      </c>
      <c r="O21" s="166">
        <v>25747.673000000003</v>
      </c>
      <c r="P21" s="124">
        <f t="shared" si="2"/>
        <v>2.9936887140823879E-2</v>
      </c>
      <c r="Q21" s="76">
        <v>0</v>
      </c>
      <c r="R21" s="122">
        <v>0</v>
      </c>
      <c r="S21" s="122">
        <v>0</v>
      </c>
      <c r="T21" s="166">
        <v>0</v>
      </c>
      <c r="U21" s="124">
        <f t="shared" si="3"/>
        <v>0</v>
      </c>
      <c r="V21" s="76">
        <v>0</v>
      </c>
      <c r="W21" s="122">
        <v>0</v>
      </c>
      <c r="X21" s="122">
        <v>0</v>
      </c>
      <c r="Y21" s="166">
        <v>0</v>
      </c>
      <c r="Z21" s="124">
        <f t="shared" si="4"/>
        <v>0</v>
      </c>
      <c r="AA21" s="76">
        <v>0</v>
      </c>
      <c r="AB21" s="122">
        <v>0</v>
      </c>
      <c r="AC21" s="122">
        <v>0</v>
      </c>
      <c r="AD21" s="166">
        <v>0</v>
      </c>
      <c r="AE21" s="124">
        <f t="shared" si="5"/>
        <v>0</v>
      </c>
    </row>
    <row r="22" spans="1:31" ht="12.75" customHeight="1" x14ac:dyDescent="0.2">
      <c r="A22" s="110" t="str">
        <f>Translation!$A177</f>
        <v>Andere</v>
      </c>
      <c r="B22" s="30">
        <v>4</v>
      </c>
      <c r="C22" s="6">
        <v>24</v>
      </c>
      <c r="D22" s="6">
        <v>2</v>
      </c>
      <c r="E22" s="150">
        <v>2.8149999999999999</v>
      </c>
      <c r="F22" s="31">
        <f t="shared" si="0"/>
        <v>3.052677968579862E-6</v>
      </c>
      <c r="G22" s="41">
        <v>5</v>
      </c>
      <c r="H22" s="42">
        <v>592</v>
      </c>
      <c r="I22" s="42">
        <v>39</v>
      </c>
      <c r="J22" s="160">
        <v>12.487</v>
      </c>
      <c r="K22" s="44">
        <f t="shared" si="1"/>
        <v>1.3823944301037892E-5</v>
      </c>
      <c r="L22" s="181">
        <v>16</v>
      </c>
      <c r="M22" s="122">
        <v>9902</v>
      </c>
      <c r="N22" s="122">
        <v>551</v>
      </c>
      <c r="O22" s="166">
        <v>1563.3489999999999</v>
      </c>
      <c r="P22" s="124">
        <f t="shared" si="2"/>
        <v>1.8177099955681379E-3</v>
      </c>
      <c r="Q22" s="181">
        <v>9</v>
      </c>
      <c r="R22" s="122">
        <v>3210</v>
      </c>
      <c r="S22" s="122">
        <v>653</v>
      </c>
      <c r="T22" s="166">
        <v>514.971</v>
      </c>
      <c r="U22" s="124">
        <f t="shared" si="3"/>
        <v>6.2554939540015824E-4</v>
      </c>
      <c r="V22" s="181">
        <v>6</v>
      </c>
      <c r="W22" s="122">
        <v>636</v>
      </c>
      <c r="X22" s="122">
        <v>26</v>
      </c>
      <c r="Y22" s="166">
        <v>12.346</v>
      </c>
      <c r="Z22" s="124">
        <f t="shared" si="4"/>
        <v>1.5355129055562618E-5</v>
      </c>
      <c r="AA22" s="181">
        <v>12</v>
      </c>
      <c r="AB22" s="122">
        <v>79840</v>
      </c>
      <c r="AC22" s="122">
        <v>7284</v>
      </c>
      <c r="AD22" s="166">
        <v>8203.6959999999999</v>
      </c>
      <c r="AE22" s="124">
        <f t="shared" si="5"/>
        <v>1.1004953774295395E-2</v>
      </c>
    </row>
    <row r="23" spans="1:31" ht="12.75" customHeight="1" x14ac:dyDescent="0.2">
      <c r="A23" s="110" t="str">
        <f>Translation!$A178</f>
        <v>Keine (Versicherungsvertrag)</v>
      </c>
      <c r="B23" s="30">
        <v>170</v>
      </c>
      <c r="C23" s="6">
        <v>1025647</v>
      </c>
      <c r="D23" s="6">
        <v>119</v>
      </c>
      <c r="E23" s="150">
        <v>100292.667</v>
      </c>
      <c r="F23" s="31">
        <f t="shared" si="0"/>
        <v>0.10876064474636468</v>
      </c>
      <c r="G23" s="175">
        <v>196</v>
      </c>
      <c r="H23" s="176">
        <v>1053493</v>
      </c>
      <c r="I23" s="176">
        <v>119</v>
      </c>
      <c r="J23" s="160">
        <v>103689.288</v>
      </c>
      <c r="K23" s="44">
        <f t="shared" si="1"/>
        <v>0.11479097797119217</v>
      </c>
      <c r="L23" s="181">
        <v>189</v>
      </c>
      <c r="M23" s="122">
        <v>1139836</v>
      </c>
      <c r="N23" s="122">
        <v>0</v>
      </c>
      <c r="O23" s="166">
        <v>109295.16899999999</v>
      </c>
      <c r="P23" s="124">
        <f t="shared" si="2"/>
        <v>0.12707778055866534</v>
      </c>
      <c r="Q23" s="181">
        <v>211</v>
      </c>
      <c r="R23" s="122">
        <v>1256422</v>
      </c>
      <c r="S23" s="122">
        <v>11099</v>
      </c>
      <c r="T23" s="166">
        <v>115380.879</v>
      </c>
      <c r="U23" s="124">
        <f t="shared" si="3"/>
        <v>0.14015631773282147</v>
      </c>
      <c r="V23" s="181">
        <v>221</v>
      </c>
      <c r="W23" s="122">
        <v>1279794</v>
      </c>
      <c r="X23" s="122">
        <v>14187</v>
      </c>
      <c r="Y23" s="166">
        <v>116530.534</v>
      </c>
      <c r="Z23" s="124">
        <f t="shared" si="4"/>
        <v>0.14493288421218428</v>
      </c>
      <c r="AA23" s="300" t="str">
        <f>Translation!$A$453</f>
        <v>nicht separat erhoben</v>
      </c>
      <c r="AB23" s="301"/>
      <c r="AC23" s="301"/>
      <c r="AD23" s="301"/>
      <c r="AE23" s="302"/>
    </row>
    <row r="24" spans="1:31" ht="12.75" customHeight="1" x14ac:dyDescent="0.2">
      <c r="A24" s="110" t="str">
        <f>Translation!$A179</f>
        <v>Keine (temporäre Leistungen)</v>
      </c>
      <c r="B24" s="30">
        <v>13</v>
      </c>
      <c r="C24" s="6">
        <v>2688</v>
      </c>
      <c r="D24" s="6">
        <v>84</v>
      </c>
      <c r="E24" s="150">
        <v>274.49599999999998</v>
      </c>
      <c r="F24" s="31">
        <f t="shared" si="0"/>
        <v>2.9767243043101165E-4</v>
      </c>
      <c r="G24" s="175">
        <v>12</v>
      </c>
      <c r="H24" s="176">
        <v>2054</v>
      </c>
      <c r="I24" s="176">
        <v>57</v>
      </c>
      <c r="J24" s="160">
        <v>280.31799999999998</v>
      </c>
      <c r="K24" s="44">
        <f t="shared" si="1"/>
        <v>3.1033077749486178E-4</v>
      </c>
      <c r="L24" s="181">
        <v>11</v>
      </c>
      <c r="M24" s="122">
        <v>2029</v>
      </c>
      <c r="N24" s="122">
        <v>54</v>
      </c>
      <c r="O24" s="166">
        <v>289.40899999999999</v>
      </c>
      <c r="P24" s="124">
        <f t="shared" si="2"/>
        <v>3.3649660575302075E-4</v>
      </c>
      <c r="Q24" s="181">
        <v>14</v>
      </c>
      <c r="R24" s="122">
        <v>1780</v>
      </c>
      <c r="S24" s="122">
        <v>98</v>
      </c>
      <c r="T24" s="166">
        <v>256.67200000000003</v>
      </c>
      <c r="U24" s="124">
        <f t="shared" si="3"/>
        <v>3.1178651694202086E-4</v>
      </c>
      <c r="V24" s="181">
        <v>15</v>
      </c>
      <c r="W24" s="122">
        <v>3931</v>
      </c>
      <c r="X24" s="122">
        <v>256</v>
      </c>
      <c r="Y24" s="166">
        <v>403.84300000000002</v>
      </c>
      <c r="Z24" s="124">
        <f t="shared" si="4"/>
        <v>5.0227291294229501E-4</v>
      </c>
      <c r="AA24" s="300" t="str">
        <f>Translation!$A$453</f>
        <v>nicht separat erhoben</v>
      </c>
      <c r="AB24" s="301"/>
      <c r="AC24" s="301"/>
      <c r="AD24" s="301"/>
      <c r="AE24" s="302"/>
    </row>
    <row r="25" spans="1:31" ht="12.75" customHeight="1" x14ac:dyDescent="0.2">
      <c r="A25" s="110" t="str">
        <f>Translation!$A180</f>
        <v>Keine (Kapitalleistungen)</v>
      </c>
      <c r="B25" s="30">
        <v>101</v>
      </c>
      <c r="C25" s="6">
        <v>17196</v>
      </c>
      <c r="D25" s="6">
        <v>0</v>
      </c>
      <c r="E25" s="150">
        <v>2054.741</v>
      </c>
      <c r="F25" s="31">
        <f t="shared" si="0"/>
        <v>2.2282282706350817E-3</v>
      </c>
      <c r="G25" s="41">
        <v>101</v>
      </c>
      <c r="H25" s="42">
        <v>17258</v>
      </c>
      <c r="I25" s="42">
        <v>0</v>
      </c>
      <c r="J25" s="160">
        <v>1968.992</v>
      </c>
      <c r="K25" s="44">
        <f t="shared" si="1"/>
        <v>2.179805857066485E-3</v>
      </c>
      <c r="L25" s="76">
        <v>104</v>
      </c>
      <c r="M25" s="122">
        <v>16285</v>
      </c>
      <c r="N25" s="122">
        <v>0</v>
      </c>
      <c r="O25" s="166">
        <v>1868.0809999999999</v>
      </c>
      <c r="P25" s="124">
        <f t="shared" si="2"/>
        <v>2.1720226937369217E-3</v>
      </c>
      <c r="Q25" s="76">
        <v>105</v>
      </c>
      <c r="R25" s="122">
        <v>20370</v>
      </c>
      <c r="S25" s="122">
        <v>0</v>
      </c>
      <c r="T25" s="166">
        <v>2258.4989999999998</v>
      </c>
      <c r="U25" s="124">
        <f t="shared" si="3"/>
        <v>2.7434606685849531E-3</v>
      </c>
      <c r="V25" s="76">
        <v>122</v>
      </c>
      <c r="W25" s="122">
        <v>20909</v>
      </c>
      <c r="X25" s="122">
        <v>0</v>
      </c>
      <c r="Y25" s="166">
        <v>2438.2660000000001</v>
      </c>
      <c r="Z25" s="124">
        <f t="shared" si="4"/>
        <v>3.0325521708885824E-3</v>
      </c>
      <c r="AA25" s="76">
        <v>335</v>
      </c>
      <c r="AB25" s="122">
        <v>1342980</v>
      </c>
      <c r="AC25" s="122">
        <v>111214</v>
      </c>
      <c r="AD25" s="166">
        <v>68328.032999999996</v>
      </c>
      <c r="AE25" s="124">
        <f>AD25/AD$36</f>
        <v>9.1659520861515367E-2</v>
      </c>
    </row>
    <row r="26" spans="1:31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6"/>
      <c r="P26" s="124"/>
      <c r="Q26" s="76"/>
      <c r="R26" s="122"/>
      <c r="S26" s="122"/>
      <c r="T26" s="166"/>
      <c r="U26" s="124"/>
      <c r="V26" s="76"/>
      <c r="W26" s="122"/>
      <c r="X26" s="122"/>
      <c r="Y26" s="166"/>
      <c r="Z26" s="124"/>
      <c r="AA26" s="76"/>
      <c r="AB26" s="122"/>
      <c r="AC26" s="122"/>
      <c r="AD26" s="166"/>
      <c r="AE26" s="124"/>
    </row>
    <row r="27" spans="1:31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6"/>
      <c r="P27" s="124"/>
      <c r="Q27" s="76"/>
      <c r="R27" s="122"/>
      <c r="S27" s="122"/>
      <c r="T27" s="166"/>
      <c r="U27" s="124"/>
      <c r="V27" s="76"/>
      <c r="W27" s="122"/>
      <c r="X27" s="122"/>
      <c r="Y27" s="166"/>
      <c r="Z27" s="124"/>
      <c r="AA27" s="76"/>
      <c r="AB27" s="122"/>
      <c r="AC27" s="122"/>
      <c r="AD27" s="166"/>
      <c r="AE27" s="124"/>
    </row>
    <row r="28" spans="1:31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6"/>
      <c r="P28" s="124"/>
      <c r="Q28" s="76"/>
      <c r="R28" s="122"/>
      <c r="S28" s="122"/>
      <c r="T28" s="166"/>
      <c r="U28" s="124"/>
      <c r="V28" s="76"/>
      <c r="W28" s="122"/>
      <c r="X28" s="122"/>
      <c r="Y28" s="166"/>
      <c r="Z28" s="124"/>
      <c r="AA28" s="76"/>
      <c r="AB28" s="122"/>
      <c r="AC28" s="122"/>
      <c r="AD28" s="166"/>
      <c r="AE28" s="124"/>
    </row>
    <row r="29" spans="1:31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6"/>
      <c r="P29" s="124"/>
      <c r="Q29" s="76"/>
      <c r="R29" s="122"/>
      <c r="S29" s="122"/>
      <c r="T29" s="166"/>
      <c r="U29" s="124"/>
      <c r="V29" s="76"/>
      <c r="W29" s="122"/>
      <c r="X29" s="122"/>
      <c r="Y29" s="166"/>
      <c r="Z29" s="124"/>
      <c r="AA29" s="76"/>
      <c r="AB29" s="122"/>
      <c r="AC29" s="122"/>
      <c r="AD29" s="166"/>
      <c r="AE29" s="124"/>
    </row>
    <row r="30" spans="1:31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6"/>
      <c r="P30" s="124"/>
      <c r="Q30" s="76"/>
      <c r="R30" s="122"/>
      <c r="S30" s="122"/>
      <c r="T30" s="166"/>
      <c r="U30" s="124"/>
      <c r="V30" s="76"/>
      <c r="W30" s="122"/>
      <c r="X30" s="122"/>
      <c r="Y30" s="166"/>
      <c r="Z30" s="124"/>
      <c r="AA30" s="76"/>
      <c r="AB30" s="122"/>
      <c r="AC30" s="122"/>
      <c r="AD30" s="166"/>
      <c r="AE30" s="124"/>
    </row>
    <row r="31" spans="1:31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6"/>
      <c r="P31" s="124"/>
      <c r="Q31" s="76"/>
      <c r="R31" s="122"/>
      <c r="S31" s="122"/>
      <c r="T31" s="166"/>
      <c r="U31" s="124"/>
      <c r="V31" s="76"/>
      <c r="W31" s="122"/>
      <c r="X31" s="122"/>
      <c r="Y31" s="166"/>
      <c r="Z31" s="124"/>
      <c r="AA31" s="76"/>
      <c r="AB31" s="122"/>
      <c r="AC31" s="122"/>
      <c r="AD31" s="166"/>
      <c r="AE31" s="124"/>
    </row>
    <row r="32" spans="1:31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6"/>
      <c r="P32" s="124"/>
      <c r="Q32" s="76"/>
      <c r="R32" s="122"/>
      <c r="S32" s="122"/>
      <c r="T32" s="166"/>
      <c r="U32" s="124"/>
      <c r="V32" s="76"/>
      <c r="W32" s="122"/>
      <c r="X32" s="122"/>
      <c r="Y32" s="166"/>
      <c r="Z32" s="124"/>
      <c r="AA32" s="76"/>
      <c r="AB32" s="122"/>
      <c r="AC32" s="122"/>
      <c r="AD32" s="166"/>
      <c r="AE32" s="124"/>
    </row>
    <row r="33" spans="1:31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6"/>
      <c r="P33" s="124"/>
      <c r="Q33" s="76"/>
      <c r="R33" s="122"/>
      <c r="S33" s="122"/>
      <c r="T33" s="166"/>
      <c r="U33" s="124"/>
      <c r="V33" s="76"/>
      <c r="W33" s="122"/>
      <c r="X33" s="122"/>
      <c r="Y33" s="166"/>
      <c r="Z33" s="124"/>
      <c r="AA33" s="76"/>
      <c r="AB33" s="122"/>
      <c r="AC33" s="122"/>
      <c r="AD33" s="166"/>
      <c r="AE33" s="124"/>
    </row>
    <row r="34" spans="1:31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6"/>
      <c r="P34" s="124"/>
      <c r="Q34" s="76"/>
      <c r="R34" s="122"/>
      <c r="S34" s="122"/>
      <c r="T34" s="166"/>
      <c r="U34" s="124"/>
      <c r="V34" s="76"/>
      <c r="W34" s="122"/>
      <c r="X34" s="122"/>
      <c r="Y34" s="166"/>
      <c r="Z34" s="124"/>
      <c r="AA34" s="76"/>
      <c r="AB34" s="122"/>
      <c r="AC34" s="122"/>
      <c r="AD34" s="166"/>
      <c r="AE34" s="124"/>
    </row>
    <row r="35" spans="1:31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6"/>
      <c r="P35" s="124"/>
      <c r="Q35" s="76"/>
      <c r="R35" s="122"/>
      <c r="S35" s="122"/>
      <c r="T35" s="166"/>
      <c r="U35" s="124"/>
      <c r="V35" s="76"/>
      <c r="W35" s="122"/>
      <c r="X35" s="122"/>
      <c r="Y35" s="166"/>
      <c r="Z35" s="124"/>
      <c r="AA35" s="76"/>
      <c r="AB35" s="122"/>
      <c r="AC35" s="122"/>
      <c r="AD35" s="166"/>
      <c r="AE35" s="124"/>
    </row>
    <row r="36" spans="1:31" x14ac:dyDescent="0.2">
      <c r="A36" s="115" t="s">
        <v>2</v>
      </c>
      <c r="B36" s="32">
        <f t="shared" ref="B36:K36" si="6">SUM(B$12:B$35)</f>
        <v>1587</v>
      </c>
      <c r="C36" s="7">
        <f t="shared" si="6"/>
        <v>4241897</v>
      </c>
      <c r="D36" s="7">
        <f t="shared" si="6"/>
        <v>937295</v>
      </c>
      <c r="E36" s="151">
        <f t="shared" si="6"/>
        <v>922141.1590000001</v>
      </c>
      <c r="F36" s="64">
        <f t="shared" si="6"/>
        <v>1.0000000000000002</v>
      </c>
      <c r="G36" s="45">
        <f t="shared" si="6"/>
        <v>1654</v>
      </c>
      <c r="H36" s="65">
        <f t="shared" si="6"/>
        <v>4175912</v>
      </c>
      <c r="I36" s="65">
        <f t="shared" si="6"/>
        <v>917491</v>
      </c>
      <c r="J36" s="161">
        <f t="shared" si="6"/>
        <v>903287.78299999994</v>
      </c>
      <c r="K36" s="66">
        <f t="shared" si="6"/>
        <v>1.0000000000000002</v>
      </c>
      <c r="L36" s="77">
        <f t="shared" ref="L36:AE36" si="7">SUM(L$12:L$35)</f>
        <v>1682</v>
      </c>
      <c r="M36" s="125">
        <f t="shared" si="7"/>
        <v>4050094</v>
      </c>
      <c r="N36" s="125">
        <f t="shared" si="7"/>
        <v>888825</v>
      </c>
      <c r="O36" s="167">
        <f t="shared" si="7"/>
        <v>860065.13899999997</v>
      </c>
      <c r="P36" s="127">
        <f t="shared" si="7"/>
        <v>1</v>
      </c>
      <c r="Q36" s="77">
        <f t="shared" si="7"/>
        <v>1743</v>
      </c>
      <c r="R36" s="125">
        <f t="shared" si="7"/>
        <v>4038155</v>
      </c>
      <c r="S36" s="125">
        <f t="shared" si="7"/>
        <v>878601</v>
      </c>
      <c r="T36" s="167">
        <f t="shared" si="7"/>
        <v>823229.95399999991</v>
      </c>
      <c r="U36" s="127">
        <f t="shared" si="7"/>
        <v>1</v>
      </c>
      <c r="V36" s="77">
        <f t="shared" si="7"/>
        <v>1845</v>
      </c>
      <c r="W36" s="125">
        <f t="shared" si="7"/>
        <v>4004037</v>
      </c>
      <c r="X36" s="125">
        <f t="shared" si="7"/>
        <v>868818</v>
      </c>
      <c r="Y36" s="167">
        <f t="shared" si="7"/>
        <v>804031.0149999999</v>
      </c>
      <c r="Z36" s="127">
        <f t="shared" si="7"/>
        <v>1</v>
      </c>
      <c r="AA36" s="77">
        <f t="shared" si="7"/>
        <v>1905</v>
      </c>
      <c r="AB36" s="125">
        <f t="shared" si="7"/>
        <v>3932748</v>
      </c>
      <c r="AC36" s="125">
        <f t="shared" si="7"/>
        <v>943332</v>
      </c>
      <c r="AD36" s="167">
        <f t="shared" si="7"/>
        <v>745454.83499999996</v>
      </c>
      <c r="AE36" s="127">
        <f t="shared" si="7"/>
        <v>1.0000000000000002</v>
      </c>
    </row>
    <row r="39" spans="1:31" ht="12.75" hidden="1" customHeight="1" x14ac:dyDescent="0.2"/>
    <row r="40" spans="1:31" ht="12.75" hidden="1" customHeight="1" x14ac:dyDescent="0.2"/>
    <row r="41" spans="1:31" ht="12.75" hidden="1" customHeight="1" x14ac:dyDescent="0.2"/>
    <row r="42" spans="1:31" ht="12.75" hidden="1" customHeight="1" x14ac:dyDescent="0.2"/>
    <row r="43" spans="1:31" ht="12.75" hidden="1" customHeight="1" x14ac:dyDescent="0.2"/>
    <row r="44" spans="1:31" ht="12.75" hidden="1" customHeight="1" x14ac:dyDescent="0.2"/>
    <row r="45" spans="1:31" ht="12.75" hidden="1" customHeight="1" x14ac:dyDescent="0.2"/>
    <row r="46" spans="1:31" ht="12.75" hidden="1" customHeight="1" x14ac:dyDescent="0.2"/>
    <row r="47" spans="1:31" ht="12.75" hidden="1" customHeight="1" x14ac:dyDescent="0.2"/>
    <row r="48" spans="1:31" ht="12.75" hidden="1" customHeight="1" x14ac:dyDescent="0.2"/>
    <row r="49" spans="1:31" ht="12.75" hidden="1" customHeight="1" x14ac:dyDescent="0.2"/>
    <row r="51" spans="1:31" x14ac:dyDescent="0.2">
      <c r="A51" s="116" t="str">
        <f>Translation!$A$30</f>
        <v>Vorsorgeeinrichtungen ohne Staatsgarantie</v>
      </c>
    </row>
    <row r="52" spans="1:31" x14ac:dyDescent="0.2">
      <c r="A52" s="114" t="str">
        <f>$A$12</f>
        <v>EVK 2000</v>
      </c>
      <c r="B52" s="33">
        <v>4</v>
      </c>
      <c r="C52" s="8">
        <v>359</v>
      </c>
      <c r="D52" s="8">
        <v>2</v>
      </c>
      <c r="E52" s="152">
        <v>63.898000000000003</v>
      </c>
      <c r="F52" s="34">
        <f t="shared" ref="F52:F65" si="8">E52/E$76</f>
        <v>8.0446148715665293E-5</v>
      </c>
      <c r="G52" s="47">
        <v>4</v>
      </c>
      <c r="H52" s="48">
        <v>355</v>
      </c>
      <c r="I52" s="48">
        <v>14</v>
      </c>
      <c r="J52" s="162">
        <v>62.265999999999998</v>
      </c>
      <c r="K52" s="50">
        <f t="shared" ref="K52:K65" si="9">J52/J$76</f>
        <v>8.0940865375389709E-5</v>
      </c>
      <c r="L52" s="128">
        <v>9</v>
      </c>
      <c r="M52" s="129">
        <v>685</v>
      </c>
      <c r="N52" s="129">
        <v>175</v>
      </c>
      <c r="O52" s="168">
        <v>182.755</v>
      </c>
      <c r="P52" s="131">
        <f t="shared" ref="P52:P65" si="10">O52/O$76</f>
        <v>2.4939690586534908E-4</v>
      </c>
      <c r="Q52" s="128">
        <v>12</v>
      </c>
      <c r="R52" s="129">
        <v>1197</v>
      </c>
      <c r="S52" s="129">
        <v>357</v>
      </c>
      <c r="T52" s="168">
        <v>310.88400000000001</v>
      </c>
      <c r="U52" s="131">
        <f t="shared" ref="U52:U65" si="11">T52/T$76</f>
        <v>4.416079165212113E-4</v>
      </c>
      <c r="V52" s="128">
        <v>23</v>
      </c>
      <c r="W52" s="129">
        <v>1840</v>
      </c>
      <c r="X52" s="129">
        <v>494</v>
      </c>
      <c r="Y52" s="168">
        <v>414.77100000000002</v>
      </c>
      <c r="Z52" s="131">
        <f t="shared" ref="Z52:Z65" si="12">Y52/Y$76</f>
        <v>6.1109876051003323E-4</v>
      </c>
      <c r="AA52" s="128">
        <v>48</v>
      </c>
      <c r="AB52" s="129">
        <v>28752</v>
      </c>
      <c r="AC52" s="129">
        <v>8900</v>
      </c>
      <c r="AD52" s="168">
        <v>9764.4410000000007</v>
      </c>
      <c r="AE52" s="131">
        <f t="shared" ref="AE52:AE62" si="13">AD52/AD$76</f>
        <v>1.5834434650363875E-2</v>
      </c>
    </row>
    <row r="53" spans="1:31" x14ac:dyDescent="0.2">
      <c r="A53" s="114" t="str">
        <f>$A$13</f>
        <v>BVG 2000</v>
      </c>
      <c r="B53" s="33">
        <v>1</v>
      </c>
      <c r="C53" s="8">
        <v>0</v>
      </c>
      <c r="D53" s="8">
        <v>2</v>
      </c>
      <c r="E53" s="152">
        <v>6.0000000000000001E-3</v>
      </c>
      <c r="F53" s="34">
        <f t="shared" si="8"/>
        <v>7.5538654150989342E-9</v>
      </c>
      <c r="G53" s="47">
        <v>5</v>
      </c>
      <c r="H53" s="48">
        <v>480</v>
      </c>
      <c r="I53" s="48">
        <v>260</v>
      </c>
      <c r="J53" s="162">
        <v>179.64500000000001</v>
      </c>
      <c r="K53" s="50">
        <f t="shared" si="9"/>
        <v>2.3352426300648644E-4</v>
      </c>
      <c r="L53" s="128">
        <v>5</v>
      </c>
      <c r="M53" s="129">
        <v>456</v>
      </c>
      <c r="N53" s="129">
        <v>257</v>
      </c>
      <c r="O53" s="168">
        <v>176.494</v>
      </c>
      <c r="P53" s="131">
        <f t="shared" si="10"/>
        <v>2.4085282210499804E-4</v>
      </c>
      <c r="Q53" s="128">
        <v>4</v>
      </c>
      <c r="R53" s="129">
        <v>83</v>
      </c>
      <c r="S53" s="129">
        <v>55</v>
      </c>
      <c r="T53" s="168">
        <v>19.103999999999999</v>
      </c>
      <c r="U53" s="131">
        <f t="shared" si="11"/>
        <v>2.7137059601720323E-5</v>
      </c>
      <c r="V53" s="128">
        <v>7</v>
      </c>
      <c r="W53" s="129">
        <v>454</v>
      </c>
      <c r="X53" s="129">
        <v>119</v>
      </c>
      <c r="Y53" s="168">
        <v>70.396000000000001</v>
      </c>
      <c r="Z53" s="131">
        <f t="shared" si="12"/>
        <v>1.0371725203754433E-4</v>
      </c>
      <c r="AA53" s="128">
        <v>18</v>
      </c>
      <c r="AB53" s="129">
        <v>12304</v>
      </c>
      <c r="AC53" s="129">
        <v>6187</v>
      </c>
      <c r="AD53" s="168">
        <v>4961.5</v>
      </c>
      <c r="AE53" s="131">
        <f t="shared" si="13"/>
        <v>8.0457803491034829E-3</v>
      </c>
    </row>
    <row r="54" spans="1:31" x14ac:dyDescent="0.2">
      <c r="A54" s="114" t="str">
        <f>$A$14</f>
        <v>BVG 2005</v>
      </c>
      <c r="B54" s="33">
        <v>1</v>
      </c>
      <c r="C54" s="8">
        <v>171</v>
      </c>
      <c r="D54" s="8">
        <v>85</v>
      </c>
      <c r="E54" s="152">
        <v>62.392000000000003</v>
      </c>
      <c r="F54" s="34">
        <f t="shared" si="8"/>
        <v>7.8550128496475462E-5</v>
      </c>
      <c r="G54" s="47">
        <v>1</v>
      </c>
      <c r="H54" s="48">
        <v>58</v>
      </c>
      <c r="I54" s="48">
        <v>5</v>
      </c>
      <c r="J54" s="162">
        <v>8.5559999999999992</v>
      </c>
      <c r="K54" s="50">
        <f t="shared" si="9"/>
        <v>1.1122121930938783E-5</v>
      </c>
      <c r="L54" s="128">
        <v>4</v>
      </c>
      <c r="M54" s="129">
        <v>6122</v>
      </c>
      <c r="N54" s="129">
        <v>2722</v>
      </c>
      <c r="O54" s="168">
        <v>3906.4290000000001</v>
      </c>
      <c r="P54" s="131">
        <f t="shared" si="10"/>
        <v>5.3309146430065915E-3</v>
      </c>
      <c r="Q54" s="128">
        <v>12</v>
      </c>
      <c r="R54" s="129">
        <v>6817</v>
      </c>
      <c r="S54" s="129">
        <v>3001</v>
      </c>
      <c r="T54" s="168">
        <v>3882.2280000000001</v>
      </c>
      <c r="U54" s="131">
        <f t="shared" si="11"/>
        <v>5.5146698400056265E-3</v>
      </c>
      <c r="V54" s="128">
        <v>25</v>
      </c>
      <c r="W54" s="129">
        <v>15860</v>
      </c>
      <c r="X54" s="129">
        <v>4046</v>
      </c>
      <c r="Y54" s="168">
        <v>5522.8419999999996</v>
      </c>
      <c r="Z54" s="131">
        <f t="shared" si="12"/>
        <v>8.13702476955417E-3</v>
      </c>
      <c r="AA54" s="128">
        <v>41</v>
      </c>
      <c r="AB54" s="129">
        <v>26894</v>
      </c>
      <c r="AC54" s="129">
        <v>10804</v>
      </c>
      <c r="AD54" s="168">
        <v>10167.562</v>
      </c>
      <c r="AE54" s="131">
        <f t="shared" si="13"/>
        <v>1.6488152884791153E-2</v>
      </c>
    </row>
    <row r="55" spans="1:31" x14ac:dyDescent="0.2">
      <c r="A55" s="114" t="str">
        <f>$A$15</f>
        <v>BVG 2010</v>
      </c>
      <c r="B55" s="33">
        <v>62</v>
      </c>
      <c r="C55" s="8">
        <v>242153</v>
      </c>
      <c r="D55" s="8">
        <v>78504</v>
      </c>
      <c r="E55" s="152">
        <v>75312.065000000002</v>
      </c>
      <c r="F55" s="34">
        <f t="shared" si="8"/>
        <v>9.4816200523863817E-2</v>
      </c>
      <c r="G55" s="47">
        <v>129</v>
      </c>
      <c r="H55" s="48">
        <v>387745</v>
      </c>
      <c r="I55" s="48">
        <v>102233</v>
      </c>
      <c r="J55" s="162">
        <v>102389.564</v>
      </c>
      <c r="K55" s="50">
        <f t="shared" si="9"/>
        <v>0.1330983187545185</v>
      </c>
      <c r="L55" s="128">
        <v>364</v>
      </c>
      <c r="M55" s="129">
        <v>792274</v>
      </c>
      <c r="N55" s="129">
        <v>163251</v>
      </c>
      <c r="O55" s="168">
        <v>149728.158</v>
      </c>
      <c r="P55" s="131">
        <f t="shared" si="10"/>
        <v>0.20432677259783924</v>
      </c>
      <c r="Q55" s="128">
        <v>1078</v>
      </c>
      <c r="R55" s="129">
        <v>1890353</v>
      </c>
      <c r="S55" s="129">
        <v>514493</v>
      </c>
      <c r="T55" s="168">
        <v>414686.09</v>
      </c>
      <c r="U55" s="131">
        <f t="shared" si="11"/>
        <v>0.58905784863559252</v>
      </c>
      <c r="V55" s="128">
        <v>1238</v>
      </c>
      <c r="W55" s="129">
        <v>2028159</v>
      </c>
      <c r="X55" s="129">
        <v>576572</v>
      </c>
      <c r="Y55" s="168">
        <v>452365.77399999998</v>
      </c>
      <c r="Z55" s="131">
        <f t="shared" si="12"/>
        <v>0.66648864985392364</v>
      </c>
      <c r="AA55" s="128">
        <v>1244</v>
      </c>
      <c r="AB55" s="129">
        <v>1792263</v>
      </c>
      <c r="AC55" s="129">
        <v>528534</v>
      </c>
      <c r="AD55" s="168">
        <v>425217.77500000002</v>
      </c>
      <c r="AE55" s="131">
        <f t="shared" si="13"/>
        <v>0.68955130871399906</v>
      </c>
    </row>
    <row r="56" spans="1:31" x14ac:dyDescent="0.2">
      <c r="A56" s="114" t="str">
        <f>$A$16</f>
        <v>BVG 2015</v>
      </c>
      <c r="B56" s="33">
        <v>1088</v>
      </c>
      <c r="C56" s="8">
        <v>2291512</v>
      </c>
      <c r="D56" s="8">
        <v>562988</v>
      </c>
      <c r="E56" s="152">
        <v>489742.26</v>
      </c>
      <c r="F56" s="34">
        <f t="shared" si="8"/>
        <v>0.61657452002106505</v>
      </c>
      <c r="G56" s="47">
        <v>1057</v>
      </c>
      <c r="H56" s="48">
        <v>2038836</v>
      </c>
      <c r="I56" s="48">
        <v>518068</v>
      </c>
      <c r="J56" s="162">
        <v>437178.28</v>
      </c>
      <c r="K56" s="50">
        <f t="shared" si="9"/>
        <v>0.56829711731160559</v>
      </c>
      <c r="L56" s="128">
        <v>824</v>
      </c>
      <c r="M56" s="129">
        <v>1415117</v>
      </c>
      <c r="N56" s="129">
        <v>434085</v>
      </c>
      <c r="O56" s="168">
        <v>347949.21600000001</v>
      </c>
      <c r="P56" s="131">
        <f t="shared" si="10"/>
        <v>0.47482945948769667</v>
      </c>
      <c r="Q56" s="128">
        <v>129</v>
      </c>
      <c r="R56" s="129">
        <v>203727</v>
      </c>
      <c r="S56" s="129">
        <v>68998</v>
      </c>
      <c r="T56" s="168">
        <v>51737.639000000003</v>
      </c>
      <c r="U56" s="131">
        <f t="shared" si="11"/>
        <v>7.349284930879868E-2</v>
      </c>
      <c r="V56" s="128">
        <v>0</v>
      </c>
      <c r="W56" s="129">
        <v>0</v>
      </c>
      <c r="X56" s="129">
        <v>0</v>
      </c>
      <c r="Y56" s="168">
        <v>0</v>
      </c>
      <c r="Z56" s="131">
        <f t="shared" si="12"/>
        <v>0</v>
      </c>
      <c r="AA56" s="128">
        <v>0</v>
      </c>
      <c r="AB56" s="129">
        <v>0</v>
      </c>
      <c r="AC56" s="129">
        <v>0</v>
      </c>
      <c r="AD56" s="168">
        <v>0</v>
      </c>
      <c r="AE56" s="131">
        <f t="shared" si="13"/>
        <v>0</v>
      </c>
    </row>
    <row r="57" spans="1:31" ht="12.75" customHeight="1" x14ac:dyDescent="0.2">
      <c r="A57" s="114" t="str">
        <f>$A$17</f>
        <v>VZ 1990</v>
      </c>
      <c r="B57" s="33">
        <v>0</v>
      </c>
      <c r="C57" s="8">
        <v>0</v>
      </c>
      <c r="D57" s="8">
        <v>0</v>
      </c>
      <c r="E57" s="152">
        <v>0</v>
      </c>
      <c r="F57" s="34">
        <f t="shared" si="8"/>
        <v>0</v>
      </c>
      <c r="G57" s="47">
        <v>0</v>
      </c>
      <c r="H57" s="48">
        <v>0</v>
      </c>
      <c r="I57" s="48">
        <v>0</v>
      </c>
      <c r="J57" s="162">
        <v>0</v>
      </c>
      <c r="K57" s="50">
        <f t="shared" si="9"/>
        <v>0</v>
      </c>
      <c r="L57" s="128">
        <v>0</v>
      </c>
      <c r="M57" s="129">
        <v>0</v>
      </c>
      <c r="N57" s="129">
        <v>0</v>
      </c>
      <c r="O57" s="168">
        <v>0</v>
      </c>
      <c r="P57" s="131">
        <f t="shared" si="10"/>
        <v>0</v>
      </c>
      <c r="Q57" s="128">
        <v>0</v>
      </c>
      <c r="R57" s="129">
        <v>0</v>
      </c>
      <c r="S57" s="129">
        <v>0</v>
      </c>
      <c r="T57" s="168">
        <v>0</v>
      </c>
      <c r="U57" s="131">
        <f t="shared" si="11"/>
        <v>0</v>
      </c>
      <c r="V57" s="128">
        <v>0</v>
      </c>
      <c r="W57" s="129">
        <v>0</v>
      </c>
      <c r="X57" s="129">
        <v>0</v>
      </c>
      <c r="Y57" s="168">
        <v>0</v>
      </c>
      <c r="Z57" s="131">
        <f t="shared" si="12"/>
        <v>0</v>
      </c>
      <c r="AA57" s="128">
        <v>1</v>
      </c>
      <c r="AB57" s="129">
        <v>9</v>
      </c>
      <c r="AC57" s="129">
        <v>0</v>
      </c>
      <c r="AD57" s="168">
        <v>0.28199999999999997</v>
      </c>
      <c r="AE57" s="131">
        <f t="shared" si="13"/>
        <v>4.573032466889412E-7</v>
      </c>
    </row>
    <row r="58" spans="1:31" ht="12.75" customHeight="1" x14ac:dyDescent="0.2">
      <c r="A58" s="114" t="str">
        <f>$A$18</f>
        <v>VZ 2000</v>
      </c>
      <c r="B58" s="33">
        <v>0</v>
      </c>
      <c r="C58" s="8">
        <v>0</v>
      </c>
      <c r="D58" s="8">
        <v>0</v>
      </c>
      <c r="E58" s="152">
        <v>0</v>
      </c>
      <c r="F58" s="34">
        <f t="shared" si="8"/>
        <v>0</v>
      </c>
      <c r="G58" s="47">
        <v>0</v>
      </c>
      <c r="H58" s="48">
        <v>0</v>
      </c>
      <c r="I58" s="48">
        <v>0</v>
      </c>
      <c r="J58" s="162">
        <v>0</v>
      </c>
      <c r="K58" s="50">
        <f t="shared" si="9"/>
        <v>0</v>
      </c>
      <c r="L58" s="128">
        <v>0</v>
      </c>
      <c r="M58" s="129">
        <v>0</v>
      </c>
      <c r="N58" s="129">
        <v>0</v>
      </c>
      <c r="O58" s="168">
        <v>0</v>
      </c>
      <c r="P58" s="131">
        <f t="shared" si="10"/>
        <v>0</v>
      </c>
      <c r="Q58" s="128">
        <v>0</v>
      </c>
      <c r="R58" s="129">
        <v>0</v>
      </c>
      <c r="S58" s="129">
        <v>0</v>
      </c>
      <c r="T58" s="168">
        <v>0</v>
      </c>
      <c r="U58" s="131">
        <f t="shared" si="11"/>
        <v>0</v>
      </c>
      <c r="V58" s="128">
        <v>0</v>
      </c>
      <c r="W58" s="129">
        <v>0</v>
      </c>
      <c r="X58" s="129">
        <v>0</v>
      </c>
      <c r="Y58" s="168">
        <v>0</v>
      </c>
      <c r="Z58" s="131">
        <f t="shared" si="12"/>
        <v>0</v>
      </c>
      <c r="AA58" s="128">
        <v>1</v>
      </c>
      <c r="AB58" s="129">
        <v>130</v>
      </c>
      <c r="AC58" s="129">
        <v>72</v>
      </c>
      <c r="AD58" s="168">
        <v>27.13</v>
      </c>
      <c r="AE58" s="131">
        <f t="shared" si="13"/>
        <v>4.3995166959826154E-5</v>
      </c>
    </row>
    <row r="59" spans="1:31" ht="12.75" customHeight="1" x14ac:dyDescent="0.2">
      <c r="A59" s="114" t="str">
        <f>$A$19</f>
        <v>VZ 2005</v>
      </c>
      <c r="B59" s="33">
        <v>1</v>
      </c>
      <c r="C59" s="8">
        <v>13</v>
      </c>
      <c r="D59" s="8">
        <v>0</v>
      </c>
      <c r="E59" s="152">
        <v>5.7030000000000003</v>
      </c>
      <c r="F59" s="34">
        <f t="shared" si="8"/>
        <v>7.1799490770515374E-6</v>
      </c>
      <c r="G59" s="47">
        <v>0</v>
      </c>
      <c r="H59" s="48">
        <v>0</v>
      </c>
      <c r="I59" s="48">
        <v>0</v>
      </c>
      <c r="J59" s="162">
        <v>0</v>
      </c>
      <c r="K59" s="50">
        <f t="shared" si="9"/>
        <v>0</v>
      </c>
      <c r="L59" s="128">
        <v>4</v>
      </c>
      <c r="M59" s="129">
        <v>257</v>
      </c>
      <c r="N59" s="129">
        <v>349</v>
      </c>
      <c r="O59" s="168">
        <v>221.94200000000001</v>
      </c>
      <c r="P59" s="131">
        <f t="shared" si="10"/>
        <v>3.0287350869506881E-4</v>
      </c>
      <c r="Q59" s="128">
        <v>15</v>
      </c>
      <c r="R59" s="129">
        <v>3157</v>
      </c>
      <c r="S59" s="129">
        <v>1182</v>
      </c>
      <c r="T59" s="168">
        <v>659.91899999999998</v>
      </c>
      <c r="U59" s="131">
        <f t="shared" si="11"/>
        <v>9.3740898426024257E-4</v>
      </c>
      <c r="V59" s="128">
        <v>20</v>
      </c>
      <c r="W59" s="129">
        <v>7154</v>
      </c>
      <c r="X59" s="129">
        <v>1398</v>
      </c>
      <c r="Y59" s="168">
        <v>1201.989</v>
      </c>
      <c r="Z59" s="131">
        <f t="shared" si="12"/>
        <v>1.770938633720039E-3</v>
      </c>
      <c r="AA59" s="128">
        <v>28</v>
      </c>
      <c r="AB59" s="129">
        <v>7848</v>
      </c>
      <c r="AC59" s="129">
        <v>2249</v>
      </c>
      <c r="AD59" s="168">
        <v>1709.575</v>
      </c>
      <c r="AE59" s="131">
        <f t="shared" si="13"/>
        <v>2.7723198509157689E-3</v>
      </c>
    </row>
    <row r="60" spans="1:31" ht="12.75" customHeight="1" x14ac:dyDescent="0.2">
      <c r="A60" s="114" t="str">
        <f>$A$20</f>
        <v>VZ 2010</v>
      </c>
      <c r="B60" s="33">
        <v>9</v>
      </c>
      <c r="C60" s="8">
        <v>7365</v>
      </c>
      <c r="D60" s="8">
        <v>672</v>
      </c>
      <c r="E60" s="152">
        <v>2446.0549999999998</v>
      </c>
      <c r="F60" s="34">
        <f t="shared" si="8"/>
        <v>3.0795283779883036E-3</v>
      </c>
      <c r="G60" s="47">
        <v>19</v>
      </c>
      <c r="H60" s="48">
        <v>72934</v>
      </c>
      <c r="I60" s="48">
        <v>25375</v>
      </c>
      <c r="J60" s="162">
        <v>25029.977999999999</v>
      </c>
      <c r="K60" s="50">
        <f t="shared" si="9"/>
        <v>3.2536987756511843E-2</v>
      </c>
      <c r="L60" s="128">
        <v>81</v>
      </c>
      <c r="M60" s="129">
        <v>319625</v>
      </c>
      <c r="N60" s="129">
        <v>121762</v>
      </c>
      <c r="O60" s="168">
        <v>106169.327</v>
      </c>
      <c r="P60" s="131">
        <f t="shared" si="10"/>
        <v>0.1448841435342752</v>
      </c>
      <c r="Q60" s="128">
        <v>116</v>
      </c>
      <c r="R60" s="129">
        <v>342696</v>
      </c>
      <c r="S60" s="129">
        <v>134831</v>
      </c>
      <c r="T60" s="168">
        <v>114275.06</v>
      </c>
      <c r="U60" s="131">
        <f t="shared" si="11"/>
        <v>0.1623266914892256</v>
      </c>
      <c r="V60" s="128">
        <v>125</v>
      </c>
      <c r="W60" s="129">
        <v>305920</v>
      </c>
      <c r="X60" s="129">
        <v>117808</v>
      </c>
      <c r="Y60" s="168">
        <v>99769.138000000006</v>
      </c>
      <c r="Z60" s="131">
        <f t="shared" si="12"/>
        <v>0.14699387509964404</v>
      </c>
      <c r="AA60" s="128">
        <v>122</v>
      </c>
      <c r="AB60" s="129">
        <v>284067</v>
      </c>
      <c r="AC60" s="129">
        <v>108506</v>
      </c>
      <c r="AD60" s="168">
        <v>88310.3</v>
      </c>
      <c r="AE60" s="131">
        <f t="shared" si="13"/>
        <v>0.14320775498607946</v>
      </c>
    </row>
    <row r="61" spans="1:31" ht="12.75" customHeight="1" x14ac:dyDescent="0.2">
      <c r="A61" s="114" t="str">
        <f>$A$21</f>
        <v>VZ 2015</v>
      </c>
      <c r="B61" s="33">
        <v>95</v>
      </c>
      <c r="C61" s="8">
        <v>349399</v>
      </c>
      <c r="D61" s="8">
        <v>143377</v>
      </c>
      <c r="E61" s="152">
        <v>124038.22900000001</v>
      </c>
      <c r="F61" s="34">
        <f t="shared" si="8"/>
        <v>0.15616134803220361</v>
      </c>
      <c r="G61" s="47">
        <v>87</v>
      </c>
      <c r="H61" s="48">
        <v>276384</v>
      </c>
      <c r="I61" s="48">
        <v>115137</v>
      </c>
      <c r="J61" s="162">
        <v>98478.292000000001</v>
      </c>
      <c r="K61" s="50">
        <f t="shared" si="9"/>
        <v>0.12801397512559531</v>
      </c>
      <c r="L61" s="128">
        <v>32</v>
      </c>
      <c r="M61" s="129">
        <v>25466</v>
      </c>
      <c r="N61" s="129">
        <v>15521</v>
      </c>
      <c r="O61" s="168">
        <v>11437.431</v>
      </c>
      <c r="P61" s="131">
        <f t="shared" si="10"/>
        <v>1.5608108683474736E-2</v>
      </c>
      <c r="Q61" s="128">
        <v>0</v>
      </c>
      <c r="R61" s="129">
        <v>0</v>
      </c>
      <c r="S61" s="129">
        <v>0</v>
      </c>
      <c r="T61" s="168">
        <v>0</v>
      </c>
      <c r="U61" s="131">
        <f t="shared" si="11"/>
        <v>0</v>
      </c>
      <c r="V61" s="128">
        <v>0</v>
      </c>
      <c r="W61" s="129">
        <v>0</v>
      </c>
      <c r="X61" s="129">
        <v>0</v>
      </c>
      <c r="Y61" s="168">
        <v>0</v>
      </c>
      <c r="Z61" s="131">
        <f t="shared" si="12"/>
        <v>0</v>
      </c>
      <c r="AA61" s="128">
        <v>0</v>
      </c>
      <c r="AB61" s="129">
        <v>0</v>
      </c>
      <c r="AC61" s="129">
        <v>0</v>
      </c>
      <c r="AD61" s="168">
        <v>0</v>
      </c>
      <c r="AE61" s="131">
        <f t="shared" si="13"/>
        <v>0</v>
      </c>
    </row>
    <row r="62" spans="1:31" ht="12.75" customHeight="1" x14ac:dyDescent="0.2">
      <c r="A62" s="114" t="str">
        <f>$A$22</f>
        <v>Andere</v>
      </c>
      <c r="B62" s="33">
        <v>4</v>
      </c>
      <c r="C62" s="8">
        <v>24</v>
      </c>
      <c r="D62" s="8">
        <v>2</v>
      </c>
      <c r="E62" s="152">
        <v>2.8149999999999999</v>
      </c>
      <c r="F62" s="34">
        <f t="shared" si="8"/>
        <v>3.5440218572505831E-6</v>
      </c>
      <c r="G62" s="47">
        <v>5</v>
      </c>
      <c r="H62" s="48">
        <v>592</v>
      </c>
      <c r="I62" s="48">
        <v>39</v>
      </c>
      <c r="J62" s="162">
        <v>12.487</v>
      </c>
      <c r="K62" s="50">
        <f t="shared" si="9"/>
        <v>1.6232110396403997E-5</v>
      </c>
      <c r="L62" s="183">
        <v>16</v>
      </c>
      <c r="M62" s="129">
        <v>9902</v>
      </c>
      <c r="N62" s="129">
        <v>551</v>
      </c>
      <c r="O62" s="168">
        <v>1563.3489999999999</v>
      </c>
      <c r="P62" s="131">
        <f t="shared" si="10"/>
        <v>2.133426737367993E-3</v>
      </c>
      <c r="Q62" s="183">
        <v>9</v>
      </c>
      <c r="R62" s="129">
        <v>3210</v>
      </c>
      <c r="S62" s="129">
        <v>653</v>
      </c>
      <c r="T62" s="168">
        <v>514.971</v>
      </c>
      <c r="U62" s="131">
        <f t="shared" si="11"/>
        <v>7.3151165829970252E-4</v>
      </c>
      <c r="V62" s="183">
        <v>6</v>
      </c>
      <c r="W62" s="129">
        <v>636</v>
      </c>
      <c r="X62" s="129">
        <v>26</v>
      </c>
      <c r="Y62" s="168">
        <v>12.346</v>
      </c>
      <c r="Z62" s="131">
        <f t="shared" si="12"/>
        <v>1.8189857288134584E-5</v>
      </c>
      <c r="AA62" s="183">
        <v>11</v>
      </c>
      <c r="AB62" s="129">
        <v>79781</v>
      </c>
      <c r="AC62" s="129">
        <v>7264</v>
      </c>
      <c r="AD62" s="168">
        <v>8197.7980000000007</v>
      </c>
      <c r="AE62" s="131">
        <f t="shared" si="13"/>
        <v>1.3293899436525211E-2</v>
      </c>
    </row>
    <row r="63" spans="1:31" ht="12.75" customHeight="1" x14ac:dyDescent="0.2">
      <c r="A63" s="114" t="str">
        <f>$A$23</f>
        <v>Keine (Versicherungsvertrag)</v>
      </c>
      <c r="B63" s="33">
        <v>170</v>
      </c>
      <c r="C63" s="8">
        <v>1025647</v>
      </c>
      <c r="D63" s="8">
        <v>119</v>
      </c>
      <c r="E63" s="152">
        <v>100292.667</v>
      </c>
      <c r="F63" s="34">
        <f t="shared" si="8"/>
        <v>0.12626621810655569</v>
      </c>
      <c r="G63" s="177">
        <v>196</v>
      </c>
      <c r="H63" s="178">
        <v>1053493</v>
      </c>
      <c r="I63" s="178">
        <v>119</v>
      </c>
      <c r="J63" s="162">
        <v>103689.288</v>
      </c>
      <c r="K63" s="50">
        <f t="shared" si="9"/>
        <v>0.13478785695047077</v>
      </c>
      <c r="L63" s="183">
        <v>189</v>
      </c>
      <c r="M63" s="129">
        <v>1139836</v>
      </c>
      <c r="N63" s="129">
        <v>0</v>
      </c>
      <c r="O63" s="168">
        <v>109295.16899999999</v>
      </c>
      <c r="P63" s="131">
        <f t="shared" si="10"/>
        <v>0.14914982886722888</v>
      </c>
      <c r="Q63" s="183">
        <v>211</v>
      </c>
      <c r="R63" s="129">
        <v>1256422</v>
      </c>
      <c r="S63" s="129">
        <v>11099</v>
      </c>
      <c r="T63" s="168">
        <v>115380.879</v>
      </c>
      <c r="U63" s="131">
        <f t="shared" si="11"/>
        <v>0.16389749739959594</v>
      </c>
      <c r="V63" s="183">
        <v>221</v>
      </c>
      <c r="W63" s="129">
        <v>1279794</v>
      </c>
      <c r="X63" s="129">
        <v>14187</v>
      </c>
      <c r="Y63" s="168">
        <v>116530.534</v>
      </c>
      <c r="Z63" s="131">
        <f t="shared" si="12"/>
        <v>0.1716891125198538</v>
      </c>
      <c r="AA63" s="303" t="str">
        <f>Translation!$A$453</f>
        <v>nicht separat erhoben</v>
      </c>
      <c r="AB63" s="304"/>
      <c r="AC63" s="304"/>
      <c r="AD63" s="304"/>
      <c r="AE63" s="305"/>
    </row>
    <row r="64" spans="1:31" ht="12.75" customHeight="1" x14ac:dyDescent="0.2">
      <c r="A64" s="114" t="str">
        <f>$A$24</f>
        <v>Keine (temporäre Leistungen)</v>
      </c>
      <c r="B64" s="33">
        <v>13</v>
      </c>
      <c r="C64" s="8">
        <v>2688</v>
      </c>
      <c r="D64" s="8">
        <v>84</v>
      </c>
      <c r="E64" s="152">
        <v>274.49599999999998</v>
      </c>
      <c r="F64" s="34">
        <f t="shared" si="8"/>
        <v>3.455843068304995E-4</v>
      </c>
      <c r="G64" s="177">
        <v>12</v>
      </c>
      <c r="H64" s="178">
        <v>2054</v>
      </c>
      <c r="I64" s="178">
        <v>57</v>
      </c>
      <c r="J64" s="162">
        <v>280.31799999999998</v>
      </c>
      <c r="K64" s="50">
        <f t="shared" si="9"/>
        <v>3.6439118459991797E-4</v>
      </c>
      <c r="L64" s="183">
        <v>11</v>
      </c>
      <c r="M64" s="129">
        <v>2029</v>
      </c>
      <c r="N64" s="129">
        <v>54</v>
      </c>
      <c r="O64" s="168">
        <v>289.40899999999999</v>
      </c>
      <c r="P64" s="131">
        <f t="shared" si="10"/>
        <v>3.9494245919173104E-4</v>
      </c>
      <c r="Q64" s="183">
        <v>14</v>
      </c>
      <c r="R64" s="129">
        <v>1780</v>
      </c>
      <c r="S64" s="129">
        <v>98</v>
      </c>
      <c r="T64" s="168">
        <v>256.67200000000003</v>
      </c>
      <c r="U64" s="131">
        <f t="shared" si="11"/>
        <v>3.6460025974103638E-4</v>
      </c>
      <c r="V64" s="183">
        <v>15</v>
      </c>
      <c r="W64" s="129">
        <v>3931</v>
      </c>
      <c r="X64" s="129">
        <v>256</v>
      </c>
      <c r="Y64" s="168">
        <v>403.84300000000002</v>
      </c>
      <c r="Z64" s="131">
        <f t="shared" si="12"/>
        <v>5.9499809953119515E-4</v>
      </c>
      <c r="AA64" s="303" t="str">
        <f>Translation!$A$453</f>
        <v>nicht separat erhoben</v>
      </c>
      <c r="AB64" s="304"/>
      <c r="AC64" s="304"/>
      <c r="AD64" s="304"/>
      <c r="AE64" s="305"/>
    </row>
    <row r="65" spans="1:31" ht="12.75" customHeight="1" x14ac:dyDescent="0.2">
      <c r="A65" s="114" t="str">
        <f>$A$25</f>
        <v>Keine (Kapitalleistungen)</v>
      </c>
      <c r="B65" s="33">
        <v>101</v>
      </c>
      <c r="C65" s="8">
        <v>17196</v>
      </c>
      <c r="D65" s="8">
        <v>0</v>
      </c>
      <c r="E65" s="152">
        <v>2054.741</v>
      </c>
      <c r="F65" s="34">
        <f t="shared" si="8"/>
        <v>2.5868728294809666E-3</v>
      </c>
      <c r="G65" s="47">
        <v>101</v>
      </c>
      <c r="H65" s="48">
        <v>17258</v>
      </c>
      <c r="I65" s="48">
        <v>0</v>
      </c>
      <c r="J65" s="162">
        <v>1968.992</v>
      </c>
      <c r="K65" s="50">
        <f t="shared" si="9"/>
        <v>2.5595335559891329E-3</v>
      </c>
      <c r="L65" s="128">
        <v>104</v>
      </c>
      <c r="M65" s="129">
        <v>16285</v>
      </c>
      <c r="N65" s="129">
        <v>0</v>
      </c>
      <c r="O65" s="168">
        <v>1868.0809999999999</v>
      </c>
      <c r="P65" s="131">
        <f t="shared" si="10"/>
        <v>2.5492797532535205E-3</v>
      </c>
      <c r="Q65" s="128">
        <v>105</v>
      </c>
      <c r="R65" s="129">
        <v>20370</v>
      </c>
      <c r="S65" s="129">
        <v>0</v>
      </c>
      <c r="T65" s="168">
        <v>2258.4989999999998</v>
      </c>
      <c r="U65" s="131">
        <f t="shared" si="11"/>
        <v>3.2081774483577125E-3</v>
      </c>
      <c r="V65" s="128">
        <v>122</v>
      </c>
      <c r="W65" s="129">
        <v>20909</v>
      </c>
      <c r="X65" s="129">
        <v>0</v>
      </c>
      <c r="Y65" s="168">
        <v>2438.2660000000001</v>
      </c>
      <c r="Z65" s="131">
        <f t="shared" si="12"/>
        <v>3.5923951539373693E-3</v>
      </c>
      <c r="AA65" s="128">
        <v>333</v>
      </c>
      <c r="AB65" s="129">
        <v>1342584</v>
      </c>
      <c r="AC65" s="129">
        <v>111111</v>
      </c>
      <c r="AD65" s="168">
        <v>68302.281000000003</v>
      </c>
      <c r="AE65" s="131">
        <f>AD65/AD$76</f>
        <v>0.11076189665801556</v>
      </c>
    </row>
    <row r="66" spans="1:3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8"/>
      <c r="P66" s="131"/>
      <c r="Q66" s="128"/>
      <c r="R66" s="129"/>
      <c r="S66" s="129"/>
      <c r="T66" s="168"/>
      <c r="U66" s="131"/>
      <c r="V66" s="128"/>
      <c r="W66" s="129"/>
      <c r="X66" s="129"/>
      <c r="Y66" s="168"/>
      <c r="Z66" s="131"/>
      <c r="AA66" s="128"/>
      <c r="AB66" s="129"/>
      <c r="AC66" s="129"/>
      <c r="AD66" s="168"/>
      <c r="AE66" s="131"/>
    </row>
    <row r="67" spans="1:3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8"/>
      <c r="P67" s="131"/>
      <c r="Q67" s="128"/>
      <c r="R67" s="129"/>
      <c r="S67" s="129"/>
      <c r="T67" s="168"/>
      <c r="U67" s="131"/>
      <c r="V67" s="128"/>
      <c r="W67" s="129"/>
      <c r="X67" s="129"/>
      <c r="Y67" s="168"/>
      <c r="Z67" s="131"/>
      <c r="AA67" s="128"/>
      <c r="AB67" s="129"/>
      <c r="AC67" s="129"/>
      <c r="AD67" s="168"/>
      <c r="AE67" s="131"/>
    </row>
    <row r="68" spans="1:3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8"/>
      <c r="P68" s="131"/>
      <c r="Q68" s="128"/>
      <c r="R68" s="129"/>
      <c r="S68" s="129"/>
      <c r="T68" s="168"/>
      <c r="U68" s="131"/>
      <c r="V68" s="128"/>
      <c r="W68" s="129"/>
      <c r="X68" s="129"/>
      <c r="Y68" s="168"/>
      <c r="Z68" s="131"/>
      <c r="AA68" s="128"/>
      <c r="AB68" s="129"/>
      <c r="AC68" s="129"/>
      <c r="AD68" s="168"/>
      <c r="AE68" s="131"/>
    </row>
    <row r="69" spans="1:3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8"/>
      <c r="P69" s="131"/>
      <c r="Q69" s="128"/>
      <c r="R69" s="129"/>
      <c r="S69" s="129"/>
      <c r="T69" s="168"/>
      <c r="U69" s="131"/>
      <c r="V69" s="128"/>
      <c r="W69" s="129"/>
      <c r="X69" s="129"/>
      <c r="Y69" s="168"/>
      <c r="Z69" s="131"/>
      <c r="AA69" s="128"/>
      <c r="AB69" s="129"/>
      <c r="AC69" s="129"/>
      <c r="AD69" s="168"/>
      <c r="AE69" s="131"/>
    </row>
    <row r="70" spans="1:3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8"/>
      <c r="P70" s="131"/>
      <c r="Q70" s="128"/>
      <c r="R70" s="129"/>
      <c r="S70" s="129"/>
      <c r="T70" s="168"/>
      <c r="U70" s="131"/>
      <c r="V70" s="128"/>
      <c r="W70" s="129"/>
      <c r="X70" s="129"/>
      <c r="Y70" s="168"/>
      <c r="Z70" s="131"/>
      <c r="AA70" s="128"/>
      <c r="AB70" s="129"/>
      <c r="AC70" s="129"/>
      <c r="AD70" s="168"/>
      <c r="AE70" s="131"/>
    </row>
    <row r="71" spans="1:3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8"/>
      <c r="P71" s="131"/>
      <c r="Q71" s="128"/>
      <c r="R71" s="129"/>
      <c r="S71" s="129"/>
      <c r="T71" s="168"/>
      <c r="U71" s="131"/>
      <c r="V71" s="128"/>
      <c r="W71" s="129"/>
      <c r="X71" s="129"/>
      <c r="Y71" s="168"/>
      <c r="Z71" s="131"/>
      <c r="AA71" s="128"/>
      <c r="AB71" s="129"/>
      <c r="AC71" s="129"/>
      <c r="AD71" s="168"/>
      <c r="AE71" s="131"/>
    </row>
    <row r="72" spans="1:3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8"/>
      <c r="P72" s="131"/>
      <c r="Q72" s="128"/>
      <c r="R72" s="129"/>
      <c r="S72" s="129"/>
      <c r="T72" s="168"/>
      <c r="U72" s="131"/>
      <c r="V72" s="128"/>
      <c r="W72" s="129"/>
      <c r="X72" s="129"/>
      <c r="Y72" s="168"/>
      <c r="Z72" s="131"/>
      <c r="AA72" s="128"/>
      <c r="AB72" s="129"/>
      <c r="AC72" s="129"/>
      <c r="AD72" s="168"/>
      <c r="AE72" s="131"/>
    </row>
    <row r="73" spans="1:3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8"/>
      <c r="P73" s="131"/>
      <c r="Q73" s="128"/>
      <c r="R73" s="129"/>
      <c r="S73" s="129"/>
      <c r="T73" s="168"/>
      <c r="U73" s="131"/>
      <c r="V73" s="128"/>
      <c r="W73" s="129"/>
      <c r="X73" s="129"/>
      <c r="Y73" s="168"/>
      <c r="Z73" s="131"/>
      <c r="AA73" s="128"/>
      <c r="AB73" s="129"/>
      <c r="AC73" s="129"/>
      <c r="AD73" s="168"/>
      <c r="AE73" s="131"/>
    </row>
    <row r="74" spans="1:3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8"/>
      <c r="P74" s="131"/>
      <c r="Q74" s="128"/>
      <c r="R74" s="129"/>
      <c r="S74" s="129"/>
      <c r="T74" s="168"/>
      <c r="U74" s="131"/>
      <c r="V74" s="128"/>
      <c r="W74" s="129"/>
      <c r="X74" s="129"/>
      <c r="Y74" s="168"/>
      <c r="Z74" s="131"/>
      <c r="AA74" s="128"/>
      <c r="AB74" s="129"/>
      <c r="AC74" s="129"/>
      <c r="AD74" s="168"/>
      <c r="AE74" s="131"/>
    </row>
    <row r="75" spans="1:31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8"/>
      <c r="P75" s="131"/>
      <c r="Q75" s="128"/>
      <c r="R75" s="129"/>
      <c r="S75" s="129"/>
      <c r="T75" s="168"/>
      <c r="U75" s="131"/>
      <c r="V75" s="128"/>
      <c r="W75" s="129"/>
      <c r="X75" s="129"/>
      <c r="Y75" s="168"/>
      <c r="Z75" s="131"/>
      <c r="AA75" s="128"/>
      <c r="AB75" s="129"/>
      <c r="AC75" s="129"/>
      <c r="AD75" s="168"/>
      <c r="AE75" s="131"/>
    </row>
    <row r="76" spans="1:31" x14ac:dyDescent="0.2">
      <c r="A76" s="115" t="s">
        <v>2</v>
      </c>
      <c r="B76" s="35">
        <f t="shared" ref="B76:K76" si="14">SUM(B$52:B$75)</f>
        <v>1549</v>
      </c>
      <c r="C76" s="9">
        <f t="shared" si="14"/>
        <v>3936527</v>
      </c>
      <c r="D76" s="9">
        <f t="shared" si="14"/>
        <v>785835</v>
      </c>
      <c r="E76" s="153">
        <f t="shared" si="14"/>
        <v>794295.32700000016</v>
      </c>
      <c r="F76" s="67">
        <f t="shared" si="14"/>
        <v>0.99999999999999978</v>
      </c>
      <c r="G76" s="51">
        <f t="shared" si="14"/>
        <v>1616</v>
      </c>
      <c r="H76" s="68">
        <f t="shared" si="14"/>
        <v>3850189</v>
      </c>
      <c r="I76" s="68">
        <f t="shared" si="14"/>
        <v>761307</v>
      </c>
      <c r="J76" s="163">
        <f t="shared" si="14"/>
        <v>769277.66599999985</v>
      </c>
      <c r="K76" s="69">
        <f t="shared" si="14"/>
        <v>1.0000000000000002</v>
      </c>
      <c r="L76" s="132">
        <f t="shared" ref="L76:AE76" si="15">SUM(L$52:L$75)</f>
        <v>1643</v>
      </c>
      <c r="M76" s="133">
        <f t="shared" si="15"/>
        <v>3728054</v>
      </c>
      <c r="N76" s="133">
        <f t="shared" si="15"/>
        <v>738727</v>
      </c>
      <c r="O76" s="169">
        <f t="shared" si="15"/>
        <v>732787.76</v>
      </c>
      <c r="P76" s="135">
        <f t="shared" si="15"/>
        <v>1</v>
      </c>
      <c r="Q76" s="132">
        <f t="shared" si="15"/>
        <v>1705</v>
      </c>
      <c r="R76" s="133">
        <f t="shared" si="15"/>
        <v>3729812</v>
      </c>
      <c r="S76" s="133">
        <f t="shared" si="15"/>
        <v>734767</v>
      </c>
      <c r="T76" s="169">
        <f t="shared" si="15"/>
        <v>703981.94500000007</v>
      </c>
      <c r="U76" s="135">
        <f t="shared" si="15"/>
        <v>0.99999999999999989</v>
      </c>
      <c r="V76" s="132">
        <f t="shared" si="15"/>
        <v>1802</v>
      </c>
      <c r="W76" s="133">
        <f t="shared" si="15"/>
        <v>3664657</v>
      </c>
      <c r="X76" s="133">
        <f t="shared" si="15"/>
        <v>714906</v>
      </c>
      <c r="Y76" s="169">
        <f t="shared" si="15"/>
        <v>678729.89899999998</v>
      </c>
      <c r="Z76" s="135">
        <f t="shared" si="15"/>
        <v>1</v>
      </c>
      <c r="AA76" s="132">
        <f t="shared" si="15"/>
        <v>1847</v>
      </c>
      <c r="AB76" s="133">
        <f t="shared" si="15"/>
        <v>3574632</v>
      </c>
      <c r="AC76" s="133">
        <f t="shared" si="15"/>
        <v>783627</v>
      </c>
      <c r="AD76" s="169">
        <f t="shared" si="15"/>
        <v>616658.64399999997</v>
      </c>
      <c r="AE76" s="135">
        <f t="shared" si="15"/>
        <v>1.0000000000000002</v>
      </c>
    </row>
    <row r="79" spans="1:31" ht="12.75" hidden="1" customHeight="1" x14ac:dyDescent="0.2"/>
    <row r="80" spans="1:31" ht="12.75" hidden="1" customHeight="1" x14ac:dyDescent="0.2"/>
    <row r="81" spans="1:31" ht="12.75" hidden="1" customHeight="1" x14ac:dyDescent="0.2"/>
    <row r="82" spans="1:31" ht="12.75" hidden="1" customHeight="1" x14ac:dyDescent="0.2"/>
    <row r="83" spans="1:31" ht="12.75" hidden="1" customHeight="1" x14ac:dyDescent="0.2"/>
    <row r="84" spans="1:31" ht="12.75" hidden="1" customHeight="1" x14ac:dyDescent="0.2"/>
    <row r="85" spans="1:31" ht="12.75" hidden="1" customHeight="1" x14ac:dyDescent="0.2"/>
    <row r="86" spans="1:31" ht="12.75" hidden="1" customHeight="1" x14ac:dyDescent="0.2"/>
    <row r="87" spans="1:31" ht="12.75" hidden="1" customHeight="1" x14ac:dyDescent="0.2"/>
    <row r="88" spans="1:31" ht="12.75" hidden="1" customHeight="1" x14ac:dyDescent="0.2"/>
    <row r="89" spans="1:31" ht="12.75" hidden="1" customHeight="1" x14ac:dyDescent="0.2"/>
    <row r="91" spans="1:31" x14ac:dyDescent="0.2">
      <c r="A91" s="117" t="str">
        <f>Translation!$A$31</f>
        <v>Vorsorgeeinrichtungen mit Staatsgarantie</v>
      </c>
    </row>
    <row r="92" spans="1:31" x14ac:dyDescent="0.2">
      <c r="A92" s="114" t="str">
        <f>$A$12</f>
        <v>EVK 2000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105" si="16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105" si="17">J92/J$116</f>
        <v>0</v>
      </c>
      <c r="L92" s="136">
        <v>0</v>
      </c>
      <c r="M92" s="137">
        <v>0</v>
      </c>
      <c r="N92" s="137">
        <v>0</v>
      </c>
      <c r="O92" s="170">
        <v>0</v>
      </c>
      <c r="P92" s="139">
        <f t="shared" ref="P92:P105" si="18">O92/O$116</f>
        <v>0</v>
      </c>
      <c r="Q92" s="136">
        <v>0</v>
      </c>
      <c r="R92" s="137">
        <v>0</v>
      </c>
      <c r="S92" s="137">
        <v>0</v>
      </c>
      <c r="T92" s="170">
        <v>0</v>
      </c>
      <c r="U92" s="139">
        <f t="shared" ref="U92:U105" si="19">T92/T$116</f>
        <v>0</v>
      </c>
      <c r="V92" s="136">
        <v>2</v>
      </c>
      <c r="W92" s="137">
        <v>27012</v>
      </c>
      <c r="X92" s="137">
        <v>10505</v>
      </c>
      <c r="Y92" s="170">
        <v>7813.97</v>
      </c>
      <c r="Z92" s="139">
        <f t="shared" ref="Z92:Z105" si="20">Y92/Y$116</f>
        <v>6.2361535550888469E-2</v>
      </c>
      <c r="AA92" s="136">
        <v>4</v>
      </c>
      <c r="AB92" s="137">
        <v>29173</v>
      </c>
      <c r="AC92" s="137">
        <v>10027</v>
      </c>
      <c r="AD92" s="170">
        <v>8184.7089999999998</v>
      </c>
      <c r="AE92" s="139">
        <f t="shared" ref="AE92:AE102" si="21">AD92/AD$116</f>
        <v>6.3547756625815119E-2</v>
      </c>
    </row>
    <row r="93" spans="1:31" x14ac:dyDescent="0.2">
      <c r="A93" s="114" t="str">
        <f>$A$13</f>
        <v>BVG 2000</v>
      </c>
      <c r="B93" s="36">
        <v>0</v>
      </c>
      <c r="C93" s="10">
        <v>0</v>
      </c>
      <c r="D93" s="10">
        <v>0</v>
      </c>
      <c r="E93" s="154">
        <v>0</v>
      </c>
      <c r="F93" s="37">
        <f t="shared" si="16"/>
        <v>0</v>
      </c>
      <c r="G93" s="53">
        <v>0</v>
      </c>
      <c r="H93" s="54">
        <v>0</v>
      </c>
      <c r="I93" s="54">
        <v>0</v>
      </c>
      <c r="J93" s="164">
        <v>0</v>
      </c>
      <c r="K93" s="56">
        <f t="shared" si="17"/>
        <v>0</v>
      </c>
      <c r="L93" s="136">
        <v>0</v>
      </c>
      <c r="M93" s="137">
        <v>0</v>
      </c>
      <c r="N93" s="137">
        <v>0</v>
      </c>
      <c r="O93" s="170">
        <v>0</v>
      </c>
      <c r="P93" s="139">
        <f t="shared" si="18"/>
        <v>0</v>
      </c>
      <c r="Q93" s="136">
        <v>0</v>
      </c>
      <c r="R93" s="137">
        <v>0</v>
      </c>
      <c r="S93" s="137">
        <v>0</v>
      </c>
      <c r="T93" s="170">
        <v>0</v>
      </c>
      <c r="U93" s="139">
        <f t="shared" si="19"/>
        <v>0</v>
      </c>
      <c r="V93" s="136">
        <v>0</v>
      </c>
      <c r="W93" s="137">
        <v>0</v>
      </c>
      <c r="X93" s="137">
        <v>0</v>
      </c>
      <c r="Y93" s="170">
        <v>0</v>
      </c>
      <c r="Z93" s="139">
        <f t="shared" si="20"/>
        <v>0</v>
      </c>
      <c r="AA93" s="136">
        <v>0</v>
      </c>
      <c r="AB93" s="137">
        <v>0</v>
      </c>
      <c r="AC93" s="137">
        <v>0</v>
      </c>
      <c r="AD93" s="170">
        <v>0</v>
      </c>
      <c r="AE93" s="139">
        <f t="shared" si="21"/>
        <v>0</v>
      </c>
    </row>
    <row r="94" spans="1:31" x14ac:dyDescent="0.2">
      <c r="A94" s="114" t="str">
        <f>$A$14</f>
        <v>BVG 2005</v>
      </c>
      <c r="B94" s="36">
        <v>0</v>
      </c>
      <c r="C94" s="10">
        <v>0</v>
      </c>
      <c r="D94" s="10">
        <v>0</v>
      </c>
      <c r="E94" s="154">
        <v>0</v>
      </c>
      <c r="F94" s="37">
        <f t="shared" si="16"/>
        <v>0</v>
      </c>
      <c r="G94" s="53">
        <v>0</v>
      </c>
      <c r="H94" s="54">
        <v>0</v>
      </c>
      <c r="I94" s="54">
        <v>0</v>
      </c>
      <c r="J94" s="164">
        <v>0</v>
      </c>
      <c r="K94" s="56">
        <f t="shared" si="17"/>
        <v>0</v>
      </c>
      <c r="L94" s="136">
        <v>1</v>
      </c>
      <c r="M94" s="137">
        <v>61</v>
      </c>
      <c r="N94" s="137">
        <v>30</v>
      </c>
      <c r="O94" s="170">
        <v>6.6639999999999997</v>
      </c>
      <c r="P94" s="139">
        <f t="shared" si="18"/>
        <v>5.2358086349342562E-5</v>
      </c>
      <c r="Q94" s="136">
        <v>1</v>
      </c>
      <c r="R94" s="137">
        <v>64</v>
      </c>
      <c r="S94" s="137">
        <v>22</v>
      </c>
      <c r="T94" s="170">
        <v>6.49</v>
      </c>
      <c r="U94" s="139">
        <f t="shared" si="19"/>
        <v>5.4424388754364867E-5</v>
      </c>
      <c r="V94" s="136">
        <v>0</v>
      </c>
      <c r="W94" s="137">
        <v>0</v>
      </c>
      <c r="X94" s="137">
        <v>0</v>
      </c>
      <c r="Y94" s="170">
        <v>0</v>
      </c>
      <c r="Z94" s="139">
        <f t="shared" si="20"/>
        <v>0</v>
      </c>
      <c r="AA94" s="136">
        <v>0</v>
      </c>
      <c r="AB94" s="137">
        <v>0</v>
      </c>
      <c r="AC94" s="137">
        <v>0</v>
      </c>
      <c r="AD94" s="170">
        <v>0</v>
      </c>
      <c r="AE94" s="139">
        <f t="shared" si="21"/>
        <v>0</v>
      </c>
    </row>
    <row r="95" spans="1:31" x14ac:dyDescent="0.2">
      <c r="A95" s="114" t="str">
        <f>$A$15</f>
        <v>BVG 2010</v>
      </c>
      <c r="B95" s="36">
        <v>0</v>
      </c>
      <c r="C95" s="10">
        <v>0</v>
      </c>
      <c r="D95" s="10">
        <v>0</v>
      </c>
      <c r="E95" s="154">
        <v>0</v>
      </c>
      <c r="F95" s="37">
        <f t="shared" si="16"/>
        <v>0</v>
      </c>
      <c r="G95" s="53">
        <v>3</v>
      </c>
      <c r="H95" s="54">
        <v>24883</v>
      </c>
      <c r="I95" s="54">
        <v>12856</v>
      </c>
      <c r="J95" s="164">
        <v>8362.2860000000001</v>
      </c>
      <c r="K95" s="56">
        <f t="shared" si="17"/>
        <v>6.2400408172168076E-2</v>
      </c>
      <c r="L95" s="136">
        <v>5</v>
      </c>
      <c r="M95" s="137">
        <v>48647</v>
      </c>
      <c r="N95" s="137">
        <v>24572</v>
      </c>
      <c r="O95" s="170">
        <v>18998.550999999999</v>
      </c>
      <c r="P95" s="139">
        <f t="shared" si="18"/>
        <v>0.14926887361500427</v>
      </c>
      <c r="Q95" s="136">
        <v>12</v>
      </c>
      <c r="R95" s="137">
        <v>53020</v>
      </c>
      <c r="S95" s="137">
        <v>26590</v>
      </c>
      <c r="T95" s="170">
        <v>20113.991999999998</v>
      </c>
      <c r="U95" s="139">
        <f t="shared" si="19"/>
        <v>0.16867360863022879</v>
      </c>
      <c r="V95" s="136">
        <v>17</v>
      </c>
      <c r="W95" s="137">
        <v>112431</v>
      </c>
      <c r="X95" s="137">
        <v>47907</v>
      </c>
      <c r="Y95" s="170">
        <v>40057.612000000001</v>
      </c>
      <c r="Z95" s="139">
        <f t="shared" si="20"/>
        <v>0.31969078391927491</v>
      </c>
      <c r="AA95" s="136">
        <v>18</v>
      </c>
      <c r="AB95" s="137">
        <v>117834</v>
      </c>
      <c r="AC95" s="137">
        <v>49255</v>
      </c>
      <c r="AD95" s="170">
        <v>41026.28</v>
      </c>
      <c r="AE95" s="139">
        <f t="shared" si="21"/>
        <v>0.31853643870570675</v>
      </c>
    </row>
    <row r="96" spans="1:31" x14ac:dyDescent="0.2">
      <c r="A96" s="114" t="str">
        <f>$A$16</f>
        <v>BVG 2015</v>
      </c>
      <c r="B96" s="36">
        <v>15</v>
      </c>
      <c r="C96" s="10">
        <v>74965</v>
      </c>
      <c r="D96" s="10">
        <v>36830</v>
      </c>
      <c r="E96" s="154">
        <v>28542.671999999999</v>
      </c>
      <c r="F96" s="37">
        <f t="shared" si="16"/>
        <v>0.22325852594083787</v>
      </c>
      <c r="G96" s="53">
        <v>12</v>
      </c>
      <c r="H96" s="54">
        <v>74788</v>
      </c>
      <c r="I96" s="54">
        <v>32136</v>
      </c>
      <c r="J96" s="164">
        <v>28444.601999999999</v>
      </c>
      <c r="K96" s="56">
        <f t="shared" si="17"/>
        <v>0.21225712384088136</v>
      </c>
      <c r="L96" s="136">
        <v>11</v>
      </c>
      <c r="M96" s="137">
        <v>67824</v>
      </c>
      <c r="N96" s="137">
        <v>25798</v>
      </c>
      <c r="O96" s="170">
        <v>23502.348000000002</v>
      </c>
      <c r="P96" s="139">
        <f t="shared" si="18"/>
        <v>0.18465455672213366</v>
      </c>
      <c r="Q96" s="136">
        <v>4</v>
      </c>
      <c r="R96" s="137">
        <v>60882</v>
      </c>
      <c r="S96" s="137">
        <v>23085</v>
      </c>
      <c r="T96" s="170">
        <v>20994.107</v>
      </c>
      <c r="U96" s="139">
        <f t="shared" si="19"/>
        <v>0.17605415114310211</v>
      </c>
      <c r="V96" s="136">
        <v>0</v>
      </c>
      <c r="W96" s="137">
        <v>0</v>
      </c>
      <c r="X96" s="137">
        <v>0</v>
      </c>
      <c r="Y96" s="170">
        <v>0</v>
      </c>
      <c r="Z96" s="139">
        <f t="shared" si="20"/>
        <v>0</v>
      </c>
      <c r="AA96" s="136">
        <v>0</v>
      </c>
      <c r="AB96" s="137">
        <v>0</v>
      </c>
      <c r="AC96" s="137">
        <v>0</v>
      </c>
      <c r="AD96" s="170"/>
      <c r="AE96" s="139">
        <f t="shared" si="21"/>
        <v>0</v>
      </c>
    </row>
    <row r="97" spans="1:31" ht="12.75" customHeight="1" x14ac:dyDescent="0.2">
      <c r="A97" s="114" t="str">
        <f>$A$17</f>
        <v>VZ 1990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6"/>
        <v>0</v>
      </c>
      <c r="G97" s="53">
        <v>0</v>
      </c>
      <c r="H97" s="54">
        <v>0</v>
      </c>
      <c r="I97" s="54">
        <v>0</v>
      </c>
      <c r="J97" s="164">
        <v>0</v>
      </c>
      <c r="K97" s="56">
        <f t="shared" si="17"/>
        <v>0</v>
      </c>
      <c r="L97" s="136">
        <v>0</v>
      </c>
      <c r="M97" s="137">
        <v>0</v>
      </c>
      <c r="N97" s="137">
        <v>0</v>
      </c>
      <c r="O97" s="170">
        <v>0</v>
      </c>
      <c r="P97" s="139">
        <f t="shared" si="18"/>
        <v>0</v>
      </c>
      <c r="Q97" s="136">
        <v>0</v>
      </c>
      <c r="R97" s="137">
        <v>0</v>
      </c>
      <c r="S97" s="137">
        <v>0</v>
      </c>
      <c r="T97" s="170">
        <v>0</v>
      </c>
      <c r="U97" s="139">
        <f t="shared" si="19"/>
        <v>0</v>
      </c>
      <c r="V97" s="136">
        <v>0</v>
      </c>
      <c r="W97" s="137">
        <v>0</v>
      </c>
      <c r="X97" s="137">
        <v>0</v>
      </c>
      <c r="Y97" s="170">
        <v>0</v>
      </c>
      <c r="Z97" s="139">
        <f t="shared" si="20"/>
        <v>0</v>
      </c>
      <c r="AA97" s="136">
        <v>0</v>
      </c>
      <c r="AB97" s="137">
        <v>0</v>
      </c>
      <c r="AC97" s="137">
        <v>0</v>
      </c>
      <c r="AD97" s="170">
        <v>0</v>
      </c>
      <c r="AE97" s="139">
        <f t="shared" si="21"/>
        <v>0</v>
      </c>
    </row>
    <row r="98" spans="1:31" ht="12.75" customHeight="1" x14ac:dyDescent="0.2">
      <c r="A98" s="114" t="str">
        <f>$A$18</f>
        <v>VZ 2000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16"/>
        <v>0</v>
      </c>
      <c r="G98" s="53">
        <v>0</v>
      </c>
      <c r="H98" s="54">
        <v>0</v>
      </c>
      <c r="I98" s="54">
        <v>0</v>
      </c>
      <c r="J98" s="164">
        <v>0</v>
      </c>
      <c r="K98" s="56">
        <f t="shared" si="17"/>
        <v>0</v>
      </c>
      <c r="L98" s="136">
        <v>0</v>
      </c>
      <c r="M98" s="137">
        <v>0</v>
      </c>
      <c r="N98" s="137">
        <v>0</v>
      </c>
      <c r="O98" s="170">
        <v>0</v>
      </c>
      <c r="P98" s="139">
        <f t="shared" si="18"/>
        <v>0</v>
      </c>
      <c r="Q98" s="136">
        <v>0</v>
      </c>
      <c r="R98" s="137">
        <v>0</v>
      </c>
      <c r="S98" s="137">
        <v>0</v>
      </c>
      <c r="T98" s="170">
        <v>0</v>
      </c>
      <c r="U98" s="139">
        <f t="shared" si="19"/>
        <v>0</v>
      </c>
      <c r="V98" s="136">
        <v>0</v>
      </c>
      <c r="W98" s="137">
        <v>0</v>
      </c>
      <c r="X98" s="137">
        <v>0</v>
      </c>
      <c r="Y98" s="170">
        <v>0</v>
      </c>
      <c r="Z98" s="139">
        <f t="shared" si="20"/>
        <v>0</v>
      </c>
      <c r="AA98" s="136">
        <v>3</v>
      </c>
      <c r="AB98" s="137">
        <v>8310</v>
      </c>
      <c r="AC98" s="137">
        <v>4932</v>
      </c>
      <c r="AD98" s="170">
        <v>3918.0509999999999</v>
      </c>
      <c r="AE98" s="139">
        <f t="shared" si="21"/>
        <v>3.0420550247483639E-2</v>
      </c>
    </row>
    <row r="99" spans="1:31" ht="12.75" customHeight="1" x14ac:dyDescent="0.2">
      <c r="A99" s="114" t="str">
        <f>$A$19</f>
        <v>VZ 2005</v>
      </c>
      <c r="B99" s="36">
        <v>1</v>
      </c>
      <c r="C99" s="10">
        <v>11</v>
      </c>
      <c r="D99" s="10">
        <v>29</v>
      </c>
      <c r="E99" s="154">
        <v>59.523000000000003</v>
      </c>
      <c r="F99" s="37">
        <f t="shared" si="16"/>
        <v>4.6558420457539835E-4</v>
      </c>
      <c r="G99" s="53">
        <v>1</v>
      </c>
      <c r="H99" s="54">
        <v>11</v>
      </c>
      <c r="I99" s="54">
        <v>25</v>
      </c>
      <c r="J99" s="164">
        <v>59.777000000000001</v>
      </c>
      <c r="K99" s="56">
        <f t="shared" si="17"/>
        <v>4.4606333714341883E-4</v>
      </c>
      <c r="L99" s="136">
        <v>1</v>
      </c>
      <c r="M99" s="137">
        <v>11</v>
      </c>
      <c r="N99" s="137">
        <v>25</v>
      </c>
      <c r="O99" s="170">
        <v>58.862000000000002</v>
      </c>
      <c r="P99" s="139">
        <f t="shared" si="18"/>
        <v>4.6247023990021041E-4</v>
      </c>
      <c r="Q99" s="136">
        <v>1</v>
      </c>
      <c r="R99" s="137">
        <v>11</v>
      </c>
      <c r="S99" s="137">
        <v>26</v>
      </c>
      <c r="T99" s="170">
        <v>57.723999999999997</v>
      </c>
      <c r="U99" s="139">
        <f t="shared" si="19"/>
        <v>4.8406678219675768E-4</v>
      </c>
      <c r="V99" s="136">
        <v>2</v>
      </c>
      <c r="W99" s="137">
        <v>13</v>
      </c>
      <c r="X99" s="137">
        <v>38</v>
      </c>
      <c r="Y99" s="170">
        <v>76.534999999999997</v>
      </c>
      <c r="Z99" s="139">
        <f t="shared" si="20"/>
        <v>6.108086060462541E-4</v>
      </c>
      <c r="AA99" s="136">
        <v>7</v>
      </c>
      <c r="AB99" s="137">
        <v>30090</v>
      </c>
      <c r="AC99" s="137">
        <v>10337</v>
      </c>
      <c r="AD99" s="170">
        <v>8911.6139999999996</v>
      </c>
      <c r="AE99" s="139">
        <f t="shared" si="21"/>
        <v>6.9191595891216998E-2</v>
      </c>
    </row>
    <row r="100" spans="1:31" ht="12.75" customHeight="1" x14ac:dyDescent="0.2">
      <c r="A100" s="114" t="str">
        <f>$A$20</f>
        <v>VZ 2010</v>
      </c>
      <c r="B100" s="36">
        <v>8</v>
      </c>
      <c r="C100" s="10">
        <v>102028</v>
      </c>
      <c r="D100" s="10">
        <v>51641</v>
      </c>
      <c r="E100" s="154">
        <v>42814.756000000001</v>
      </c>
      <c r="F100" s="37">
        <f t="shared" si="16"/>
        <v>0.33489363970817604</v>
      </c>
      <c r="G100" s="53">
        <v>9</v>
      </c>
      <c r="H100" s="54">
        <v>99932</v>
      </c>
      <c r="I100" s="54">
        <v>50665</v>
      </c>
      <c r="J100" s="164">
        <v>41849.767</v>
      </c>
      <c r="K100" s="56">
        <f t="shared" si="17"/>
        <v>0.31228811627707181</v>
      </c>
      <c r="L100" s="136">
        <v>17</v>
      </c>
      <c r="M100" s="137">
        <v>172034</v>
      </c>
      <c r="N100" s="137">
        <v>83764</v>
      </c>
      <c r="O100" s="170">
        <v>70400.712</v>
      </c>
      <c r="P100" s="139">
        <f t="shared" si="18"/>
        <v>0.55312823498667429</v>
      </c>
      <c r="Q100" s="136">
        <v>20</v>
      </c>
      <c r="R100" s="137">
        <v>194366</v>
      </c>
      <c r="S100" s="137">
        <v>94111</v>
      </c>
      <c r="T100" s="170">
        <v>78075.695999999996</v>
      </c>
      <c r="U100" s="139">
        <f t="shared" si="19"/>
        <v>0.65473374905571802</v>
      </c>
      <c r="V100" s="136">
        <v>22</v>
      </c>
      <c r="W100" s="137">
        <v>199924</v>
      </c>
      <c r="X100" s="137">
        <v>95462</v>
      </c>
      <c r="Y100" s="170">
        <v>77352.998999999996</v>
      </c>
      <c r="Z100" s="139">
        <f t="shared" si="20"/>
        <v>0.61733687192379028</v>
      </c>
      <c r="AA100" s="136">
        <v>23</v>
      </c>
      <c r="AB100" s="137">
        <v>172254</v>
      </c>
      <c r="AC100" s="137">
        <v>85031</v>
      </c>
      <c r="AD100" s="170">
        <v>66723.887000000002</v>
      </c>
      <c r="AE100" s="139">
        <f t="shared" si="21"/>
        <v>0.51805792144893481</v>
      </c>
    </row>
    <row r="101" spans="1:31" ht="12.75" customHeight="1" x14ac:dyDescent="0.2">
      <c r="A101" s="114" t="str">
        <f>$A$21</f>
        <v>VZ 2015</v>
      </c>
      <c r="B101" s="36">
        <v>14</v>
      </c>
      <c r="C101" s="10">
        <v>128366</v>
      </c>
      <c r="D101" s="10">
        <v>62960</v>
      </c>
      <c r="E101" s="154">
        <v>56428.881000000001</v>
      </c>
      <c r="F101" s="37">
        <f t="shared" si="16"/>
        <v>0.44138225014641075</v>
      </c>
      <c r="G101" s="53">
        <v>13</v>
      </c>
      <c r="H101" s="54">
        <v>126109</v>
      </c>
      <c r="I101" s="54">
        <v>60502</v>
      </c>
      <c r="J101" s="164">
        <v>55293.684999999998</v>
      </c>
      <c r="K101" s="56">
        <f t="shared" si="17"/>
        <v>0.41260828837273533</v>
      </c>
      <c r="L101" s="136">
        <v>4</v>
      </c>
      <c r="M101" s="137">
        <v>33463</v>
      </c>
      <c r="N101" s="137">
        <v>15909</v>
      </c>
      <c r="O101" s="170">
        <v>14310.242</v>
      </c>
      <c r="P101" s="139">
        <f t="shared" si="18"/>
        <v>0.11243350634993828</v>
      </c>
      <c r="Q101" s="136">
        <v>0</v>
      </c>
      <c r="R101" s="137">
        <v>0</v>
      </c>
      <c r="S101" s="137">
        <v>0</v>
      </c>
      <c r="T101" s="170">
        <v>0</v>
      </c>
      <c r="U101" s="139">
        <f t="shared" si="19"/>
        <v>0</v>
      </c>
      <c r="V101" s="136">
        <v>0</v>
      </c>
      <c r="W101" s="137">
        <v>0</v>
      </c>
      <c r="X101" s="137">
        <v>0</v>
      </c>
      <c r="Y101" s="170">
        <v>0</v>
      </c>
      <c r="Z101" s="139">
        <f t="shared" si="20"/>
        <v>0</v>
      </c>
      <c r="AA101" s="136">
        <v>0</v>
      </c>
      <c r="AB101" s="137">
        <v>0</v>
      </c>
      <c r="AC101" s="137">
        <v>0</v>
      </c>
      <c r="AD101" s="170">
        <v>0</v>
      </c>
      <c r="AE101" s="139">
        <f t="shared" si="21"/>
        <v>0</v>
      </c>
    </row>
    <row r="102" spans="1:31" ht="12.75" customHeight="1" x14ac:dyDescent="0.2">
      <c r="A102" s="114" t="str">
        <f>$A$22</f>
        <v>Andere</v>
      </c>
      <c r="B102" s="36">
        <v>0</v>
      </c>
      <c r="C102" s="10">
        <v>0</v>
      </c>
      <c r="D102" s="10">
        <v>0</v>
      </c>
      <c r="E102" s="154">
        <v>0</v>
      </c>
      <c r="F102" s="37">
        <f t="shared" si="16"/>
        <v>0</v>
      </c>
      <c r="G102" s="53">
        <v>0</v>
      </c>
      <c r="H102" s="54">
        <v>0</v>
      </c>
      <c r="I102" s="54">
        <v>0</v>
      </c>
      <c r="J102" s="164">
        <v>0</v>
      </c>
      <c r="K102" s="56">
        <f t="shared" si="17"/>
        <v>0</v>
      </c>
      <c r="L102" s="185">
        <v>0</v>
      </c>
      <c r="M102" s="137">
        <v>0</v>
      </c>
      <c r="N102" s="137">
        <v>0</v>
      </c>
      <c r="O102" s="170">
        <v>0</v>
      </c>
      <c r="P102" s="139">
        <f t="shared" si="18"/>
        <v>0</v>
      </c>
      <c r="Q102" s="185">
        <v>0</v>
      </c>
      <c r="R102" s="137">
        <v>0</v>
      </c>
      <c r="S102" s="137">
        <v>0</v>
      </c>
      <c r="T102" s="170">
        <v>0</v>
      </c>
      <c r="U102" s="139">
        <f t="shared" si="19"/>
        <v>0</v>
      </c>
      <c r="V102" s="185">
        <v>0</v>
      </c>
      <c r="W102" s="137">
        <v>0</v>
      </c>
      <c r="X102" s="137">
        <v>0</v>
      </c>
      <c r="Y102" s="170">
        <v>0</v>
      </c>
      <c r="Z102" s="139">
        <f t="shared" si="20"/>
        <v>0</v>
      </c>
      <c r="AA102" s="185">
        <v>1</v>
      </c>
      <c r="AB102" s="137">
        <v>59</v>
      </c>
      <c r="AC102" s="137">
        <v>20</v>
      </c>
      <c r="AD102" s="170">
        <v>5.8979999999999997</v>
      </c>
      <c r="AE102" s="139">
        <f t="shared" si="21"/>
        <v>4.579327970964607E-5</v>
      </c>
    </row>
    <row r="103" spans="1:31" ht="12.75" customHeight="1" x14ac:dyDescent="0.2">
      <c r="A103" s="114" t="str">
        <f>$A$23</f>
        <v>Keine (Versicherungsvertrag)</v>
      </c>
      <c r="B103" s="36">
        <v>0</v>
      </c>
      <c r="C103" s="10">
        <v>0</v>
      </c>
      <c r="D103" s="10">
        <v>0</v>
      </c>
      <c r="E103" s="154">
        <v>0</v>
      </c>
      <c r="F103" s="37">
        <f t="shared" si="16"/>
        <v>0</v>
      </c>
      <c r="G103" s="179">
        <v>0</v>
      </c>
      <c r="H103" s="180">
        <v>0</v>
      </c>
      <c r="I103" s="180">
        <v>0</v>
      </c>
      <c r="J103" s="164">
        <v>0</v>
      </c>
      <c r="K103" s="56">
        <f t="shared" si="17"/>
        <v>0</v>
      </c>
      <c r="L103" s="185">
        <v>0</v>
      </c>
      <c r="M103" s="137">
        <v>0</v>
      </c>
      <c r="N103" s="137">
        <v>0</v>
      </c>
      <c r="O103" s="170">
        <v>0</v>
      </c>
      <c r="P103" s="139">
        <f t="shared" ref="P103:P104" si="22">O103/O$116</f>
        <v>0</v>
      </c>
      <c r="Q103" s="185">
        <v>0</v>
      </c>
      <c r="R103" s="137">
        <v>0</v>
      </c>
      <c r="S103" s="137">
        <v>0</v>
      </c>
      <c r="T103" s="170">
        <v>0</v>
      </c>
      <c r="U103" s="139">
        <f t="shared" ref="U103:U104" si="23">T103/T$116</f>
        <v>0</v>
      </c>
      <c r="V103" s="185">
        <v>0</v>
      </c>
      <c r="W103" s="137">
        <v>0</v>
      </c>
      <c r="X103" s="137">
        <v>0</v>
      </c>
      <c r="Y103" s="170">
        <v>0</v>
      </c>
      <c r="Z103" s="139">
        <f t="shared" ref="Z103:Z104" si="24">Y103/Y$116</f>
        <v>0</v>
      </c>
      <c r="AA103" s="297" t="str">
        <f>Translation!$A$453</f>
        <v>nicht separat erhoben</v>
      </c>
      <c r="AB103" s="298"/>
      <c r="AC103" s="298"/>
      <c r="AD103" s="298"/>
      <c r="AE103" s="299"/>
    </row>
    <row r="104" spans="1:31" ht="12.75" customHeight="1" x14ac:dyDescent="0.2">
      <c r="A104" s="114" t="str">
        <f>$A$24</f>
        <v>Keine (temporäre Leistungen)</v>
      </c>
      <c r="B104" s="36">
        <v>0</v>
      </c>
      <c r="C104" s="10">
        <v>0</v>
      </c>
      <c r="D104" s="10">
        <v>0</v>
      </c>
      <c r="E104" s="154">
        <v>0</v>
      </c>
      <c r="F104" s="37">
        <f t="shared" si="16"/>
        <v>0</v>
      </c>
      <c r="G104" s="179">
        <v>0</v>
      </c>
      <c r="H104" s="180">
        <v>0</v>
      </c>
      <c r="I104" s="180">
        <v>0</v>
      </c>
      <c r="J104" s="164">
        <v>0</v>
      </c>
      <c r="K104" s="56">
        <f t="shared" si="17"/>
        <v>0</v>
      </c>
      <c r="L104" s="185">
        <v>0</v>
      </c>
      <c r="M104" s="137">
        <v>0</v>
      </c>
      <c r="N104" s="137">
        <v>0</v>
      </c>
      <c r="O104" s="170">
        <v>0</v>
      </c>
      <c r="P104" s="139">
        <f t="shared" si="22"/>
        <v>0</v>
      </c>
      <c r="Q104" s="185">
        <v>0</v>
      </c>
      <c r="R104" s="137">
        <v>0</v>
      </c>
      <c r="S104" s="137">
        <v>0</v>
      </c>
      <c r="T104" s="170">
        <v>0</v>
      </c>
      <c r="U104" s="139">
        <f t="shared" si="23"/>
        <v>0</v>
      </c>
      <c r="V104" s="185">
        <v>0</v>
      </c>
      <c r="W104" s="137">
        <v>0</v>
      </c>
      <c r="X104" s="137">
        <v>0</v>
      </c>
      <c r="Y104" s="170">
        <v>0</v>
      </c>
      <c r="Z104" s="139">
        <f t="shared" si="24"/>
        <v>0</v>
      </c>
      <c r="AA104" s="297" t="str">
        <f>Translation!$A$453</f>
        <v>nicht separat erhoben</v>
      </c>
      <c r="AB104" s="298"/>
      <c r="AC104" s="298"/>
      <c r="AD104" s="298"/>
      <c r="AE104" s="299"/>
    </row>
    <row r="105" spans="1:31" ht="12.75" customHeight="1" x14ac:dyDescent="0.2">
      <c r="A105" s="114" t="str">
        <f>$A$25</f>
        <v>Keine (Kapitalleistungen)</v>
      </c>
      <c r="B105" s="36">
        <v>0</v>
      </c>
      <c r="C105" s="10">
        <v>0</v>
      </c>
      <c r="D105" s="10">
        <v>0</v>
      </c>
      <c r="E105" s="154">
        <v>0</v>
      </c>
      <c r="F105" s="37">
        <f t="shared" si="16"/>
        <v>0</v>
      </c>
      <c r="G105" s="53">
        <v>0</v>
      </c>
      <c r="H105" s="54">
        <v>0</v>
      </c>
      <c r="I105" s="54">
        <v>0</v>
      </c>
      <c r="J105" s="164">
        <v>0</v>
      </c>
      <c r="K105" s="56">
        <f t="shared" si="17"/>
        <v>0</v>
      </c>
      <c r="L105" s="136">
        <v>0</v>
      </c>
      <c r="M105" s="137">
        <v>0</v>
      </c>
      <c r="N105" s="137">
        <v>0</v>
      </c>
      <c r="O105" s="170">
        <v>0</v>
      </c>
      <c r="P105" s="139">
        <f t="shared" si="18"/>
        <v>0</v>
      </c>
      <c r="Q105" s="136">
        <v>0</v>
      </c>
      <c r="R105" s="137">
        <v>0</v>
      </c>
      <c r="S105" s="137">
        <v>0</v>
      </c>
      <c r="T105" s="170">
        <v>0</v>
      </c>
      <c r="U105" s="139">
        <f t="shared" si="19"/>
        <v>0</v>
      </c>
      <c r="V105" s="136">
        <v>0</v>
      </c>
      <c r="W105" s="137">
        <v>0</v>
      </c>
      <c r="X105" s="137">
        <v>0</v>
      </c>
      <c r="Y105" s="170">
        <v>0</v>
      </c>
      <c r="Z105" s="139">
        <f t="shared" si="20"/>
        <v>0</v>
      </c>
      <c r="AA105" s="136">
        <v>2</v>
      </c>
      <c r="AB105" s="137">
        <v>396</v>
      </c>
      <c r="AC105" s="137">
        <v>103</v>
      </c>
      <c r="AD105" s="170">
        <v>25.751999999999999</v>
      </c>
      <c r="AE105" s="139">
        <f>AD105/AD$116</f>
        <v>1.9994380113306303E-4</v>
      </c>
    </row>
    <row r="106" spans="1:3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0"/>
      <c r="P106" s="139"/>
      <c r="Q106" s="136"/>
      <c r="R106" s="137"/>
      <c r="S106" s="137"/>
      <c r="T106" s="170"/>
      <c r="U106" s="139"/>
      <c r="V106" s="136"/>
      <c r="W106" s="137"/>
      <c r="X106" s="137"/>
      <c r="Y106" s="170"/>
      <c r="Z106" s="139"/>
      <c r="AA106" s="136"/>
      <c r="AB106" s="137"/>
      <c r="AC106" s="137"/>
      <c r="AD106" s="170"/>
      <c r="AE106" s="139"/>
    </row>
    <row r="107" spans="1:3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0"/>
      <c r="P107" s="139"/>
      <c r="Q107" s="136"/>
      <c r="R107" s="137"/>
      <c r="S107" s="137"/>
      <c r="T107" s="170"/>
      <c r="U107" s="139"/>
      <c r="V107" s="136"/>
      <c r="W107" s="137"/>
      <c r="X107" s="137"/>
      <c r="Y107" s="170"/>
      <c r="Z107" s="139"/>
      <c r="AA107" s="136"/>
      <c r="AB107" s="137"/>
      <c r="AC107" s="137"/>
      <c r="AD107" s="170"/>
      <c r="AE107" s="139"/>
    </row>
    <row r="108" spans="1:3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0"/>
      <c r="P108" s="139"/>
      <c r="Q108" s="136"/>
      <c r="R108" s="137"/>
      <c r="S108" s="137"/>
      <c r="T108" s="170"/>
      <c r="U108" s="139"/>
      <c r="V108" s="136"/>
      <c r="W108" s="137"/>
      <c r="X108" s="137"/>
      <c r="Y108" s="170"/>
      <c r="Z108" s="139"/>
      <c r="AA108" s="136"/>
      <c r="AB108" s="137"/>
      <c r="AC108" s="137"/>
      <c r="AD108" s="170"/>
      <c r="AE108" s="139"/>
    </row>
    <row r="109" spans="1:3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0"/>
      <c r="P109" s="139"/>
      <c r="Q109" s="136"/>
      <c r="R109" s="137"/>
      <c r="S109" s="137"/>
      <c r="T109" s="170"/>
      <c r="U109" s="139"/>
      <c r="V109" s="136"/>
      <c r="W109" s="137"/>
      <c r="X109" s="137"/>
      <c r="Y109" s="170"/>
      <c r="Z109" s="139"/>
      <c r="AA109" s="136"/>
      <c r="AB109" s="137"/>
      <c r="AC109" s="137"/>
      <c r="AD109" s="170"/>
      <c r="AE109" s="139"/>
    </row>
    <row r="110" spans="1:3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0"/>
      <c r="P110" s="139"/>
      <c r="Q110" s="136"/>
      <c r="R110" s="137"/>
      <c r="S110" s="137"/>
      <c r="T110" s="170"/>
      <c r="U110" s="139"/>
      <c r="V110" s="136"/>
      <c r="W110" s="137"/>
      <c r="X110" s="137"/>
      <c r="Y110" s="170"/>
      <c r="Z110" s="139"/>
      <c r="AA110" s="136"/>
      <c r="AB110" s="137"/>
      <c r="AC110" s="137"/>
      <c r="AD110" s="170"/>
      <c r="AE110" s="139"/>
    </row>
    <row r="111" spans="1:3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0"/>
      <c r="P111" s="139"/>
      <c r="Q111" s="136"/>
      <c r="R111" s="137"/>
      <c r="S111" s="137"/>
      <c r="T111" s="170"/>
      <c r="U111" s="139"/>
      <c r="V111" s="136"/>
      <c r="W111" s="137"/>
      <c r="X111" s="137"/>
      <c r="Y111" s="170"/>
      <c r="Z111" s="139"/>
      <c r="AA111" s="136"/>
      <c r="AB111" s="137"/>
      <c r="AC111" s="137"/>
      <c r="AD111" s="170"/>
      <c r="AE111" s="139"/>
    </row>
    <row r="112" spans="1:3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0"/>
      <c r="P112" s="139"/>
      <c r="Q112" s="136"/>
      <c r="R112" s="137"/>
      <c r="S112" s="137"/>
      <c r="T112" s="170"/>
      <c r="U112" s="139"/>
      <c r="V112" s="136"/>
      <c r="W112" s="137"/>
      <c r="X112" s="137"/>
      <c r="Y112" s="170"/>
      <c r="Z112" s="139"/>
      <c r="AA112" s="136"/>
      <c r="AB112" s="137"/>
      <c r="AC112" s="137"/>
      <c r="AD112" s="170"/>
      <c r="AE112" s="139"/>
    </row>
    <row r="113" spans="1:3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0"/>
      <c r="P113" s="139"/>
      <c r="Q113" s="136"/>
      <c r="R113" s="137"/>
      <c r="S113" s="137"/>
      <c r="T113" s="170"/>
      <c r="U113" s="139"/>
      <c r="V113" s="136"/>
      <c r="W113" s="137"/>
      <c r="X113" s="137"/>
      <c r="Y113" s="170"/>
      <c r="Z113" s="139"/>
      <c r="AA113" s="136"/>
      <c r="AB113" s="137"/>
      <c r="AC113" s="137"/>
      <c r="AD113" s="170"/>
      <c r="AE113" s="139"/>
    </row>
    <row r="114" spans="1:3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0"/>
      <c r="P114" s="139"/>
      <c r="Q114" s="136"/>
      <c r="R114" s="137"/>
      <c r="S114" s="137"/>
      <c r="T114" s="170"/>
      <c r="U114" s="139"/>
      <c r="V114" s="136"/>
      <c r="W114" s="137"/>
      <c r="X114" s="137"/>
      <c r="Y114" s="170"/>
      <c r="Z114" s="139"/>
      <c r="AA114" s="136"/>
      <c r="AB114" s="137"/>
      <c r="AC114" s="137"/>
      <c r="AD114" s="170"/>
      <c r="AE114" s="139"/>
    </row>
    <row r="115" spans="1:31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0"/>
      <c r="P115" s="139"/>
      <c r="Q115" s="136"/>
      <c r="R115" s="137"/>
      <c r="S115" s="137"/>
      <c r="T115" s="170"/>
      <c r="U115" s="139"/>
      <c r="V115" s="136"/>
      <c r="W115" s="137"/>
      <c r="X115" s="137"/>
      <c r="Y115" s="170"/>
      <c r="Z115" s="139"/>
      <c r="AA115" s="136"/>
      <c r="AB115" s="137"/>
      <c r="AC115" s="137"/>
      <c r="AD115" s="170"/>
      <c r="AE115" s="139"/>
    </row>
    <row r="116" spans="1:31" x14ac:dyDescent="0.2">
      <c r="A116" s="115" t="s">
        <v>2</v>
      </c>
      <c r="B116" s="38">
        <f>SUM(B$92:B$115)</f>
        <v>38</v>
      </c>
      <c r="C116" s="11">
        <f>SUM(C$92:C$115)</f>
        <v>305370</v>
      </c>
      <c r="D116" s="11">
        <f>SUM(D$92:D$115)</f>
        <v>151460</v>
      </c>
      <c r="E116" s="155">
        <f>SUM(E$92:E$115)</f>
        <v>127845.83199999999</v>
      </c>
      <c r="F116" s="70">
        <f>SUM(F$92:F$115)</f>
        <v>1</v>
      </c>
      <c r="G116" s="57">
        <f t="shared" ref="G116:P116" si="25">SUM(G$92:G$115)</f>
        <v>38</v>
      </c>
      <c r="H116" s="71">
        <f t="shared" si="25"/>
        <v>325723</v>
      </c>
      <c r="I116" s="71">
        <f t="shared" si="25"/>
        <v>156184</v>
      </c>
      <c r="J116" s="165">
        <f t="shared" si="25"/>
        <v>134010.117</v>
      </c>
      <c r="K116" s="72">
        <f t="shared" si="25"/>
        <v>1</v>
      </c>
      <c r="L116" s="140">
        <f t="shared" si="25"/>
        <v>39</v>
      </c>
      <c r="M116" s="141">
        <f t="shared" si="25"/>
        <v>322040</v>
      </c>
      <c r="N116" s="141">
        <f t="shared" si="25"/>
        <v>150098</v>
      </c>
      <c r="O116" s="171">
        <f t="shared" si="25"/>
        <v>127277.379</v>
      </c>
      <c r="P116" s="143">
        <f t="shared" si="25"/>
        <v>1</v>
      </c>
      <c r="Q116" s="140">
        <f t="shared" ref="Q116:AE116" si="26">SUM(Q$92:Q$115)</f>
        <v>38</v>
      </c>
      <c r="R116" s="141">
        <f t="shared" si="26"/>
        <v>308343</v>
      </c>
      <c r="S116" s="141">
        <f t="shared" si="26"/>
        <v>143834</v>
      </c>
      <c r="T116" s="171">
        <f t="shared" si="26"/>
        <v>119248.00899999999</v>
      </c>
      <c r="U116" s="143">
        <f t="shared" si="26"/>
        <v>1</v>
      </c>
      <c r="V116" s="140">
        <f t="shared" si="26"/>
        <v>43</v>
      </c>
      <c r="W116" s="141">
        <f t="shared" si="26"/>
        <v>339380</v>
      </c>
      <c r="X116" s="141">
        <f t="shared" si="26"/>
        <v>153912</v>
      </c>
      <c r="Y116" s="171">
        <f t="shared" si="26"/>
        <v>125301.11600000001</v>
      </c>
      <c r="Z116" s="143">
        <f t="shared" si="26"/>
        <v>0.99999999999999989</v>
      </c>
      <c r="AA116" s="140">
        <f t="shared" si="26"/>
        <v>58</v>
      </c>
      <c r="AB116" s="141">
        <f t="shared" si="26"/>
        <v>358116</v>
      </c>
      <c r="AC116" s="141">
        <f t="shared" si="26"/>
        <v>159705</v>
      </c>
      <c r="AD116" s="171">
        <f t="shared" si="26"/>
        <v>128796.19099999999</v>
      </c>
      <c r="AE116" s="143">
        <f t="shared" si="26"/>
        <v>1</v>
      </c>
    </row>
    <row r="119" spans="1:31" ht="12.75" hidden="1" customHeight="1" x14ac:dyDescent="0.2"/>
    <row r="120" spans="1:31" ht="12.75" hidden="1" customHeight="1" x14ac:dyDescent="0.2"/>
    <row r="121" spans="1:31" ht="12.75" hidden="1" customHeight="1" x14ac:dyDescent="0.2"/>
    <row r="122" spans="1:31" ht="12.75" hidden="1" customHeight="1" x14ac:dyDescent="0.2"/>
    <row r="123" spans="1:31" ht="12.75" hidden="1" customHeight="1" x14ac:dyDescent="0.2"/>
    <row r="124" spans="1:31" ht="12.75" hidden="1" customHeight="1" x14ac:dyDescent="0.2"/>
    <row r="125" spans="1:31" ht="12.75" hidden="1" customHeight="1" x14ac:dyDescent="0.2"/>
    <row r="126" spans="1:31" ht="12.75" hidden="1" customHeight="1" x14ac:dyDescent="0.2"/>
    <row r="127" spans="1:31" ht="12.75" hidden="1" customHeight="1" x14ac:dyDescent="0.2"/>
    <row r="128" spans="1:31" ht="12.75" hidden="1" customHeight="1" x14ac:dyDescent="0.2"/>
    <row r="129" spans="1:31" ht="12.75" hidden="1" customHeight="1" x14ac:dyDescent="0.2"/>
    <row r="131" spans="1:31" x14ac:dyDescent="0.2">
      <c r="A131" s="237" t="str">
        <f>Translation!$A$32</f>
        <v>Vorsorgeeinrichtungen ohne Staatsgarantie und ohne Vollversicherungslösung</v>
      </c>
    </row>
    <row r="132" spans="1:31" x14ac:dyDescent="0.2">
      <c r="A132" s="114" t="str">
        <f>$A$12</f>
        <v>EVK 2000</v>
      </c>
      <c r="B132" s="210">
        <v>4</v>
      </c>
      <c r="C132" s="211">
        <v>359</v>
      </c>
      <c r="D132" s="211">
        <v>2</v>
      </c>
      <c r="E132" s="212">
        <v>63.898000000000003</v>
      </c>
      <c r="F132" s="213">
        <f t="shared" ref="F132:F145" si="27">E132/E$156</f>
        <v>9.1518808581801965E-5</v>
      </c>
      <c r="G132" s="218">
        <v>4</v>
      </c>
      <c r="H132" s="219">
        <v>355</v>
      </c>
      <c r="I132" s="219">
        <v>14</v>
      </c>
      <c r="J132" s="220">
        <v>62.265999999999998</v>
      </c>
      <c r="K132" s="221">
        <f t="shared" ref="K132:K145" si="28">J132/J$156</f>
        <v>9.2990418235405187E-5</v>
      </c>
      <c r="L132" s="228">
        <v>9</v>
      </c>
      <c r="M132" s="229">
        <v>685</v>
      </c>
      <c r="N132" s="229">
        <v>175</v>
      </c>
      <c r="O132" s="230">
        <v>182.755</v>
      </c>
      <c r="P132" s="231">
        <f t="shared" ref="P132:P145" si="29">O132/O$156</f>
        <v>2.8782103983691719E-4</v>
      </c>
      <c r="Q132" s="228">
        <v>12</v>
      </c>
      <c r="R132" s="229">
        <v>1197</v>
      </c>
      <c r="S132" s="229">
        <v>357</v>
      </c>
      <c r="T132" s="230">
        <v>310.88400000000001</v>
      </c>
      <c r="U132" s="231">
        <f t="shared" ref="U132:U142" si="30">T132/T$156</f>
        <v>5.1359039797878466E-4</v>
      </c>
      <c r="V132" s="228">
        <v>23</v>
      </c>
      <c r="W132" s="229">
        <v>1840</v>
      </c>
      <c r="X132" s="229">
        <v>494</v>
      </c>
      <c r="Y132" s="230">
        <v>414.77100000000002</v>
      </c>
      <c r="Z132" s="231">
        <f t="shared" ref="Z132:Z142" si="31">Y132/Y$156</f>
        <v>7.1952019066938964E-4</v>
      </c>
      <c r="AA132" s="228"/>
      <c r="AB132" s="229"/>
      <c r="AC132" s="229"/>
      <c r="AD132" s="230"/>
      <c r="AE132" s="231" t="e">
        <f t="shared" ref="AE132:AE142" si="32">AD132/AD$156</f>
        <v>#DIV/0!</v>
      </c>
    </row>
    <row r="133" spans="1:31" x14ac:dyDescent="0.2">
      <c r="A133" s="114" t="str">
        <f>$A$13</f>
        <v>BVG 2000</v>
      </c>
      <c r="B133" s="210">
        <v>1</v>
      </c>
      <c r="C133" s="211">
        <v>0</v>
      </c>
      <c r="D133" s="211">
        <v>2</v>
      </c>
      <c r="E133" s="212">
        <v>6.0000000000000001E-3</v>
      </c>
      <c r="F133" s="213">
        <f t="shared" si="27"/>
        <v>8.5935843295691846E-9</v>
      </c>
      <c r="G133" s="218">
        <v>5</v>
      </c>
      <c r="H133" s="219">
        <v>480</v>
      </c>
      <c r="I133" s="219">
        <v>260</v>
      </c>
      <c r="J133" s="220">
        <v>179.64500000000001</v>
      </c>
      <c r="K133" s="221">
        <f t="shared" si="28"/>
        <v>2.6828869180450592E-4</v>
      </c>
      <c r="L133" s="228">
        <v>5</v>
      </c>
      <c r="M133" s="229">
        <v>456</v>
      </c>
      <c r="N133" s="229">
        <v>257</v>
      </c>
      <c r="O133" s="230">
        <v>176.494</v>
      </c>
      <c r="P133" s="231">
        <f t="shared" si="29"/>
        <v>2.7796058441616846E-4</v>
      </c>
      <c r="Q133" s="228">
        <v>4</v>
      </c>
      <c r="R133" s="229">
        <v>83</v>
      </c>
      <c r="S133" s="229">
        <v>55</v>
      </c>
      <c r="T133" s="230">
        <v>19.103999999999999</v>
      </c>
      <c r="U133" s="231">
        <f t="shared" si="30"/>
        <v>3.1560424347945538E-5</v>
      </c>
      <c r="V133" s="228">
        <v>6</v>
      </c>
      <c r="W133" s="229">
        <v>442</v>
      </c>
      <c r="X133" s="229">
        <v>119</v>
      </c>
      <c r="Y133" s="230">
        <v>64.623999999999995</v>
      </c>
      <c r="Z133" s="231">
        <f t="shared" si="31"/>
        <v>1.1210589168919388E-4</v>
      </c>
      <c r="AA133" s="228"/>
      <c r="AB133" s="229"/>
      <c r="AC133" s="229"/>
      <c r="AD133" s="230"/>
      <c r="AE133" s="231" t="e">
        <f t="shared" si="32"/>
        <v>#DIV/0!</v>
      </c>
    </row>
    <row r="134" spans="1:31" x14ac:dyDescent="0.2">
      <c r="A134" s="114" t="str">
        <f>$A$14</f>
        <v>BVG 2005</v>
      </c>
      <c r="B134" s="210">
        <v>1</v>
      </c>
      <c r="C134" s="211">
        <v>171</v>
      </c>
      <c r="D134" s="211">
        <v>85</v>
      </c>
      <c r="E134" s="212">
        <v>62.392000000000003</v>
      </c>
      <c r="F134" s="213">
        <f t="shared" si="27"/>
        <v>8.9361818915080103E-5</v>
      </c>
      <c r="G134" s="218">
        <v>1</v>
      </c>
      <c r="H134" s="219">
        <v>58</v>
      </c>
      <c r="I134" s="219">
        <v>5</v>
      </c>
      <c r="J134" s="220">
        <v>8.5559999999999992</v>
      </c>
      <c r="K134" s="221">
        <f t="shared" si="28"/>
        <v>1.2777856589826337E-5</v>
      </c>
      <c r="L134" s="228">
        <v>4</v>
      </c>
      <c r="M134" s="229">
        <v>6122</v>
      </c>
      <c r="N134" s="229">
        <v>2722</v>
      </c>
      <c r="O134" s="230">
        <v>3906.4290000000001</v>
      </c>
      <c r="P134" s="231">
        <f t="shared" si="29"/>
        <v>6.1522391005941757E-3</v>
      </c>
      <c r="Q134" s="228">
        <v>11</v>
      </c>
      <c r="R134" s="229">
        <v>6810</v>
      </c>
      <c r="S134" s="229">
        <v>3001</v>
      </c>
      <c r="T134" s="230">
        <v>3876.8710000000001</v>
      </c>
      <c r="U134" s="231">
        <f t="shared" si="30"/>
        <v>6.4047159705948485E-3</v>
      </c>
      <c r="V134" s="228">
        <v>25</v>
      </c>
      <c r="W134" s="229">
        <v>15860</v>
      </c>
      <c r="X134" s="229">
        <v>4046</v>
      </c>
      <c r="Y134" s="230">
        <v>5522.8419999999996</v>
      </c>
      <c r="Z134" s="231">
        <f t="shared" si="31"/>
        <v>9.5806995399314639E-3</v>
      </c>
      <c r="AA134" s="228"/>
      <c r="AB134" s="229"/>
      <c r="AC134" s="229"/>
      <c r="AD134" s="230"/>
      <c r="AE134" s="231" t="e">
        <f t="shared" si="32"/>
        <v>#DIV/0!</v>
      </c>
    </row>
    <row r="135" spans="1:31" x14ac:dyDescent="0.2">
      <c r="A135" s="114" t="str">
        <f>$A$15</f>
        <v>BVG 2010</v>
      </c>
      <c r="B135" s="210">
        <v>59</v>
      </c>
      <c r="C135" s="211">
        <v>168667</v>
      </c>
      <c r="D135" s="211">
        <v>78098</v>
      </c>
      <c r="E135" s="212">
        <v>70812.661999999997</v>
      </c>
      <c r="F135" s="213">
        <f t="shared" si="27"/>
        <v>0.10142243041637988</v>
      </c>
      <c r="G135" s="218">
        <v>124</v>
      </c>
      <c r="H135" s="219">
        <v>314983</v>
      </c>
      <c r="I135" s="219">
        <v>101882</v>
      </c>
      <c r="J135" s="220">
        <v>98012.702000000005</v>
      </c>
      <c r="K135" s="221">
        <f t="shared" si="28"/>
        <v>0.14637590581315862</v>
      </c>
      <c r="L135" s="228">
        <v>355</v>
      </c>
      <c r="M135" s="229">
        <v>718245</v>
      </c>
      <c r="N135" s="229">
        <v>162845</v>
      </c>
      <c r="O135" s="230">
        <v>145309.48499999999</v>
      </c>
      <c r="P135" s="231">
        <f t="shared" si="29"/>
        <v>0.22884805926440818</v>
      </c>
      <c r="Q135" s="228">
        <v>1064</v>
      </c>
      <c r="R135" s="229">
        <v>1888147</v>
      </c>
      <c r="S135" s="229">
        <v>514139</v>
      </c>
      <c r="T135" s="230">
        <v>414408.00400000002</v>
      </c>
      <c r="U135" s="231">
        <f t="shared" si="30"/>
        <v>0.6846153925578472</v>
      </c>
      <c r="V135" s="228">
        <v>1213</v>
      </c>
      <c r="W135" s="229">
        <v>2023619</v>
      </c>
      <c r="X135" s="229">
        <v>575857</v>
      </c>
      <c r="Y135" s="230">
        <v>444755.109</v>
      </c>
      <c r="Z135" s="231">
        <f t="shared" si="31"/>
        <v>0.77153484893800472</v>
      </c>
      <c r="AA135" s="228"/>
      <c r="AB135" s="229"/>
      <c r="AC135" s="229"/>
      <c r="AD135" s="230"/>
      <c r="AE135" s="231" t="e">
        <f t="shared" si="32"/>
        <v>#DIV/0!</v>
      </c>
    </row>
    <row r="136" spans="1:31" x14ac:dyDescent="0.2">
      <c r="A136" s="114" t="str">
        <f>$A$16</f>
        <v>BVG 2015</v>
      </c>
      <c r="B136" s="210">
        <v>1080</v>
      </c>
      <c r="C136" s="211">
        <v>2290570</v>
      </c>
      <c r="D136" s="211">
        <v>562862</v>
      </c>
      <c r="E136" s="212">
        <v>489611.913</v>
      </c>
      <c r="F136" s="213">
        <f t="shared" si="27"/>
        <v>0.70125354385453187</v>
      </c>
      <c r="G136" s="218">
        <v>1049</v>
      </c>
      <c r="H136" s="219">
        <v>2037803</v>
      </c>
      <c r="I136" s="219">
        <v>517929</v>
      </c>
      <c r="J136" s="220">
        <v>437042.46</v>
      </c>
      <c r="K136" s="221">
        <f t="shared" si="28"/>
        <v>0.6526958716158151</v>
      </c>
      <c r="L136" s="228">
        <v>817</v>
      </c>
      <c r="M136" s="229">
        <v>1414656</v>
      </c>
      <c r="N136" s="229">
        <v>433932</v>
      </c>
      <c r="O136" s="230">
        <v>347797.30599999998</v>
      </c>
      <c r="P136" s="231">
        <f t="shared" si="29"/>
        <v>0.54774633944569762</v>
      </c>
      <c r="Q136" s="228">
        <v>128</v>
      </c>
      <c r="R136" s="229">
        <v>203655</v>
      </c>
      <c r="S136" s="229">
        <v>68983</v>
      </c>
      <c r="T136" s="230">
        <v>51728.127</v>
      </c>
      <c r="U136" s="231">
        <f t="shared" si="30"/>
        <v>8.5456534696629977E-2</v>
      </c>
      <c r="V136" s="228">
        <v>0</v>
      </c>
      <c r="W136" s="229">
        <v>0</v>
      </c>
      <c r="X136" s="229">
        <v>0</v>
      </c>
      <c r="Y136" s="230">
        <v>0</v>
      </c>
      <c r="Z136" s="231">
        <f t="shared" si="31"/>
        <v>0</v>
      </c>
      <c r="AA136" s="228"/>
      <c r="AB136" s="229"/>
      <c r="AC136" s="229"/>
      <c r="AD136" s="230"/>
      <c r="AE136" s="231" t="e">
        <f t="shared" si="32"/>
        <v>#DIV/0!</v>
      </c>
    </row>
    <row r="137" spans="1:31" ht="12.75" customHeight="1" x14ac:dyDescent="0.2">
      <c r="A137" s="114" t="str">
        <f>$A$17</f>
        <v>VZ 1990</v>
      </c>
      <c r="B137" s="210">
        <v>0</v>
      </c>
      <c r="C137" s="211">
        <v>0</v>
      </c>
      <c r="D137" s="211">
        <v>0</v>
      </c>
      <c r="E137" s="212">
        <v>0</v>
      </c>
      <c r="F137" s="213">
        <f t="shared" si="27"/>
        <v>0</v>
      </c>
      <c r="G137" s="218">
        <v>0</v>
      </c>
      <c r="H137" s="219">
        <v>0</v>
      </c>
      <c r="I137" s="219">
        <v>0</v>
      </c>
      <c r="J137" s="220">
        <v>0</v>
      </c>
      <c r="K137" s="221">
        <f t="shared" si="28"/>
        <v>0</v>
      </c>
      <c r="L137" s="228">
        <v>0</v>
      </c>
      <c r="M137" s="229">
        <v>0</v>
      </c>
      <c r="N137" s="229">
        <v>0</v>
      </c>
      <c r="O137" s="230">
        <v>0</v>
      </c>
      <c r="P137" s="231">
        <f t="shared" si="29"/>
        <v>0</v>
      </c>
      <c r="Q137" s="228">
        <v>0</v>
      </c>
      <c r="R137" s="229">
        <v>0</v>
      </c>
      <c r="S137" s="229">
        <v>0</v>
      </c>
      <c r="T137" s="230">
        <v>0</v>
      </c>
      <c r="U137" s="231">
        <f t="shared" si="30"/>
        <v>0</v>
      </c>
      <c r="V137" s="228">
        <v>0</v>
      </c>
      <c r="W137" s="229">
        <v>0</v>
      </c>
      <c r="X137" s="229">
        <v>0</v>
      </c>
      <c r="Y137" s="230">
        <v>0</v>
      </c>
      <c r="Z137" s="231">
        <f t="shared" si="31"/>
        <v>0</v>
      </c>
      <c r="AA137" s="228"/>
      <c r="AB137" s="229"/>
      <c r="AC137" s="229"/>
      <c r="AD137" s="230"/>
      <c r="AE137" s="231" t="e">
        <f t="shared" si="32"/>
        <v>#DIV/0!</v>
      </c>
    </row>
    <row r="138" spans="1:31" ht="12.75" customHeight="1" x14ac:dyDescent="0.2">
      <c r="A138" s="114" t="str">
        <f>$A$18</f>
        <v>VZ 2000</v>
      </c>
      <c r="B138" s="210">
        <v>0</v>
      </c>
      <c r="C138" s="211">
        <v>0</v>
      </c>
      <c r="D138" s="211">
        <v>0</v>
      </c>
      <c r="E138" s="212">
        <v>0</v>
      </c>
      <c r="F138" s="213">
        <f t="shared" si="27"/>
        <v>0</v>
      </c>
      <c r="G138" s="218">
        <v>0</v>
      </c>
      <c r="H138" s="219">
        <v>0</v>
      </c>
      <c r="I138" s="219">
        <v>0</v>
      </c>
      <c r="J138" s="220">
        <v>0</v>
      </c>
      <c r="K138" s="221">
        <f t="shared" si="28"/>
        <v>0</v>
      </c>
      <c r="L138" s="228">
        <v>0</v>
      </c>
      <c r="M138" s="229">
        <v>0</v>
      </c>
      <c r="N138" s="229">
        <v>0</v>
      </c>
      <c r="O138" s="230">
        <v>0</v>
      </c>
      <c r="P138" s="231">
        <f t="shared" si="29"/>
        <v>0</v>
      </c>
      <c r="Q138" s="228">
        <v>0</v>
      </c>
      <c r="R138" s="229">
        <v>0</v>
      </c>
      <c r="S138" s="229">
        <v>0</v>
      </c>
      <c r="T138" s="230">
        <v>0</v>
      </c>
      <c r="U138" s="231">
        <f t="shared" si="30"/>
        <v>0</v>
      </c>
      <c r="V138" s="228">
        <v>0</v>
      </c>
      <c r="W138" s="229">
        <v>0</v>
      </c>
      <c r="X138" s="229">
        <v>0</v>
      </c>
      <c r="Y138" s="230">
        <v>0</v>
      </c>
      <c r="Z138" s="231">
        <f t="shared" si="31"/>
        <v>0</v>
      </c>
      <c r="AA138" s="228"/>
      <c r="AB138" s="229"/>
      <c r="AC138" s="229"/>
      <c r="AD138" s="230"/>
      <c r="AE138" s="231" t="e">
        <f t="shared" si="32"/>
        <v>#DIV/0!</v>
      </c>
    </row>
    <row r="139" spans="1:31" ht="12.75" customHeight="1" x14ac:dyDescent="0.2">
      <c r="A139" s="114" t="str">
        <f>$A$19</f>
        <v>VZ 2005</v>
      </c>
      <c r="B139" s="210">
        <v>1</v>
      </c>
      <c r="C139" s="211">
        <v>13</v>
      </c>
      <c r="D139" s="211">
        <v>0</v>
      </c>
      <c r="E139" s="212">
        <v>5.7030000000000003</v>
      </c>
      <c r="F139" s="213">
        <f t="shared" si="27"/>
        <v>8.1682019052555105E-6</v>
      </c>
      <c r="G139" s="218">
        <v>0</v>
      </c>
      <c r="H139" s="219">
        <v>0</v>
      </c>
      <c r="I139" s="219">
        <v>0</v>
      </c>
      <c r="J139" s="220">
        <v>0</v>
      </c>
      <c r="K139" s="221">
        <f t="shared" si="28"/>
        <v>0</v>
      </c>
      <c r="L139" s="228">
        <v>4</v>
      </c>
      <c r="M139" s="229">
        <v>257</v>
      </c>
      <c r="N139" s="229">
        <v>349</v>
      </c>
      <c r="O139" s="230">
        <v>221.94200000000001</v>
      </c>
      <c r="P139" s="231">
        <f t="shared" si="29"/>
        <v>3.4953668694965982E-4</v>
      </c>
      <c r="Q139" s="228">
        <v>15</v>
      </c>
      <c r="R139" s="229">
        <v>3157</v>
      </c>
      <c r="S139" s="229">
        <v>1182</v>
      </c>
      <c r="T139" s="230">
        <v>659.91899999999998</v>
      </c>
      <c r="U139" s="231">
        <f t="shared" si="30"/>
        <v>1.0902074788144826E-3</v>
      </c>
      <c r="V139" s="228">
        <v>20</v>
      </c>
      <c r="W139" s="229">
        <v>7154</v>
      </c>
      <c r="X139" s="229">
        <v>1398</v>
      </c>
      <c r="Y139" s="230">
        <v>1201.989</v>
      </c>
      <c r="Z139" s="231">
        <f t="shared" si="31"/>
        <v>2.0851394009284859E-3</v>
      </c>
      <c r="AA139" s="228"/>
      <c r="AB139" s="229"/>
      <c r="AC139" s="229"/>
      <c r="AD139" s="230"/>
      <c r="AE139" s="231" t="e">
        <f t="shared" si="32"/>
        <v>#DIV/0!</v>
      </c>
    </row>
    <row r="140" spans="1:31" ht="12.75" customHeight="1" x14ac:dyDescent="0.2">
      <c r="A140" s="114" t="str">
        <f>$A$20</f>
        <v>VZ 2010</v>
      </c>
      <c r="B140" s="210">
        <v>9</v>
      </c>
      <c r="C140" s="211">
        <v>7365</v>
      </c>
      <c r="D140" s="211">
        <v>672</v>
      </c>
      <c r="E140" s="212">
        <v>2446.0549999999998</v>
      </c>
      <c r="F140" s="213">
        <f t="shared" si="27"/>
        <v>3.5033966528773917E-3</v>
      </c>
      <c r="G140" s="218">
        <v>18</v>
      </c>
      <c r="H140" s="219">
        <v>72352</v>
      </c>
      <c r="I140" s="219">
        <v>25115</v>
      </c>
      <c r="J140" s="220">
        <v>24834.548999999999</v>
      </c>
      <c r="K140" s="221">
        <f t="shared" si="28"/>
        <v>3.7088862271507136E-2</v>
      </c>
      <c r="L140" s="228">
        <v>79</v>
      </c>
      <c r="M140" s="229">
        <v>319049</v>
      </c>
      <c r="N140" s="229">
        <v>121483</v>
      </c>
      <c r="O140" s="230">
        <v>105974.345</v>
      </c>
      <c r="P140" s="231">
        <f t="shared" si="29"/>
        <v>0.16689910631137975</v>
      </c>
      <c r="Q140" s="228">
        <v>114</v>
      </c>
      <c r="R140" s="229">
        <v>340600</v>
      </c>
      <c r="S140" s="229">
        <v>134022</v>
      </c>
      <c r="T140" s="230">
        <v>113994.94500000001</v>
      </c>
      <c r="U140" s="231">
        <f t="shared" si="30"/>
        <v>0.18832332693261689</v>
      </c>
      <c r="V140" s="228">
        <v>120</v>
      </c>
      <c r="W140" s="229">
        <v>303353</v>
      </c>
      <c r="X140" s="229">
        <v>116911</v>
      </c>
      <c r="Y140" s="230">
        <v>99462.376000000004</v>
      </c>
      <c r="Z140" s="231">
        <f t="shared" si="31"/>
        <v>0.17254144514430983</v>
      </c>
      <c r="AA140" s="228"/>
      <c r="AB140" s="229"/>
      <c r="AC140" s="229"/>
      <c r="AD140" s="230"/>
      <c r="AE140" s="231" t="e">
        <f t="shared" si="32"/>
        <v>#DIV/0!</v>
      </c>
    </row>
    <row r="141" spans="1:31" ht="12.75" customHeight="1" x14ac:dyDescent="0.2">
      <c r="A141" s="114" t="str">
        <f>$A$21</f>
        <v>VZ 2015</v>
      </c>
      <c r="B141" s="210">
        <v>93</v>
      </c>
      <c r="C141" s="211">
        <v>349239</v>
      </c>
      <c r="D141" s="211">
        <v>143353</v>
      </c>
      <c r="E141" s="212">
        <v>124016.20299999999</v>
      </c>
      <c r="F141" s="213">
        <f t="shared" si="27"/>
        <v>0.17762394978557847</v>
      </c>
      <c r="G141" s="218">
        <v>85</v>
      </c>
      <c r="H141" s="219">
        <v>276201</v>
      </c>
      <c r="I141" s="219">
        <v>115111</v>
      </c>
      <c r="J141" s="220">
        <v>98455.691000000006</v>
      </c>
      <c r="K141" s="221">
        <f t="shared" si="28"/>
        <v>0.14703748247431694</v>
      </c>
      <c r="L141" s="228">
        <v>31</v>
      </c>
      <c r="M141" s="229">
        <v>25291</v>
      </c>
      <c r="N141" s="229">
        <v>15508</v>
      </c>
      <c r="O141" s="230">
        <v>11417.62</v>
      </c>
      <c r="P141" s="231">
        <f t="shared" si="29"/>
        <v>1.7981621629300334E-2</v>
      </c>
      <c r="Q141" s="228">
        <v>0</v>
      </c>
      <c r="R141" s="229">
        <v>0</v>
      </c>
      <c r="S141" s="229">
        <v>0</v>
      </c>
      <c r="T141" s="230">
        <v>0</v>
      </c>
      <c r="U141" s="231">
        <f t="shared" si="30"/>
        <v>0</v>
      </c>
      <c r="V141" s="228">
        <v>0</v>
      </c>
      <c r="W141" s="229">
        <v>0</v>
      </c>
      <c r="X141" s="229">
        <v>0</v>
      </c>
      <c r="Y141" s="230">
        <v>0</v>
      </c>
      <c r="Z141" s="231">
        <f t="shared" si="31"/>
        <v>0</v>
      </c>
      <c r="AA141" s="228"/>
      <c r="AB141" s="229"/>
      <c r="AC141" s="229"/>
      <c r="AD141" s="230"/>
      <c r="AE141" s="231" t="e">
        <f t="shared" si="32"/>
        <v>#DIV/0!</v>
      </c>
    </row>
    <row r="142" spans="1:31" ht="12.75" customHeight="1" x14ac:dyDescent="0.2">
      <c r="A142" s="114" t="str">
        <f>$A$22</f>
        <v>Andere</v>
      </c>
      <c r="B142" s="210">
        <v>4</v>
      </c>
      <c r="C142" s="211">
        <v>24</v>
      </c>
      <c r="D142" s="211">
        <v>2</v>
      </c>
      <c r="E142" s="212">
        <v>2.8149999999999999</v>
      </c>
      <c r="F142" s="213">
        <f t="shared" si="27"/>
        <v>4.0318233146228756E-6</v>
      </c>
      <c r="G142" s="218">
        <v>5</v>
      </c>
      <c r="H142" s="219">
        <v>592</v>
      </c>
      <c r="I142" s="219">
        <v>39</v>
      </c>
      <c r="J142" s="220">
        <v>12.487</v>
      </c>
      <c r="K142" s="221">
        <f t="shared" si="28"/>
        <v>1.8648561855675722E-5</v>
      </c>
      <c r="L142" s="232">
        <v>11</v>
      </c>
      <c r="M142" s="229">
        <v>7606</v>
      </c>
      <c r="N142" s="229">
        <v>252</v>
      </c>
      <c r="O142" s="230">
        <v>1127.5429999999999</v>
      </c>
      <c r="P142" s="231">
        <f t="shared" si="29"/>
        <v>1.7757686450211327E-3</v>
      </c>
      <c r="Q142" s="232">
        <v>9</v>
      </c>
      <c r="R142" s="229">
        <v>3210</v>
      </c>
      <c r="S142" s="229">
        <v>653</v>
      </c>
      <c r="T142" s="230">
        <v>514.971</v>
      </c>
      <c r="U142" s="231">
        <f t="shared" si="30"/>
        <v>8.5074870639059166E-4</v>
      </c>
      <c r="V142" s="232">
        <v>6</v>
      </c>
      <c r="W142" s="229">
        <v>636</v>
      </c>
      <c r="X142" s="229">
        <v>26</v>
      </c>
      <c r="Y142" s="230">
        <v>12.346</v>
      </c>
      <c r="Z142" s="231">
        <f t="shared" si="31"/>
        <v>2.1417110342826004E-5</v>
      </c>
      <c r="AA142" s="232"/>
      <c r="AB142" s="229"/>
      <c r="AC142" s="229"/>
      <c r="AD142" s="230"/>
      <c r="AE142" s="231" t="e">
        <f t="shared" si="32"/>
        <v>#DIV/0!</v>
      </c>
    </row>
    <row r="143" spans="1:31" ht="12.75" customHeight="1" x14ac:dyDescent="0.2">
      <c r="A143" s="114" t="str">
        <f>$A$23</f>
        <v>Keine (Versicherungsvertrag)</v>
      </c>
      <c r="B143" s="210">
        <v>85</v>
      </c>
      <c r="C143" s="211">
        <v>50493</v>
      </c>
      <c r="D143" s="211">
        <v>0</v>
      </c>
      <c r="E143" s="212">
        <v>8876.9719999999998</v>
      </c>
      <c r="F143" s="213">
        <f t="shared" si="27"/>
        <v>1.2714167912204071E-2</v>
      </c>
      <c r="G143" s="222">
        <v>96</v>
      </c>
      <c r="H143" s="223">
        <v>53697</v>
      </c>
      <c r="I143" s="223">
        <v>0</v>
      </c>
      <c r="J143" s="220">
        <v>8764.2819999999992</v>
      </c>
      <c r="K143" s="221">
        <f t="shared" si="28"/>
        <v>1.3088912869190785E-2</v>
      </c>
      <c r="L143" s="232">
        <v>92</v>
      </c>
      <c r="M143" s="229">
        <v>164139</v>
      </c>
      <c r="N143" s="229">
        <v>0</v>
      </c>
      <c r="O143" s="230">
        <v>16719.899000000001</v>
      </c>
      <c r="P143" s="231">
        <f t="shared" ref="P143:P144" si="33">O143/O$156</f>
        <v>2.6332186348653839E-2</v>
      </c>
      <c r="Q143" s="232">
        <v>100</v>
      </c>
      <c r="R143" s="229">
        <v>174485</v>
      </c>
      <c r="S143" s="229">
        <v>12</v>
      </c>
      <c r="T143" s="230">
        <v>17321.620999999999</v>
      </c>
      <c r="U143" s="231">
        <f t="shared" ref="U143:U144" si="34">T143/T$156</f>
        <v>2.8615876735462981E-2</v>
      </c>
      <c r="V143" s="232">
        <v>110</v>
      </c>
      <c r="W143" s="229">
        <v>272535</v>
      </c>
      <c r="X143" s="229">
        <v>10671</v>
      </c>
      <c r="Y143" s="230">
        <v>22210.77</v>
      </c>
      <c r="Z143" s="231">
        <f t="shared" ref="Z143:Z144" si="35">Y143/Y$156</f>
        <v>3.852992968484769E-2</v>
      </c>
      <c r="AA143" s="294" t="str">
        <f>Translation!$A$453</f>
        <v>nicht separat erhoben</v>
      </c>
      <c r="AB143" s="295"/>
      <c r="AC143" s="295"/>
      <c r="AD143" s="295"/>
      <c r="AE143" s="296"/>
    </row>
    <row r="144" spans="1:31" ht="12.75" customHeight="1" x14ac:dyDescent="0.2">
      <c r="A144" s="114" t="str">
        <f>$A$24</f>
        <v>Keine (temporäre Leistungen)</v>
      </c>
      <c r="B144" s="210">
        <v>11</v>
      </c>
      <c r="C144" s="211">
        <v>2473</v>
      </c>
      <c r="D144" s="211">
        <v>81</v>
      </c>
      <c r="E144" s="212">
        <v>257.178</v>
      </c>
      <c r="F144" s="213">
        <f t="shared" si="27"/>
        <v>3.6834680511832398E-4</v>
      </c>
      <c r="G144" s="222">
        <v>11</v>
      </c>
      <c r="H144" s="223">
        <v>1822</v>
      </c>
      <c r="I144" s="223">
        <v>56</v>
      </c>
      <c r="J144" s="220">
        <v>262.88499999999999</v>
      </c>
      <c r="K144" s="221">
        <f t="shared" si="28"/>
        <v>3.9260248125485002E-4</v>
      </c>
      <c r="L144" s="232">
        <v>10</v>
      </c>
      <c r="M144" s="229">
        <v>1808</v>
      </c>
      <c r="N144" s="229">
        <v>48</v>
      </c>
      <c r="O144" s="230">
        <v>273.17099999999999</v>
      </c>
      <c r="P144" s="231">
        <f t="shared" si="33"/>
        <v>4.3021729240398627E-4</v>
      </c>
      <c r="Q144" s="232">
        <v>13</v>
      </c>
      <c r="R144" s="229">
        <v>1603</v>
      </c>
      <c r="S144" s="229">
        <v>93</v>
      </c>
      <c r="T144" s="230">
        <v>236.91200000000001</v>
      </c>
      <c r="U144" s="231">
        <f t="shared" si="34"/>
        <v>3.9138626743721075E-4</v>
      </c>
      <c r="V144" s="232">
        <v>14</v>
      </c>
      <c r="W144" s="229">
        <v>3782</v>
      </c>
      <c r="X144" s="229">
        <v>251</v>
      </c>
      <c r="Y144" s="230">
        <v>386.87400000000002</v>
      </c>
      <c r="Z144" s="231">
        <f t="shared" si="35"/>
        <v>6.7112612560914209E-4</v>
      </c>
      <c r="AA144" s="294" t="str">
        <f>Translation!$A$453</f>
        <v>nicht separat erhoben</v>
      </c>
      <c r="AB144" s="295"/>
      <c r="AC144" s="295"/>
      <c r="AD144" s="295"/>
      <c r="AE144" s="296"/>
    </row>
    <row r="145" spans="1:31" ht="12.75" customHeight="1" x14ac:dyDescent="0.2">
      <c r="A145" s="114" t="str">
        <f>$A$25</f>
        <v>Keine (Kapitalleistungen)</v>
      </c>
      <c r="B145" s="210">
        <v>95</v>
      </c>
      <c r="C145" s="211">
        <v>16968</v>
      </c>
      <c r="D145" s="211">
        <v>0</v>
      </c>
      <c r="E145" s="212">
        <v>2039.481</v>
      </c>
      <c r="F145" s="213">
        <f t="shared" si="27"/>
        <v>2.9210753270090149E-3</v>
      </c>
      <c r="G145" s="218">
        <v>97</v>
      </c>
      <c r="H145" s="219">
        <v>17102</v>
      </c>
      <c r="I145" s="219">
        <v>0</v>
      </c>
      <c r="J145" s="220">
        <v>1960.347</v>
      </c>
      <c r="K145" s="221">
        <f t="shared" si="28"/>
        <v>2.9276569462711888E-3</v>
      </c>
      <c r="L145" s="228">
        <v>100</v>
      </c>
      <c r="M145" s="229">
        <v>16046</v>
      </c>
      <c r="N145" s="229">
        <v>0</v>
      </c>
      <c r="O145" s="230">
        <v>1853.5409999999999</v>
      </c>
      <c r="P145" s="231">
        <f t="shared" si="29"/>
        <v>2.9191436513384549E-3</v>
      </c>
      <c r="Q145" s="228">
        <v>99</v>
      </c>
      <c r="R145" s="229">
        <v>20190</v>
      </c>
      <c r="S145" s="229">
        <v>0</v>
      </c>
      <c r="T145" s="230">
        <v>2243.6970000000001</v>
      </c>
      <c r="U145" s="231">
        <f>T145/T$156</f>
        <v>3.7066598318787882E-3</v>
      </c>
      <c r="V145" s="228">
        <v>116</v>
      </c>
      <c r="W145" s="229">
        <v>20731</v>
      </c>
      <c r="X145" s="229">
        <v>0</v>
      </c>
      <c r="Y145" s="230">
        <v>2423.2829999999999</v>
      </c>
      <c r="Z145" s="231">
        <f>Y145/Y$156</f>
        <v>4.2037679736671328E-3</v>
      </c>
      <c r="AA145" s="228"/>
      <c r="AB145" s="229"/>
      <c r="AC145" s="229"/>
      <c r="AD145" s="230"/>
      <c r="AE145" s="231" t="e">
        <f>AD145/AD$156</f>
        <v>#DIV/0!</v>
      </c>
    </row>
    <row r="146" spans="1:31" ht="12.75" hidden="1" customHeight="1" x14ac:dyDescent="0.2">
      <c r="A146" s="114">
        <f>$A$26</f>
        <v>0</v>
      </c>
      <c r="B146" s="210"/>
      <c r="C146" s="211"/>
      <c r="D146" s="211"/>
      <c r="E146" s="212"/>
      <c r="F146" s="213"/>
      <c r="G146" s="218"/>
      <c r="H146" s="219"/>
      <c r="I146" s="219"/>
      <c r="J146" s="220"/>
      <c r="K146" s="221"/>
      <c r="L146" s="228"/>
      <c r="M146" s="229"/>
      <c r="N146" s="229"/>
      <c r="O146" s="230"/>
      <c r="P146" s="231"/>
      <c r="Q146" s="228"/>
      <c r="R146" s="229"/>
      <c r="S146" s="229"/>
      <c r="T146" s="230"/>
      <c r="U146" s="231"/>
      <c r="V146" s="228"/>
      <c r="W146" s="229"/>
      <c r="X146" s="229"/>
      <c r="Y146" s="230"/>
      <c r="Z146" s="231"/>
      <c r="AA146" s="228"/>
      <c r="AB146" s="229"/>
      <c r="AC146" s="229"/>
      <c r="AD146" s="230"/>
      <c r="AE146" s="231"/>
    </row>
    <row r="147" spans="1:31" ht="12.75" hidden="1" customHeight="1" x14ac:dyDescent="0.2">
      <c r="A147" s="114">
        <f>$A$27</f>
        <v>0</v>
      </c>
      <c r="B147" s="210"/>
      <c r="C147" s="211"/>
      <c r="D147" s="211"/>
      <c r="E147" s="212"/>
      <c r="F147" s="213"/>
      <c r="G147" s="218"/>
      <c r="H147" s="219"/>
      <c r="I147" s="219"/>
      <c r="J147" s="220"/>
      <c r="K147" s="221"/>
      <c r="L147" s="228"/>
      <c r="M147" s="229"/>
      <c r="N147" s="229"/>
      <c r="O147" s="230"/>
      <c r="P147" s="231"/>
      <c r="Q147" s="228"/>
      <c r="R147" s="229"/>
      <c r="S147" s="229"/>
      <c r="T147" s="230"/>
      <c r="U147" s="231"/>
      <c r="V147" s="228"/>
      <c r="W147" s="229"/>
      <c r="X147" s="229"/>
      <c r="Y147" s="230"/>
      <c r="Z147" s="231"/>
      <c r="AA147" s="228"/>
      <c r="AB147" s="229"/>
      <c r="AC147" s="229"/>
      <c r="AD147" s="230"/>
      <c r="AE147" s="231"/>
    </row>
    <row r="148" spans="1:31" ht="12.75" hidden="1" customHeight="1" x14ac:dyDescent="0.2">
      <c r="A148" s="114">
        <f>$A$28</f>
        <v>0</v>
      </c>
      <c r="B148" s="210"/>
      <c r="C148" s="211"/>
      <c r="D148" s="211"/>
      <c r="E148" s="212"/>
      <c r="F148" s="213"/>
      <c r="G148" s="218"/>
      <c r="H148" s="219"/>
      <c r="I148" s="219"/>
      <c r="J148" s="220"/>
      <c r="K148" s="221"/>
      <c r="L148" s="228"/>
      <c r="M148" s="229"/>
      <c r="N148" s="229"/>
      <c r="O148" s="230"/>
      <c r="P148" s="231"/>
      <c r="Q148" s="228"/>
      <c r="R148" s="229"/>
      <c r="S148" s="229"/>
      <c r="T148" s="230"/>
      <c r="U148" s="231"/>
      <c r="V148" s="228"/>
      <c r="W148" s="229"/>
      <c r="X148" s="229"/>
      <c r="Y148" s="230"/>
      <c r="Z148" s="231"/>
      <c r="AA148" s="228"/>
      <c r="AB148" s="229"/>
      <c r="AC148" s="229"/>
      <c r="AD148" s="230"/>
      <c r="AE148" s="231"/>
    </row>
    <row r="149" spans="1:31" ht="12.75" hidden="1" customHeight="1" x14ac:dyDescent="0.2">
      <c r="A149" s="114">
        <f>$A$29</f>
        <v>0</v>
      </c>
      <c r="B149" s="210"/>
      <c r="C149" s="211"/>
      <c r="D149" s="211"/>
      <c r="E149" s="212"/>
      <c r="F149" s="213"/>
      <c r="G149" s="218"/>
      <c r="H149" s="219"/>
      <c r="I149" s="219"/>
      <c r="J149" s="220"/>
      <c r="K149" s="221"/>
      <c r="L149" s="228"/>
      <c r="M149" s="229"/>
      <c r="N149" s="229"/>
      <c r="O149" s="230"/>
      <c r="P149" s="231"/>
      <c r="Q149" s="228"/>
      <c r="R149" s="229"/>
      <c r="S149" s="229"/>
      <c r="T149" s="230"/>
      <c r="U149" s="231"/>
      <c r="V149" s="228"/>
      <c r="W149" s="229"/>
      <c r="X149" s="229"/>
      <c r="Y149" s="230"/>
      <c r="Z149" s="231"/>
      <c r="AA149" s="228"/>
      <c r="AB149" s="229"/>
      <c r="AC149" s="229"/>
      <c r="AD149" s="230"/>
      <c r="AE149" s="231"/>
    </row>
    <row r="150" spans="1:31" ht="12.75" hidden="1" customHeight="1" x14ac:dyDescent="0.2">
      <c r="A150" s="114">
        <f>$A$30</f>
        <v>0</v>
      </c>
      <c r="B150" s="210"/>
      <c r="C150" s="211"/>
      <c r="D150" s="211"/>
      <c r="E150" s="212"/>
      <c r="F150" s="213"/>
      <c r="G150" s="218"/>
      <c r="H150" s="219"/>
      <c r="I150" s="219"/>
      <c r="J150" s="220"/>
      <c r="K150" s="221"/>
      <c r="L150" s="228"/>
      <c r="M150" s="229"/>
      <c r="N150" s="229"/>
      <c r="O150" s="230"/>
      <c r="P150" s="231"/>
      <c r="Q150" s="228"/>
      <c r="R150" s="229"/>
      <c r="S150" s="229"/>
      <c r="T150" s="230"/>
      <c r="U150" s="231"/>
      <c r="V150" s="228"/>
      <c r="W150" s="229"/>
      <c r="X150" s="229"/>
      <c r="Y150" s="230"/>
      <c r="Z150" s="231"/>
      <c r="AA150" s="228"/>
      <c r="AB150" s="229"/>
      <c r="AC150" s="229"/>
      <c r="AD150" s="230"/>
      <c r="AE150" s="231"/>
    </row>
    <row r="151" spans="1:31" ht="12.75" hidden="1" customHeight="1" x14ac:dyDescent="0.2">
      <c r="A151" s="114">
        <f>$A$31</f>
        <v>0</v>
      </c>
      <c r="B151" s="210"/>
      <c r="C151" s="211"/>
      <c r="D151" s="211"/>
      <c r="E151" s="212"/>
      <c r="F151" s="213"/>
      <c r="G151" s="218"/>
      <c r="H151" s="219"/>
      <c r="I151" s="219"/>
      <c r="J151" s="220"/>
      <c r="K151" s="221"/>
      <c r="L151" s="228"/>
      <c r="M151" s="229"/>
      <c r="N151" s="229"/>
      <c r="O151" s="230"/>
      <c r="P151" s="231"/>
      <c r="Q151" s="228"/>
      <c r="R151" s="229"/>
      <c r="S151" s="229"/>
      <c r="T151" s="230"/>
      <c r="U151" s="231"/>
      <c r="V151" s="228"/>
      <c r="W151" s="229"/>
      <c r="X151" s="229"/>
      <c r="Y151" s="230"/>
      <c r="Z151" s="231"/>
      <c r="AA151" s="228"/>
      <c r="AB151" s="229"/>
      <c r="AC151" s="229"/>
      <c r="AD151" s="230"/>
      <c r="AE151" s="231"/>
    </row>
    <row r="152" spans="1:31" ht="12.75" hidden="1" customHeight="1" x14ac:dyDescent="0.2">
      <c r="A152" s="114">
        <f>$A$32</f>
        <v>0</v>
      </c>
      <c r="B152" s="210"/>
      <c r="C152" s="211"/>
      <c r="D152" s="211"/>
      <c r="E152" s="212"/>
      <c r="F152" s="213"/>
      <c r="G152" s="218"/>
      <c r="H152" s="219"/>
      <c r="I152" s="219"/>
      <c r="J152" s="220"/>
      <c r="K152" s="221"/>
      <c r="L152" s="228"/>
      <c r="M152" s="229"/>
      <c r="N152" s="229"/>
      <c r="O152" s="230"/>
      <c r="P152" s="231"/>
      <c r="Q152" s="228"/>
      <c r="R152" s="229"/>
      <c r="S152" s="229"/>
      <c r="T152" s="230"/>
      <c r="U152" s="231"/>
      <c r="V152" s="228"/>
      <c r="W152" s="229"/>
      <c r="X152" s="229"/>
      <c r="Y152" s="230"/>
      <c r="Z152" s="231"/>
      <c r="AA152" s="228"/>
      <c r="AB152" s="229"/>
      <c r="AC152" s="229"/>
      <c r="AD152" s="230"/>
      <c r="AE152" s="231"/>
    </row>
    <row r="153" spans="1:31" ht="12.75" hidden="1" customHeight="1" x14ac:dyDescent="0.2">
      <c r="A153" s="114">
        <f>$A$33</f>
        <v>0</v>
      </c>
      <c r="B153" s="210"/>
      <c r="C153" s="211"/>
      <c r="D153" s="211"/>
      <c r="E153" s="212"/>
      <c r="F153" s="213"/>
      <c r="G153" s="218"/>
      <c r="H153" s="219"/>
      <c r="I153" s="219"/>
      <c r="J153" s="220"/>
      <c r="K153" s="221"/>
      <c r="L153" s="228"/>
      <c r="M153" s="229"/>
      <c r="N153" s="229"/>
      <c r="O153" s="230"/>
      <c r="P153" s="231"/>
      <c r="Q153" s="228"/>
      <c r="R153" s="229"/>
      <c r="S153" s="229"/>
      <c r="T153" s="230"/>
      <c r="U153" s="231"/>
      <c r="V153" s="228"/>
      <c r="W153" s="229"/>
      <c r="X153" s="229"/>
      <c r="Y153" s="230"/>
      <c r="Z153" s="231"/>
      <c r="AA153" s="228"/>
      <c r="AB153" s="229"/>
      <c r="AC153" s="229"/>
      <c r="AD153" s="230"/>
      <c r="AE153" s="231"/>
    </row>
    <row r="154" spans="1:31" ht="12.75" hidden="1" customHeight="1" x14ac:dyDescent="0.2">
      <c r="A154" s="114">
        <f>$A$34</f>
        <v>0</v>
      </c>
      <c r="B154" s="210"/>
      <c r="C154" s="211"/>
      <c r="D154" s="211"/>
      <c r="E154" s="212"/>
      <c r="F154" s="213"/>
      <c r="G154" s="218"/>
      <c r="H154" s="219"/>
      <c r="I154" s="219"/>
      <c r="J154" s="220"/>
      <c r="K154" s="221"/>
      <c r="L154" s="228"/>
      <c r="M154" s="229"/>
      <c r="N154" s="229"/>
      <c r="O154" s="230"/>
      <c r="P154" s="231"/>
      <c r="Q154" s="228"/>
      <c r="R154" s="229"/>
      <c r="S154" s="229"/>
      <c r="T154" s="230"/>
      <c r="U154" s="231"/>
      <c r="V154" s="228"/>
      <c r="W154" s="229"/>
      <c r="X154" s="229"/>
      <c r="Y154" s="230"/>
      <c r="Z154" s="231"/>
      <c r="AA154" s="228"/>
      <c r="AB154" s="229"/>
      <c r="AC154" s="229"/>
      <c r="AD154" s="230"/>
      <c r="AE154" s="231"/>
    </row>
    <row r="155" spans="1:31" ht="12.75" hidden="1" customHeight="1" x14ac:dyDescent="0.2">
      <c r="B155" s="210"/>
      <c r="C155" s="211"/>
      <c r="D155" s="211"/>
      <c r="E155" s="212"/>
      <c r="F155" s="213"/>
      <c r="G155" s="218"/>
      <c r="H155" s="219"/>
      <c r="I155" s="219"/>
      <c r="J155" s="220"/>
      <c r="K155" s="221"/>
      <c r="L155" s="228"/>
      <c r="M155" s="229"/>
      <c r="N155" s="229"/>
      <c r="O155" s="230"/>
      <c r="P155" s="231"/>
      <c r="Q155" s="228"/>
      <c r="R155" s="229"/>
      <c r="S155" s="229"/>
      <c r="T155" s="230"/>
      <c r="U155" s="231"/>
      <c r="V155" s="228"/>
      <c r="W155" s="229"/>
      <c r="X155" s="229"/>
      <c r="Y155" s="230"/>
      <c r="Z155" s="231"/>
      <c r="AA155" s="228"/>
      <c r="AB155" s="229"/>
      <c r="AC155" s="229"/>
      <c r="AD155" s="230"/>
      <c r="AE155" s="231"/>
    </row>
    <row r="156" spans="1:31" x14ac:dyDescent="0.2">
      <c r="A156" s="115" t="s">
        <v>2</v>
      </c>
      <c r="B156" s="214">
        <f t="shared" ref="B156:AE156" si="36">SUM(B$132:B$155)</f>
        <v>1443</v>
      </c>
      <c r="C156" s="215">
        <f t="shared" si="36"/>
        <v>2886342</v>
      </c>
      <c r="D156" s="215">
        <f t="shared" si="36"/>
        <v>785157</v>
      </c>
      <c r="E156" s="216">
        <f t="shared" si="36"/>
        <v>698195.27799999993</v>
      </c>
      <c r="F156" s="217">
        <f t="shared" si="36"/>
        <v>1</v>
      </c>
      <c r="G156" s="224">
        <f t="shared" si="36"/>
        <v>1495</v>
      </c>
      <c r="H156" s="225">
        <f t="shared" si="36"/>
        <v>2775445</v>
      </c>
      <c r="I156" s="225">
        <f t="shared" si="36"/>
        <v>760411</v>
      </c>
      <c r="J156" s="226">
        <f t="shared" si="36"/>
        <v>669595.87</v>
      </c>
      <c r="K156" s="227">
        <f t="shared" si="36"/>
        <v>0.99999999999999989</v>
      </c>
      <c r="L156" s="233">
        <f t="shared" si="36"/>
        <v>1517</v>
      </c>
      <c r="M156" s="234">
        <f t="shared" si="36"/>
        <v>2674360</v>
      </c>
      <c r="N156" s="234">
        <f t="shared" si="36"/>
        <v>737571</v>
      </c>
      <c r="O156" s="235">
        <f t="shared" si="36"/>
        <v>634960.5299999998</v>
      </c>
      <c r="P156" s="236">
        <f t="shared" si="36"/>
        <v>1.0000000000000002</v>
      </c>
      <c r="Q156" s="233">
        <f t="shared" si="36"/>
        <v>1569</v>
      </c>
      <c r="R156" s="234">
        <f t="shared" si="36"/>
        <v>2643137</v>
      </c>
      <c r="S156" s="234">
        <f t="shared" si="36"/>
        <v>722497</v>
      </c>
      <c r="T156" s="235">
        <f t="shared" si="36"/>
        <v>605315.05500000017</v>
      </c>
      <c r="U156" s="236">
        <f t="shared" si="36"/>
        <v>0.99999999999999956</v>
      </c>
      <c r="V156" s="233">
        <f t="shared" si="36"/>
        <v>1653</v>
      </c>
      <c r="W156" s="234">
        <f t="shared" si="36"/>
        <v>2649952</v>
      </c>
      <c r="X156" s="234">
        <f t="shared" si="36"/>
        <v>709773</v>
      </c>
      <c r="Y156" s="235">
        <f t="shared" si="36"/>
        <v>576454.98400000005</v>
      </c>
      <c r="Z156" s="236">
        <f t="shared" si="36"/>
        <v>0.99999999999999989</v>
      </c>
      <c r="AA156" s="233">
        <f t="shared" si="36"/>
        <v>0</v>
      </c>
      <c r="AB156" s="234">
        <f t="shared" si="36"/>
        <v>0</v>
      </c>
      <c r="AC156" s="234">
        <f t="shared" si="36"/>
        <v>0</v>
      </c>
      <c r="AD156" s="235">
        <f t="shared" si="36"/>
        <v>0</v>
      </c>
      <c r="AE156" s="236" t="e">
        <f t="shared" si="36"/>
        <v>#DIV/0!</v>
      </c>
    </row>
    <row r="159" spans="1:31" ht="12.75" hidden="1" customHeight="1" x14ac:dyDescent="0.2"/>
    <row r="160" spans="1:31" ht="12.75" hidden="1" customHeight="1" x14ac:dyDescent="0.2"/>
    <row r="161" spans="1:31" ht="12.75" hidden="1" customHeight="1" x14ac:dyDescent="0.2"/>
    <row r="162" spans="1:31" ht="12.75" hidden="1" customHeight="1" x14ac:dyDescent="0.2"/>
    <row r="163" spans="1:31" ht="12.75" hidden="1" customHeight="1" x14ac:dyDescent="0.2"/>
    <row r="164" spans="1:31" ht="12.75" hidden="1" customHeight="1" x14ac:dyDescent="0.2"/>
    <row r="165" spans="1:31" ht="12.75" hidden="1" customHeight="1" x14ac:dyDescent="0.2"/>
    <row r="166" spans="1:31" ht="12.75" hidden="1" customHeight="1" x14ac:dyDescent="0.2"/>
    <row r="167" spans="1:31" ht="12.75" hidden="1" customHeight="1" x14ac:dyDescent="0.2"/>
    <row r="168" spans="1:31" ht="12.75" hidden="1" customHeight="1" x14ac:dyDescent="0.2"/>
    <row r="169" spans="1:31" ht="12.75" hidden="1" customHeight="1" x14ac:dyDescent="0.2"/>
    <row r="171" spans="1:31" x14ac:dyDescent="0.2">
      <c r="A171" s="273" t="str">
        <f>Translation!$A$33</f>
        <v>Vorsorgeeinrichtungen ohne Staatsgarantie und mit Vollversicherungslösung</v>
      </c>
    </row>
    <row r="172" spans="1:31" x14ac:dyDescent="0.2">
      <c r="A172" s="114" t="str">
        <f>$A$12</f>
        <v>EVK 2000</v>
      </c>
      <c r="B172" s="238">
        <v>0</v>
      </c>
      <c r="C172" s="239">
        <v>0</v>
      </c>
      <c r="D172" s="239">
        <v>0</v>
      </c>
      <c r="E172" s="240">
        <v>0</v>
      </c>
      <c r="F172" s="241">
        <f t="shared" ref="F172:F185" si="37">E172/E$196</f>
        <v>0</v>
      </c>
      <c r="G172" s="246">
        <v>0</v>
      </c>
      <c r="H172" s="247">
        <v>0</v>
      </c>
      <c r="I172" s="247">
        <v>0</v>
      </c>
      <c r="J172" s="248">
        <v>0</v>
      </c>
      <c r="K172" s="249">
        <f t="shared" ref="K172:K185" si="38">J172/J$196</f>
        <v>0</v>
      </c>
      <c r="L172" s="256">
        <v>0</v>
      </c>
      <c r="M172" s="257">
        <v>0</v>
      </c>
      <c r="N172" s="257">
        <v>0</v>
      </c>
      <c r="O172" s="258">
        <v>0</v>
      </c>
      <c r="P172" s="259">
        <f t="shared" ref="P172:P185" si="39">O172/O$196</f>
        <v>0</v>
      </c>
      <c r="Q172" s="256">
        <v>0</v>
      </c>
      <c r="R172" s="257">
        <v>0</v>
      </c>
      <c r="S172" s="257">
        <v>0</v>
      </c>
      <c r="T172" s="258">
        <v>0</v>
      </c>
      <c r="U172" s="259">
        <f t="shared" ref="U172:U182" si="40">T172/T$196</f>
        <v>0</v>
      </c>
      <c r="V172" s="256">
        <v>0</v>
      </c>
      <c r="W172" s="257">
        <v>0</v>
      </c>
      <c r="X172" s="257">
        <v>0</v>
      </c>
      <c r="Y172" s="258">
        <v>0</v>
      </c>
      <c r="Z172" s="259">
        <f t="shared" ref="Z172:Z182" si="41">Y172/Y$196</f>
        <v>0</v>
      </c>
      <c r="AA172" s="256"/>
      <c r="AB172" s="257"/>
      <c r="AC172" s="257"/>
      <c r="AD172" s="258"/>
      <c r="AE172" s="259" t="e">
        <f t="shared" ref="AE172:AE182" si="42">AD172/AD$196</f>
        <v>#DIV/0!</v>
      </c>
    </row>
    <row r="173" spans="1:31" x14ac:dyDescent="0.2">
      <c r="A173" s="114" t="str">
        <f>$A$13</f>
        <v>BVG 2000</v>
      </c>
      <c r="B173" s="238">
        <v>0</v>
      </c>
      <c r="C173" s="239">
        <v>0</v>
      </c>
      <c r="D173" s="239">
        <v>0</v>
      </c>
      <c r="E173" s="240">
        <v>0</v>
      </c>
      <c r="F173" s="241">
        <f t="shared" si="37"/>
        <v>0</v>
      </c>
      <c r="G173" s="246">
        <v>0</v>
      </c>
      <c r="H173" s="247">
        <v>0</v>
      </c>
      <c r="I173" s="247">
        <v>0</v>
      </c>
      <c r="J173" s="248">
        <v>0</v>
      </c>
      <c r="K173" s="249">
        <f t="shared" si="38"/>
        <v>0</v>
      </c>
      <c r="L173" s="256">
        <v>0</v>
      </c>
      <c r="M173" s="257">
        <v>0</v>
      </c>
      <c r="N173" s="257">
        <v>0</v>
      </c>
      <c r="O173" s="258">
        <v>0</v>
      </c>
      <c r="P173" s="259">
        <f t="shared" si="39"/>
        <v>0</v>
      </c>
      <c r="Q173" s="256">
        <v>0</v>
      </c>
      <c r="R173" s="257">
        <v>0</v>
      </c>
      <c r="S173" s="257">
        <v>0</v>
      </c>
      <c r="T173" s="258">
        <v>0</v>
      </c>
      <c r="U173" s="259">
        <f t="shared" si="40"/>
        <v>0</v>
      </c>
      <c r="V173" s="256">
        <v>1</v>
      </c>
      <c r="W173" s="257">
        <v>12</v>
      </c>
      <c r="X173" s="257">
        <v>0</v>
      </c>
      <c r="Y173" s="258">
        <v>5.7720000000000002</v>
      </c>
      <c r="Z173" s="259">
        <f t="shared" si="41"/>
        <v>5.6436126101889218E-5</v>
      </c>
      <c r="AA173" s="256"/>
      <c r="AB173" s="257"/>
      <c r="AC173" s="257"/>
      <c r="AD173" s="258"/>
      <c r="AE173" s="259" t="e">
        <f t="shared" si="42"/>
        <v>#DIV/0!</v>
      </c>
    </row>
    <row r="174" spans="1:31" x14ac:dyDescent="0.2">
      <c r="A174" s="114" t="str">
        <f>$A$14</f>
        <v>BVG 2005</v>
      </c>
      <c r="B174" s="238">
        <v>0</v>
      </c>
      <c r="C174" s="239">
        <v>0</v>
      </c>
      <c r="D174" s="239">
        <v>0</v>
      </c>
      <c r="E174" s="240">
        <v>0</v>
      </c>
      <c r="F174" s="241">
        <f t="shared" si="37"/>
        <v>0</v>
      </c>
      <c r="G174" s="246">
        <v>0</v>
      </c>
      <c r="H174" s="247">
        <v>0</v>
      </c>
      <c r="I174" s="247">
        <v>0</v>
      </c>
      <c r="J174" s="248">
        <v>0</v>
      </c>
      <c r="K174" s="249">
        <f t="shared" si="38"/>
        <v>0</v>
      </c>
      <c r="L174" s="256">
        <v>0</v>
      </c>
      <c r="M174" s="257">
        <v>0</v>
      </c>
      <c r="N174" s="257">
        <v>0</v>
      </c>
      <c r="O174" s="258">
        <v>0</v>
      </c>
      <c r="P174" s="259">
        <f t="shared" si="39"/>
        <v>0</v>
      </c>
      <c r="Q174" s="256">
        <v>1</v>
      </c>
      <c r="R174" s="257">
        <v>7</v>
      </c>
      <c r="S174" s="257">
        <v>0</v>
      </c>
      <c r="T174" s="258">
        <v>5.3570000000000002</v>
      </c>
      <c r="U174" s="259">
        <f t="shared" si="40"/>
        <v>5.4293796024177919E-5</v>
      </c>
      <c r="V174" s="256">
        <v>0</v>
      </c>
      <c r="W174" s="257">
        <v>0</v>
      </c>
      <c r="X174" s="257">
        <v>0</v>
      </c>
      <c r="Y174" s="258">
        <v>0</v>
      </c>
      <c r="Z174" s="259">
        <f t="shared" si="41"/>
        <v>0</v>
      </c>
      <c r="AA174" s="256"/>
      <c r="AB174" s="257"/>
      <c r="AC174" s="257"/>
      <c r="AD174" s="258"/>
      <c r="AE174" s="259" t="e">
        <f t="shared" si="42"/>
        <v>#DIV/0!</v>
      </c>
    </row>
    <row r="175" spans="1:31" x14ac:dyDescent="0.2">
      <c r="A175" s="114" t="str">
        <f>$A$15</f>
        <v>BVG 2010</v>
      </c>
      <c r="B175" s="238">
        <v>3</v>
      </c>
      <c r="C175" s="239">
        <v>73486</v>
      </c>
      <c r="D175" s="239">
        <v>406</v>
      </c>
      <c r="E175" s="240">
        <v>4499.4030000000002</v>
      </c>
      <c r="F175" s="241">
        <f t="shared" si="37"/>
        <v>4.6819986532993345E-2</v>
      </c>
      <c r="G175" s="246">
        <v>5</v>
      </c>
      <c r="H175" s="247">
        <v>72762</v>
      </c>
      <c r="I175" s="247">
        <v>351</v>
      </c>
      <c r="J175" s="248">
        <v>4376.8620000000001</v>
      </c>
      <c r="K175" s="249">
        <f t="shared" si="38"/>
        <v>4.3908338088129953E-2</v>
      </c>
      <c r="L175" s="256">
        <v>9</v>
      </c>
      <c r="M175" s="257">
        <v>74029</v>
      </c>
      <c r="N175" s="257">
        <v>406</v>
      </c>
      <c r="O175" s="258">
        <v>4418.6729999999998</v>
      </c>
      <c r="P175" s="259">
        <f t="shared" si="39"/>
        <v>4.5168129568832725E-2</v>
      </c>
      <c r="Q175" s="256">
        <v>14</v>
      </c>
      <c r="R175" s="257">
        <v>2206</v>
      </c>
      <c r="S175" s="257">
        <v>354</v>
      </c>
      <c r="T175" s="258">
        <v>278.08600000000001</v>
      </c>
      <c r="U175" s="259">
        <f t="shared" si="40"/>
        <v>2.8184328096284377E-3</v>
      </c>
      <c r="V175" s="256">
        <v>25</v>
      </c>
      <c r="W175" s="257">
        <v>4540</v>
      </c>
      <c r="X175" s="257">
        <v>715</v>
      </c>
      <c r="Y175" s="258">
        <v>7610.665</v>
      </c>
      <c r="Z175" s="259">
        <f t="shared" si="41"/>
        <v>7.4413799317261733E-2</v>
      </c>
      <c r="AA175" s="256"/>
      <c r="AB175" s="257"/>
      <c r="AC175" s="257"/>
      <c r="AD175" s="258"/>
      <c r="AE175" s="259" t="e">
        <f t="shared" si="42"/>
        <v>#DIV/0!</v>
      </c>
    </row>
    <row r="176" spans="1:31" x14ac:dyDescent="0.2">
      <c r="A176" s="114" t="str">
        <f>$A$16</f>
        <v>BVG 2015</v>
      </c>
      <c r="B176" s="238">
        <v>8</v>
      </c>
      <c r="C176" s="239">
        <v>942</v>
      </c>
      <c r="D176" s="239">
        <v>126</v>
      </c>
      <c r="E176" s="240">
        <v>130.34700000000001</v>
      </c>
      <c r="F176" s="241">
        <f t="shared" si="37"/>
        <v>1.3563676746928611E-3</v>
      </c>
      <c r="G176" s="246">
        <v>8</v>
      </c>
      <c r="H176" s="247">
        <v>1033</v>
      </c>
      <c r="I176" s="247">
        <v>139</v>
      </c>
      <c r="J176" s="248">
        <v>135.82</v>
      </c>
      <c r="K176" s="249">
        <f t="shared" si="38"/>
        <v>1.362535642917188E-3</v>
      </c>
      <c r="L176" s="256">
        <v>7</v>
      </c>
      <c r="M176" s="257">
        <v>461</v>
      </c>
      <c r="N176" s="257">
        <v>153</v>
      </c>
      <c r="O176" s="258">
        <v>151.91</v>
      </c>
      <c r="P176" s="259">
        <f t="shared" si="39"/>
        <v>1.5528396337093466E-3</v>
      </c>
      <c r="Q176" s="256">
        <v>1</v>
      </c>
      <c r="R176" s="257">
        <v>72</v>
      </c>
      <c r="S176" s="257">
        <v>15</v>
      </c>
      <c r="T176" s="258">
        <v>9.5120000000000005</v>
      </c>
      <c r="U176" s="259">
        <f t="shared" si="40"/>
        <v>9.6405187190961431E-5</v>
      </c>
      <c r="V176" s="256">
        <v>0</v>
      </c>
      <c r="W176" s="257">
        <v>0</v>
      </c>
      <c r="X176" s="257">
        <v>0</v>
      </c>
      <c r="Y176" s="258">
        <v>0</v>
      </c>
      <c r="Z176" s="259">
        <f t="shared" si="41"/>
        <v>0</v>
      </c>
      <c r="AA176" s="256"/>
      <c r="AB176" s="257"/>
      <c r="AC176" s="257"/>
      <c r="AD176" s="258"/>
      <c r="AE176" s="259" t="e">
        <f t="shared" si="42"/>
        <v>#DIV/0!</v>
      </c>
    </row>
    <row r="177" spans="1:31" ht="12.75" customHeight="1" x14ac:dyDescent="0.2">
      <c r="A177" s="114" t="str">
        <f>$A$17</f>
        <v>VZ 1990</v>
      </c>
      <c r="B177" s="238">
        <v>0</v>
      </c>
      <c r="C177" s="239">
        <v>0</v>
      </c>
      <c r="D177" s="239">
        <v>0</v>
      </c>
      <c r="E177" s="240">
        <v>0</v>
      </c>
      <c r="F177" s="241">
        <f t="shared" si="37"/>
        <v>0</v>
      </c>
      <c r="G177" s="246">
        <v>0</v>
      </c>
      <c r="H177" s="247">
        <v>0</v>
      </c>
      <c r="I177" s="247">
        <v>0</v>
      </c>
      <c r="J177" s="248">
        <v>0</v>
      </c>
      <c r="K177" s="249">
        <f t="shared" si="38"/>
        <v>0</v>
      </c>
      <c r="L177" s="256">
        <v>0</v>
      </c>
      <c r="M177" s="257">
        <v>0</v>
      </c>
      <c r="N177" s="257">
        <v>0</v>
      </c>
      <c r="O177" s="258">
        <v>0</v>
      </c>
      <c r="P177" s="259">
        <f t="shared" si="39"/>
        <v>0</v>
      </c>
      <c r="Q177" s="256">
        <v>0</v>
      </c>
      <c r="R177" s="257">
        <v>0</v>
      </c>
      <c r="S177" s="257">
        <v>0</v>
      </c>
      <c r="T177" s="258">
        <v>0</v>
      </c>
      <c r="U177" s="259">
        <f t="shared" si="40"/>
        <v>0</v>
      </c>
      <c r="V177" s="256">
        <v>0</v>
      </c>
      <c r="W177" s="257">
        <v>0</v>
      </c>
      <c r="X177" s="257">
        <v>0</v>
      </c>
      <c r="Y177" s="258">
        <v>0</v>
      </c>
      <c r="Z177" s="259">
        <f t="shared" si="41"/>
        <v>0</v>
      </c>
      <c r="AA177" s="256"/>
      <c r="AB177" s="257"/>
      <c r="AC177" s="257"/>
      <c r="AD177" s="258"/>
      <c r="AE177" s="259" t="e">
        <f t="shared" si="42"/>
        <v>#DIV/0!</v>
      </c>
    </row>
    <row r="178" spans="1:31" ht="12.75" customHeight="1" x14ac:dyDescent="0.2">
      <c r="A178" s="114" t="str">
        <f>$A$18</f>
        <v>VZ 2000</v>
      </c>
      <c r="B178" s="238">
        <v>0</v>
      </c>
      <c r="C178" s="239">
        <v>0</v>
      </c>
      <c r="D178" s="239">
        <v>0</v>
      </c>
      <c r="E178" s="240">
        <v>0</v>
      </c>
      <c r="F178" s="241">
        <f t="shared" si="37"/>
        <v>0</v>
      </c>
      <c r="G178" s="246">
        <v>0</v>
      </c>
      <c r="H178" s="247">
        <v>0</v>
      </c>
      <c r="I178" s="247">
        <v>0</v>
      </c>
      <c r="J178" s="248">
        <v>0</v>
      </c>
      <c r="K178" s="249">
        <f t="shared" si="38"/>
        <v>0</v>
      </c>
      <c r="L178" s="256">
        <v>0</v>
      </c>
      <c r="M178" s="257">
        <v>0</v>
      </c>
      <c r="N178" s="257">
        <v>0</v>
      </c>
      <c r="O178" s="258">
        <v>0</v>
      </c>
      <c r="P178" s="259">
        <f t="shared" si="39"/>
        <v>0</v>
      </c>
      <c r="Q178" s="256">
        <v>0</v>
      </c>
      <c r="R178" s="257">
        <v>0</v>
      </c>
      <c r="S178" s="257">
        <v>0</v>
      </c>
      <c r="T178" s="258">
        <v>0</v>
      </c>
      <c r="U178" s="259">
        <f t="shared" si="40"/>
        <v>0</v>
      </c>
      <c r="V178" s="256">
        <v>0</v>
      </c>
      <c r="W178" s="257">
        <v>0</v>
      </c>
      <c r="X178" s="257">
        <v>0</v>
      </c>
      <c r="Y178" s="258">
        <v>0</v>
      </c>
      <c r="Z178" s="259">
        <f t="shared" si="41"/>
        <v>0</v>
      </c>
      <c r="AA178" s="256"/>
      <c r="AB178" s="257"/>
      <c r="AC178" s="257"/>
      <c r="AD178" s="258"/>
      <c r="AE178" s="259" t="e">
        <f t="shared" si="42"/>
        <v>#DIV/0!</v>
      </c>
    </row>
    <row r="179" spans="1:31" ht="12.75" customHeight="1" x14ac:dyDescent="0.2">
      <c r="A179" s="114" t="str">
        <f>$A$19</f>
        <v>VZ 2005</v>
      </c>
      <c r="B179" s="238">
        <v>0</v>
      </c>
      <c r="C179" s="239">
        <v>0</v>
      </c>
      <c r="D179" s="239">
        <v>0</v>
      </c>
      <c r="E179" s="240">
        <v>0</v>
      </c>
      <c r="F179" s="241">
        <f t="shared" si="37"/>
        <v>0</v>
      </c>
      <c r="G179" s="246">
        <v>0</v>
      </c>
      <c r="H179" s="247">
        <v>0</v>
      </c>
      <c r="I179" s="247">
        <v>0</v>
      </c>
      <c r="J179" s="248">
        <v>0</v>
      </c>
      <c r="K179" s="249">
        <f t="shared" si="38"/>
        <v>0</v>
      </c>
      <c r="L179" s="256">
        <v>0</v>
      </c>
      <c r="M179" s="257">
        <v>0</v>
      </c>
      <c r="N179" s="257">
        <v>0</v>
      </c>
      <c r="O179" s="258">
        <v>0</v>
      </c>
      <c r="P179" s="259">
        <f t="shared" si="39"/>
        <v>0</v>
      </c>
      <c r="Q179" s="256">
        <v>0</v>
      </c>
      <c r="R179" s="257">
        <v>0</v>
      </c>
      <c r="S179" s="257">
        <v>0</v>
      </c>
      <c r="T179" s="258">
        <v>0</v>
      </c>
      <c r="U179" s="259">
        <f t="shared" si="40"/>
        <v>0</v>
      </c>
      <c r="V179" s="256">
        <v>0</v>
      </c>
      <c r="W179" s="257">
        <v>0</v>
      </c>
      <c r="X179" s="257">
        <v>0</v>
      </c>
      <c r="Y179" s="258">
        <v>0</v>
      </c>
      <c r="Z179" s="259">
        <f t="shared" si="41"/>
        <v>0</v>
      </c>
      <c r="AA179" s="256"/>
      <c r="AB179" s="257"/>
      <c r="AC179" s="257"/>
      <c r="AD179" s="258"/>
      <c r="AE179" s="259" t="e">
        <f t="shared" si="42"/>
        <v>#DIV/0!</v>
      </c>
    </row>
    <row r="180" spans="1:31" ht="12.75" customHeight="1" x14ac:dyDescent="0.2">
      <c r="A180" s="114" t="str">
        <f>$A$20</f>
        <v>VZ 2010</v>
      </c>
      <c r="B180" s="238">
        <v>0</v>
      </c>
      <c r="C180" s="239">
        <v>0</v>
      </c>
      <c r="D180" s="239">
        <v>0</v>
      </c>
      <c r="E180" s="240">
        <v>0</v>
      </c>
      <c r="F180" s="241">
        <f t="shared" si="37"/>
        <v>0</v>
      </c>
      <c r="G180" s="246">
        <v>1</v>
      </c>
      <c r="H180" s="247">
        <v>582</v>
      </c>
      <c r="I180" s="247">
        <v>260</v>
      </c>
      <c r="J180" s="248">
        <v>195.429</v>
      </c>
      <c r="K180" s="249">
        <f t="shared" si="38"/>
        <v>1.9605284800446412E-3</v>
      </c>
      <c r="L180" s="256">
        <v>2</v>
      </c>
      <c r="M180" s="257">
        <v>576</v>
      </c>
      <c r="N180" s="257">
        <v>279</v>
      </c>
      <c r="O180" s="258">
        <v>194.982</v>
      </c>
      <c r="P180" s="259">
        <f t="shared" si="39"/>
        <v>1.9931260447627924E-3</v>
      </c>
      <c r="Q180" s="256">
        <v>2</v>
      </c>
      <c r="R180" s="257">
        <v>2096</v>
      </c>
      <c r="S180" s="257">
        <v>809</v>
      </c>
      <c r="T180" s="258">
        <v>280.11500000000001</v>
      </c>
      <c r="U180" s="259">
        <f t="shared" si="40"/>
        <v>2.8389969522704121E-3</v>
      </c>
      <c r="V180" s="256">
        <v>5</v>
      </c>
      <c r="W180" s="257">
        <v>2567</v>
      </c>
      <c r="X180" s="257">
        <v>897</v>
      </c>
      <c r="Y180" s="258">
        <v>306.762</v>
      </c>
      <c r="Z180" s="259">
        <f t="shared" si="41"/>
        <v>2.9993865064566424E-3</v>
      </c>
      <c r="AA180" s="256"/>
      <c r="AB180" s="257"/>
      <c r="AC180" s="257"/>
      <c r="AD180" s="258"/>
      <c r="AE180" s="259" t="e">
        <f t="shared" si="42"/>
        <v>#DIV/0!</v>
      </c>
    </row>
    <row r="181" spans="1:31" ht="12.75" customHeight="1" x14ac:dyDescent="0.2">
      <c r="A181" s="114" t="str">
        <f>$A$21</f>
        <v>VZ 2015</v>
      </c>
      <c r="B181" s="238">
        <v>2</v>
      </c>
      <c r="C181" s="239">
        <v>160</v>
      </c>
      <c r="D181" s="239">
        <v>24</v>
      </c>
      <c r="E181" s="240">
        <v>22.026</v>
      </c>
      <c r="F181" s="241">
        <f t="shared" si="37"/>
        <v>2.2919863443565986E-4</v>
      </c>
      <c r="G181" s="246">
        <v>2</v>
      </c>
      <c r="H181" s="247">
        <v>183</v>
      </c>
      <c r="I181" s="247">
        <v>26</v>
      </c>
      <c r="J181" s="248">
        <v>22.600999999999999</v>
      </c>
      <c r="K181" s="249">
        <f t="shared" si="38"/>
        <v>2.267314686023514E-4</v>
      </c>
      <c r="L181" s="256">
        <v>1</v>
      </c>
      <c r="M181" s="257">
        <v>175</v>
      </c>
      <c r="N181" s="257">
        <v>13</v>
      </c>
      <c r="O181" s="258">
        <v>19.811</v>
      </c>
      <c r="P181" s="259">
        <f t="shared" si="39"/>
        <v>2.0251007822668596E-4</v>
      </c>
      <c r="Q181" s="256">
        <v>0</v>
      </c>
      <c r="R181" s="257">
        <v>0</v>
      </c>
      <c r="S181" s="257">
        <v>0</v>
      </c>
      <c r="T181" s="258">
        <v>0</v>
      </c>
      <c r="U181" s="259">
        <f t="shared" si="40"/>
        <v>0</v>
      </c>
      <c r="V181" s="256">
        <v>0</v>
      </c>
      <c r="W181" s="257">
        <v>0</v>
      </c>
      <c r="X181" s="257">
        <v>0</v>
      </c>
      <c r="Y181" s="258">
        <v>0</v>
      </c>
      <c r="Z181" s="259">
        <f t="shared" si="41"/>
        <v>0</v>
      </c>
      <c r="AA181" s="256"/>
      <c r="AB181" s="257"/>
      <c r="AC181" s="257"/>
      <c r="AD181" s="258"/>
      <c r="AE181" s="259" t="e">
        <f t="shared" si="42"/>
        <v>#DIV/0!</v>
      </c>
    </row>
    <row r="182" spans="1:31" ht="12.75" customHeight="1" x14ac:dyDescent="0.2">
      <c r="A182" s="114" t="str">
        <f>$A$22</f>
        <v>Andere</v>
      </c>
      <c r="B182" s="238">
        <v>0</v>
      </c>
      <c r="C182" s="239">
        <v>0</v>
      </c>
      <c r="D182" s="239">
        <v>0</v>
      </c>
      <c r="E182" s="240">
        <v>0</v>
      </c>
      <c r="F182" s="241">
        <f t="shared" si="37"/>
        <v>0</v>
      </c>
      <c r="G182" s="246">
        <v>0</v>
      </c>
      <c r="H182" s="247">
        <v>0</v>
      </c>
      <c r="I182" s="247">
        <v>0</v>
      </c>
      <c r="J182" s="248">
        <v>0</v>
      </c>
      <c r="K182" s="249">
        <f t="shared" si="38"/>
        <v>0</v>
      </c>
      <c r="L182" s="260">
        <v>5</v>
      </c>
      <c r="M182" s="257">
        <v>2296</v>
      </c>
      <c r="N182" s="257">
        <v>299</v>
      </c>
      <c r="O182" s="258">
        <v>435.80599999999998</v>
      </c>
      <c r="P182" s="259">
        <f t="shared" si="39"/>
        <v>4.4548537252869164E-3</v>
      </c>
      <c r="Q182" s="260">
        <v>0</v>
      </c>
      <c r="R182" s="257">
        <v>0</v>
      </c>
      <c r="S182" s="257">
        <v>0</v>
      </c>
      <c r="T182" s="258">
        <v>0</v>
      </c>
      <c r="U182" s="259">
        <f t="shared" si="40"/>
        <v>0</v>
      </c>
      <c r="V182" s="260">
        <v>0</v>
      </c>
      <c r="W182" s="257">
        <v>0</v>
      </c>
      <c r="X182" s="257">
        <v>0</v>
      </c>
      <c r="Y182" s="258">
        <v>0</v>
      </c>
      <c r="Z182" s="259">
        <f t="shared" si="41"/>
        <v>0</v>
      </c>
      <c r="AA182" s="260"/>
      <c r="AB182" s="257"/>
      <c r="AC182" s="257"/>
      <c r="AD182" s="258"/>
      <c r="AE182" s="259" t="e">
        <f t="shared" si="42"/>
        <v>#DIV/0!</v>
      </c>
    </row>
    <row r="183" spans="1:31" ht="12.75" customHeight="1" x14ac:dyDescent="0.2">
      <c r="A183" s="114" t="str">
        <f>$A$23</f>
        <v>Keine (Versicherungsvertrag)</v>
      </c>
      <c r="B183" s="238">
        <v>85</v>
      </c>
      <c r="C183" s="239">
        <v>975154</v>
      </c>
      <c r="D183" s="239">
        <v>119</v>
      </c>
      <c r="E183" s="240">
        <v>91415.695000000007</v>
      </c>
      <c r="F183" s="241">
        <f t="shared" si="37"/>
        <v>0.95125544629014713</v>
      </c>
      <c r="G183" s="253">
        <v>100</v>
      </c>
      <c r="H183" s="254">
        <v>999796</v>
      </c>
      <c r="I183" s="254">
        <v>119</v>
      </c>
      <c r="J183" s="248">
        <v>94925.005999999994</v>
      </c>
      <c r="K183" s="249">
        <f t="shared" si="38"/>
        <v>0.9522802538589894</v>
      </c>
      <c r="L183" s="260">
        <v>97</v>
      </c>
      <c r="M183" s="257">
        <v>975697</v>
      </c>
      <c r="N183" s="257">
        <v>0</v>
      </c>
      <c r="O183" s="258">
        <v>92575.27</v>
      </c>
      <c r="P183" s="259">
        <f t="shared" ref="P183:P184" si="43">O183/O$196</f>
        <v>0.94631392506973777</v>
      </c>
      <c r="Q183" s="260">
        <v>111</v>
      </c>
      <c r="R183" s="257">
        <v>1081937</v>
      </c>
      <c r="S183" s="257">
        <v>11087</v>
      </c>
      <c r="T183" s="258">
        <v>98059.258000000002</v>
      </c>
      <c r="U183" s="259">
        <f t="shared" ref="U183:U184" si="44">T183/T$196</f>
        <v>0.99384158150723112</v>
      </c>
      <c r="V183" s="260">
        <v>111</v>
      </c>
      <c r="W183" s="257">
        <v>1007259</v>
      </c>
      <c r="X183" s="257">
        <v>3516</v>
      </c>
      <c r="Y183" s="258">
        <v>94319.763999999996</v>
      </c>
      <c r="Z183" s="259">
        <f t="shared" ref="Z183:Z184" si="45">Y183/Y$196</f>
        <v>0.92221796517748278</v>
      </c>
      <c r="AA183" s="291" t="str">
        <f>Translation!$A$453</f>
        <v>nicht separat erhoben</v>
      </c>
      <c r="AB183" s="292"/>
      <c r="AC183" s="292"/>
      <c r="AD183" s="292"/>
      <c r="AE183" s="293"/>
    </row>
    <row r="184" spans="1:31" ht="12.75" customHeight="1" x14ac:dyDescent="0.2">
      <c r="A184" s="114" t="str">
        <f>$A$24</f>
        <v>Keine (temporäre Leistungen)</v>
      </c>
      <c r="B184" s="238">
        <v>2</v>
      </c>
      <c r="C184" s="239">
        <v>215</v>
      </c>
      <c r="D184" s="239">
        <v>3</v>
      </c>
      <c r="E184" s="240">
        <v>17.318000000000001</v>
      </c>
      <c r="F184" s="241">
        <f t="shared" si="37"/>
        <v>1.8020802465980014E-4</v>
      </c>
      <c r="G184" s="253">
        <v>1</v>
      </c>
      <c r="H184" s="254">
        <v>232</v>
      </c>
      <c r="I184" s="254">
        <v>1</v>
      </c>
      <c r="J184" s="248">
        <v>17.433</v>
      </c>
      <c r="K184" s="249">
        <f t="shared" si="38"/>
        <v>1.7488649582517553E-4</v>
      </c>
      <c r="L184" s="260">
        <v>1</v>
      </c>
      <c r="M184" s="257">
        <v>221</v>
      </c>
      <c r="N184" s="257">
        <v>6</v>
      </c>
      <c r="O184" s="258">
        <v>16.238</v>
      </c>
      <c r="P184" s="259">
        <f t="shared" si="43"/>
        <v>1.6598650498434844E-4</v>
      </c>
      <c r="Q184" s="260">
        <v>1</v>
      </c>
      <c r="R184" s="257">
        <v>177</v>
      </c>
      <c r="S184" s="257">
        <v>5</v>
      </c>
      <c r="T184" s="258">
        <v>19.760000000000002</v>
      </c>
      <c r="U184" s="259">
        <f t="shared" si="44"/>
        <v>2.0026981695683325E-4</v>
      </c>
      <c r="V184" s="260">
        <v>1</v>
      </c>
      <c r="W184" s="257">
        <v>149</v>
      </c>
      <c r="X184" s="257">
        <v>5</v>
      </c>
      <c r="Y184" s="258">
        <v>16.969000000000001</v>
      </c>
      <c r="Z184" s="259">
        <f t="shared" si="45"/>
        <v>1.6591556199288949E-4</v>
      </c>
      <c r="AA184" s="291" t="str">
        <f>Translation!$A$453</f>
        <v>nicht separat erhoben</v>
      </c>
      <c r="AB184" s="292"/>
      <c r="AC184" s="292"/>
      <c r="AD184" s="292"/>
      <c r="AE184" s="293"/>
    </row>
    <row r="185" spans="1:31" ht="12.75" customHeight="1" x14ac:dyDescent="0.2">
      <c r="A185" s="114" t="str">
        <f>$A$25</f>
        <v>Keine (Kapitalleistungen)</v>
      </c>
      <c r="B185" s="238">
        <v>6</v>
      </c>
      <c r="C185" s="239">
        <v>228</v>
      </c>
      <c r="D185" s="239">
        <v>0</v>
      </c>
      <c r="E185" s="240">
        <v>15.26</v>
      </c>
      <c r="F185" s="241">
        <f t="shared" si="37"/>
        <v>1.5879284307128709E-4</v>
      </c>
      <c r="G185" s="246">
        <v>4</v>
      </c>
      <c r="H185" s="247">
        <v>156</v>
      </c>
      <c r="I185" s="247">
        <v>0</v>
      </c>
      <c r="J185" s="248">
        <v>8.6449999999999996</v>
      </c>
      <c r="K185" s="249">
        <f t="shared" si="38"/>
        <v>8.6725965491231717E-5</v>
      </c>
      <c r="L185" s="256">
        <v>4</v>
      </c>
      <c r="M185" s="257">
        <v>239</v>
      </c>
      <c r="N185" s="257">
        <v>0</v>
      </c>
      <c r="O185" s="258">
        <v>14.54</v>
      </c>
      <c r="P185" s="259">
        <f t="shared" si="39"/>
        <v>1.4862937445944243E-4</v>
      </c>
      <c r="Q185" s="256">
        <v>6</v>
      </c>
      <c r="R185" s="257">
        <v>180</v>
      </c>
      <c r="S185" s="257">
        <v>0</v>
      </c>
      <c r="T185" s="258">
        <v>14.802</v>
      </c>
      <c r="U185" s="259">
        <f>T185/T$196</f>
        <v>1.5001993069812983E-4</v>
      </c>
      <c r="V185" s="256">
        <v>6</v>
      </c>
      <c r="W185" s="257">
        <v>178</v>
      </c>
      <c r="X185" s="257">
        <v>0</v>
      </c>
      <c r="Y185" s="258">
        <v>14.983000000000001</v>
      </c>
      <c r="Z185" s="259">
        <f>Y185/Y$196</f>
        <v>1.4649731070419373E-4</v>
      </c>
      <c r="AA185" s="256"/>
      <c r="AB185" s="257"/>
      <c r="AC185" s="257"/>
      <c r="AD185" s="258"/>
      <c r="AE185" s="259" t="e">
        <f>AD185/AD$196</f>
        <v>#DIV/0!</v>
      </c>
    </row>
    <row r="186" spans="1:31" ht="12.75" hidden="1" customHeight="1" x14ac:dyDescent="0.2">
      <c r="A186" s="114">
        <f>$A$26</f>
        <v>0</v>
      </c>
      <c r="B186" s="238"/>
      <c r="C186" s="239"/>
      <c r="D186" s="239"/>
      <c r="E186" s="240"/>
      <c r="F186" s="241"/>
      <c r="G186" s="246"/>
      <c r="H186" s="247"/>
      <c r="I186" s="247"/>
      <c r="J186" s="248"/>
      <c r="K186" s="249"/>
      <c r="L186" s="256"/>
      <c r="M186" s="257"/>
      <c r="N186" s="257"/>
      <c r="O186" s="258"/>
      <c r="P186" s="259"/>
      <c r="Q186" s="256"/>
      <c r="R186" s="257"/>
      <c r="S186" s="257"/>
      <c r="T186" s="258"/>
      <c r="U186" s="259"/>
      <c r="V186" s="256"/>
      <c r="W186" s="257"/>
      <c r="X186" s="257"/>
      <c r="Y186" s="258"/>
      <c r="Z186" s="259"/>
      <c r="AA186" s="256"/>
      <c r="AB186" s="257"/>
      <c r="AC186" s="257"/>
      <c r="AD186" s="258"/>
      <c r="AE186" s="259"/>
    </row>
    <row r="187" spans="1:31" ht="12.75" hidden="1" customHeight="1" x14ac:dyDescent="0.2">
      <c r="A187" s="114">
        <f>$A$27</f>
        <v>0</v>
      </c>
      <c r="B187" s="238"/>
      <c r="C187" s="239"/>
      <c r="D187" s="239"/>
      <c r="E187" s="240"/>
      <c r="F187" s="241"/>
      <c r="G187" s="246"/>
      <c r="H187" s="247"/>
      <c r="I187" s="247"/>
      <c r="J187" s="248"/>
      <c r="K187" s="249"/>
      <c r="L187" s="256"/>
      <c r="M187" s="257"/>
      <c r="N187" s="257"/>
      <c r="O187" s="258"/>
      <c r="P187" s="259"/>
      <c r="Q187" s="256"/>
      <c r="R187" s="257"/>
      <c r="S187" s="257"/>
      <c r="T187" s="258"/>
      <c r="U187" s="259"/>
      <c r="V187" s="256"/>
      <c r="W187" s="257"/>
      <c r="X187" s="257"/>
      <c r="Y187" s="258"/>
      <c r="Z187" s="259"/>
      <c r="AA187" s="256"/>
      <c r="AB187" s="257"/>
      <c r="AC187" s="257"/>
      <c r="AD187" s="258"/>
      <c r="AE187" s="259"/>
    </row>
    <row r="188" spans="1:31" ht="12.75" hidden="1" customHeight="1" x14ac:dyDescent="0.2">
      <c r="A188" s="114">
        <f>$A$28</f>
        <v>0</v>
      </c>
      <c r="B188" s="238"/>
      <c r="C188" s="239"/>
      <c r="D188" s="239"/>
      <c r="E188" s="240"/>
      <c r="F188" s="241"/>
      <c r="G188" s="246"/>
      <c r="H188" s="247"/>
      <c r="I188" s="247"/>
      <c r="J188" s="248"/>
      <c r="K188" s="249"/>
      <c r="L188" s="256"/>
      <c r="M188" s="257"/>
      <c r="N188" s="257"/>
      <c r="O188" s="258"/>
      <c r="P188" s="259"/>
      <c r="Q188" s="256"/>
      <c r="R188" s="257"/>
      <c r="S188" s="257"/>
      <c r="T188" s="258"/>
      <c r="U188" s="259"/>
      <c r="V188" s="256"/>
      <c r="W188" s="257"/>
      <c r="X188" s="257"/>
      <c r="Y188" s="258"/>
      <c r="Z188" s="259"/>
      <c r="AA188" s="256"/>
      <c r="AB188" s="257"/>
      <c r="AC188" s="257"/>
      <c r="AD188" s="258"/>
      <c r="AE188" s="259"/>
    </row>
    <row r="189" spans="1:31" ht="12.75" hidden="1" customHeight="1" x14ac:dyDescent="0.2">
      <c r="A189" s="114">
        <f>$A$29</f>
        <v>0</v>
      </c>
      <c r="B189" s="238"/>
      <c r="C189" s="239"/>
      <c r="D189" s="239"/>
      <c r="E189" s="240"/>
      <c r="F189" s="241"/>
      <c r="G189" s="246"/>
      <c r="H189" s="247"/>
      <c r="I189" s="247"/>
      <c r="J189" s="248"/>
      <c r="K189" s="249"/>
      <c r="L189" s="256"/>
      <c r="M189" s="257"/>
      <c r="N189" s="257"/>
      <c r="O189" s="258"/>
      <c r="P189" s="259"/>
      <c r="Q189" s="256"/>
      <c r="R189" s="257"/>
      <c r="S189" s="257"/>
      <c r="T189" s="258"/>
      <c r="U189" s="259"/>
      <c r="V189" s="256"/>
      <c r="W189" s="257"/>
      <c r="X189" s="257"/>
      <c r="Y189" s="258"/>
      <c r="Z189" s="259"/>
      <c r="AA189" s="256"/>
      <c r="AB189" s="257"/>
      <c r="AC189" s="257"/>
      <c r="AD189" s="258"/>
      <c r="AE189" s="259"/>
    </row>
    <row r="190" spans="1:31" ht="12.75" hidden="1" customHeight="1" x14ac:dyDescent="0.2">
      <c r="A190" s="114">
        <f>$A$30</f>
        <v>0</v>
      </c>
      <c r="B190" s="238"/>
      <c r="C190" s="239"/>
      <c r="D190" s="239"/>
      <c r="E190" s="240"/>
      <c r="F190" s="241"/>
      <c r="G190" s="246"/>
      <c r="H190" s="247"/>
      <c r="I190" s="247"/>
      <c r="J190" s="248"/>
      <c r="K190" s="249"/>
      <c r="L190" s="256"/>
      <c r="M190" s="257"/>
      <c r="N190" s="257"/>
      <c r="O190" s="258"/>
      <c r="P190" s="259"/>
      <c r="Q190" s="256"/>
      <c r="R190" s="257"/>
      <c r="S190" s="257"/>
      <c r="T190" s="258"/>
      <c r="U190" s="259"/>
      <c r="V190" s="256"/>
      <c r="W190" s="257"/>
      <c r="X190" s="257"/>
      <c r="Y190" s="258"/>
      <c r="Z190" s="259"/>
      <c r="AA190" s="256"/>
      <c r="AB190" s="257"/>
      <c r="AC190" s="257"/>
      <c r="AD190" s="258"/>
      <c r="AE190" s="259"/>
    </row>
    <row r="191" spans="1:31" ht="12.75" hidden="1" customHeight="1" x14ac:dyDescent="0.2">
      <c r="A191" s="114">
        <f>$A$31</f>
        <v>0</v>
      </c>
      <c r="B191" s="238"/>
      <c r="C191" s="239"/>
      <c r="D191" s="239"/>
      <c r="E191" s="240"/>
      <c r="F191" s="241"/>
      <c r="G191" s="246"/>
      <c r="H191" s="247"/>
      <c r="I191" s="247"/>
      <c r="J191" s="248"/>
      <c r="K191" s="249"/>
      <c r="L191" s="256"/>
      <c r="M191" s="257"/>
      <c r="N191" s="257"/>
      <c r="O191" s="258"/>
      <c r="P191" s="259"/>
      <c r="Q191" s="256"/>
      <c r="R191" s="257"/>
      <c r="S191" s="257"/>
      <c r="T191" s="258"/>
      <c r="U191" s="259"/>
      <c r="V191" s="256"/>
      <c r="W191" s="257"/>
      <c r="X191" s="257"/>
      <c r="Y191" s="258"/>
      <c r="Z191" s="259"/>
      <c r="AA191" s="256"/>
      <c r="AB191" s="257"/>
      <c r="AC191" s="257"/>
      <c r="AD191" s="258"/>
      <c r="AE191" s="259"/>
    </row>
    <row r="192" spans="1:31" ht="12.75" hidden="1" customHeight="1" x14ac:dyDescent="0.2">
      <c r="A192" s="114">
        <f>$A$32</f>
        <v>0</v>
      </c>
      <c r="B192" s="238"/>
      <c r="C192" s="239"/>
      <c r="D192" s="239"/>
      <c r="E192" s="240"/>
      <c r="F192" s="241"/>
      <c r="G192" s="246"/>
      <c r="H192" s="247"/>
      <c r="I192" s="247"/>
      <c r="J192" s="248"/>
      <c r="K192" s="249"/>
      <c r="L192" s="256"/>
      <c r="M192" s="257"/>
      <c r="N192" s="257"/>
      <c r="O192" s="258"/>
      <c r="P192" s="259"/>
      <c r="Q192" s="256"/>
      <c r="R192" s="257"/>
      <c r="S192" s="257"/>
      <c r="T192" s="258"/>
      <c r="U192" s="259"/>
      <c r="V192" s="256"/>
      <c r="W192" s="257"/>
      <c r="X192" s="257"/>
      <c r="Y192" s="258"/>
      <c r="Z192" s="259"/>
      <c r="AA192" s="256"/>
      <c r="AB192" s="257"/>
      <c r="AC192" s="257"/>
      <c r="AD192" s="258"/>
      <c r="AE192" s="259"/>
    </row>
    <row r="193" spans="1:31" ht="12.75" hidden="1" customHeight="1" x14ac:dyDescent="0.2">
      <c r="A193" s="114">
        <f>$A$33</f>
        <v>0</v>
      </c>
      <c r="B193" s="238"/>
      <c r="C193" s="239"/>
      <c r="D193" s="239"/>
      <c r="E193" s="240"/>
      <c r="F193" s="241"/>
      <c r="G193" s="246"/>
      <c r="H193" s="247"/>
      <c r="I193" s="247"/>
      <c r="J193" s="248"/>
      <c r="K193" s="249"/>
      <c r="L193" s="256"/>
      <c r="M193" s="257"/>
      <c r="N193" s="257"/>
      <c r="O193" s="258"/>
      <c r="P193" s="259"/>
      <c r="Q193" s="256"/>
      <c r="R193" s="257"/>
      <c r="S193" s="257"/>
      <c r="T193" s="258"/>
      <c r="U193" s="259"/>
      <c r="V193" s="256"/>
      <c r="W193" s="257"/>
      <c r="X193" s="257"/>
      <c r="Y193" s="258"/>
      <c r="Z193" s="259"/>
      <c r="AA193" s="256"/>
      <c r="AB193" s="257"/>
      <c r="AC193" s="257"/>
      <c r="AD193" s="258"/>
      <c r="AE193" s="259"/>
    </row>
    <row r="194" spans="1:31" ht="12.75" hidden="1" customHeight="1" x14ac:dyDescent="0.2">
      <c r="A194" s="114">
        <f>$A$34</f>
        <v>0</v>
      </c>
      <c r="B194" s="238"/>
      <c r="C194" s="239"/>
      <c r="D194" s="239"/>
      <c r="E194" s="240"/>
      <c r="F194" s="241"/>
      <c r="G194" s="246"/>
      <c r="H194" s="247"/>
      <c r="I194" s="247"/>
      <c r="J194" s="248"/>
      <c r="K194" s="249"/>
      <c r="L194" s="256"/>
      <c r="M194" s="257"/>
      <c r="N194" s="257"/>
      <c r="O194" s="258"/>
      <c r="P194" s="259"/>
      <c r="Q194" s="256"/>
      <c r="R194" s="257"/>
      <c r="S194" s="257"/>
      <c r="T194" s="258"/>
      <c r="U194" s="259"/>
      <c r="V194" s="256"/>
      <c r="W194" s="257"/>
      <c r="X194" s="257"/>
      <c r="Y194" s="258"/>
      <c r="Z194" s="259"/>
      <c r="AA194" s="256"/>
      <c r="AB194" s="257"/>
      <c r="AC194" s="257"/>
      <c r="AD194" s="258"/>
      <c r="AE194" s="259"/>
    </row>
    <row r="195" spans="1:31" ht="12.75" hidden="1" customHeight="1" x14ac:dyDescent="0.2">
      <c r="B195" s="238"/>
      <c r="C195" s="239"/>
      <c r="D195" s="239"/>
      <c r="E195" s="240"/>
      <c r="F195" s="241"/>
      <c r="G195" s="246"/>
      <c r="H195" s="247"/>
      <c r="I195" s="247"/>
      <c r="J195" s="248"/>
      <c r="K195" s="249"/>
      <c r="L195" s="256"/>
      <c r="M195" s="257"/>
      <c r="N195" s="257"/>
      <c r="O195" s="258"/>
      <c r="P195" s="259"/>
      <c r="Q195" s="256"/>
      <c r="R195" s="257"/>
      <c r="S195" s="257"/>
      <c r="T195" s="258"/>
      <c r="U195" s="259"/>
      <c r="V195" s="256"/>
      <c r="W195" s="257"/>
      <c r="X195" s="257"/>
      <c r="Y195" s="258"/>
      <c r="Z195" s="259"/>
      <c r="AA195" s="256"/>
      <c r="AB195" s="257"/>
      <c r="AC195" s="257"/>
      <c r="AD195" s="258"/>
      <c r="AE195" s="259"/>
    </row>
    <row r="196" spans="1:31" x14ac:dyDescent="0.2">
      <c r="A196" s="115" t="s">
        <v>2</v>
      </c>
      <c r="B196" s="242">
        <f t="shared" ref="B196:AE196" si="46">SUM(B$172:B$195)</f>
        <v>106</v>
      </c>
      <c r="C196" s="243">
        <f t="shared" si="46"/>
        <v>1050185</v>
      </c>
      <c r="D196" s="243">
        <f t="shared" si="46"/>
        <v>678</v>
      </c>
      <c r="E196" s="244">
        <f t="shared" si="46"/>
        <v>96100.048999999999</v>
      </c>
      <c r="F196" s="245">
        <f t="shared" si="46"/>
        <v>1</v>
      </c>
      <c r="G196" s="250">
        <f t="shared" si="46"/>
        <v>121</v>
      </c>
      <c r="H196" s="251">
        <f t="shared" si="46"/>
        <v>1074744</v>
      </c>
      <c r="I196" s="251">
        <f t="shared" si="46"/>
        <v>896</v>
      </c>
      <c r="J196" s="255">
        <f t="shared" si="46"/>
        <v>99681.796000000002</v>
      </c>
      <c r="K196" s="252">
        <f t="shared" si="46"/>
        <v>0.99999999999999989</v>
      </c>
      <c r="L196" s="261">
        <f t="shared" si="46"/>
        <v>126</v>
      </c>
      <c r="M196" s="262">
        <f t="shared" si="46"/>
        <v>1053694</v>
      </c>
      <c r="N196" s="262">
        <f t="shared" si="46"/>
        <v>1156</v>
      </c>
      <c r="O196" s="263">
        <f t="shared" si="46"/>
        <v>97827.23</v>
      </c>
      <c r="P196" s="264">
        <f t="shared" si="46"/>
        <v>1</v>
      </c>
      <c r="Q196" s="261">
        <f t="shared" si="46"/>
        <v>136</v>
      </c>
      <c r="R196" s="262">
        <f t="shared" si="46"/>
        <v>1086675</v>
      </c>
      <c r="S196" s="262">
        <f t="shared" si="46"/>
        <v>12270</v>
      </c>
      <c r="T196" s="263">
        <f t="shared" si="46"/>
        <v>98666.89</v>
      </c>
      <c r="U196" s="264">
        <f t="shared" si="46"/>
        <v>1</v>
      </c>
      <c r="V196" s="261">
        <f t="shared" si="46"/>
        <v>149</v>
      </c>
      <c r="W196" s="262">
        <f t="shared" si="46"/>
        <v>1014705</v>
      </c>
      <c r="X196" s="262">
        <f t="shared" si="46"/>
        <v>5133</v>
      </c>
      <c r="Y196" s="263">
        <f t="shared" si="46"/>
        <v>102274.91499999998</v>
      </c>
      <c r="Z196" s="264">
        <f t="shared" si="46"/>
        <v>1</v>
      </c>
      <c r="AA196" s="261">
        <f t="shared" si="46"/>
        <v>0</v>
      </c>
      <c r="AB196" s="262">
        <f t="shared" si="46"/>
        <v>0</v>
      </c>
      <c r="AC196" s="262">
        <f t="shared" si="46"/>
        <v>0</v>
      </c>
      <c r="AD196" s="263">
        <f t="shared" si="46"/>
        <v>0</v>
      </c>
      <c r="AE196" s="264" t="e">
        <f t="shared" si="46"/>
        <v>#DIV/0!</v>
      </c>
    </row>
    <row r="199" spans="1:31" ht="12.75" customHeight="1" x14ac:dyDescent="0.2"/>
    <row r="200" spans="1:31" ht="12.75" customHeight="1" x14ac:dyDescent="0.2">
      <c r="A200" s="110" t="str">
        <f>Translation!$A$39</f>
        <v>Vorsorgekapital in Mio. CHF</v>
      </c>
    </row>
    <row r="201" spans="1:31" ht="12.75" customHeight="1" x14ac:dyDescent="0.2"/>
    <row r="202" spans="1:31" ht="12.75" customHeight="1" x14ac:dyDescent="0.2"/>
    <row r="203" spans="1:31" ht="12.75" customHeight="1" x14ac:dyDescent="0.2"/>
    <row r="204" spans="1:31" ht="12.75" customHeight="1" x14ac:dyDescent="0.2"/>
    <row r="205" spans="1:31" ht="12.75" customHeight="1" x14ac:dyDescent="0.2"/>
    <row r="206" spans="1:31" ht="12.75" customHeight="1" x14ac:dyDescent="0.2"/>
    <row r="207" spans="1:31" ht="12.75" customHeight="1" x14ac:dyDescent="0.2"/>
    <row r="208" spans="1:31" ht="12.75" customHeight="1" x14ac:dyDescent="0.2"/>
    <row r="209" ht="12.75" customHeight="1" x14ac:dyDescent="0.2"/>
  </sheetData>
  <mergeCells count="16">
    <mergeCell ref="AA183:AE183"/>
    <mergeCell ref="AA184:AE184"/>
    <mergeCell ref="B3:F3"/>
    <mergeCell ref="AA143:AE143"/>
    <mergeCell ref="AA144:AE144"/>
    <mergeCell ref="AA104:AE104"/>
    <mergeCell ref="Q3:U3"/>
    <mergeCell ref="V3:Z3"/>
    <mergeCell ref="AA3:AE3"/>
    <mergeCell ref="AA24:AE24"/>
    <mergeCell ref="AA63:AE63"/>
    <mergeCell ref="G3:K3"/>
    <mergeCell ref="L3:P3"/>
    <mergeCell ref="AA64:AE64"/>
    <mergeCell ref="AA23:AE23"/>
    <mergeCell ref="AA103:AE10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3" orientation="landscape" cellComments="atEnd" r:id="rId1"/>
  <headerFooter>
    <oddFooter>&amp;L&amp;10&amp;F / &amp;A&amp;C&amp;10&amp;H&amp;P / &amp;N&amp;R&amp;10OAK BV - RM / 10.05.2016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0">
    <pageSetUpPr fitToPage="1"/>
  </sheetPr>
  <dimension ref="A1:AE209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27" width="11" style="25"/>
    <col min="28" max="29" width="11" style="18"/>
    <col min="30" max="30" width="11" style="158"/>
    <col min="31" max="31" width="11" style="27"/>
    <col min="32" max="16384" width="11" style="1"/>
  </cols>
  <sheetData>
    <row r="1" spans="1:31" s="22" customFormat="1" ht="18" x14ac:dyDescent="0.25">
      <c r="A1" s="109" t="str">
        <f>Translation!$A$417</f>
        <v>Registrierung und Umfang der Leistungen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  <c r="AA1" s="21"/>
      <c r="AD1" s="157"/>
      <c r="AE1" s="24"/>
    </row>
    <row r="2" spans="1:3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  <c r="AA2" s="25"/>
      <c r="AD2" s="158"/>
      <c r="AE2" s="27"/>
    </row>
    <row r="3" spans="1:31" s="18" customFormat="1" ht="15.75" x14ac:dyDescent="0.25">
      <c r="A3" s="110"/>
      <c r="B3" s="288">
        <f>Translation!$A$45</f>
        <v>2018</v>
      </c>
      <c r="C3" s="289"/>
      <c r="D3" s="289"/>
      <c r="E3" s="289"/>
      <c r="F3" s="290"/>
      <c r="G3" s="288">
        <f>Translation!$A$44</f>
        <v>2017</v>
      </c>
      <c r="H3" s="289"/>
      <c r="I3" s="289"/>
      <c r="J3" s="289"/>
      <c r="K3" s="290"/>
      <c r="L3" s="288">
        <f>Translation!$A$43</f>
        <v>2016</v>
      </c>
      <c r="M3" s="289"/>
      <c r="N3" s="289"/>
      <c r="O3" s="289"/>
      <c r="P3" s="290"/>
      <c r="Q3" s="288">
        <f>Translation!$A$42</f>
        <v>2015</v>
      </c>
      <c r="R3" s="289"/>
      <c r="S3" s="289"/>
      <c r="T3" s="289"/>
      <c r="U3" s="290"/>
      <c r="V3" s="288">
        <f>Translation!$A$41</f>
        <v>2014</v>
      </c>
      <c r="W3" s="289"/>
      <c r="X3" s="289"/>
      <c r="Y3" s="289"/>
      <c r="Z3" s="290"/>
      <c r="AA3" s="288">
        <f>Translation!$A$40</f>
        <v>2013</v>
      </c>
      <c r="AB3" s="289"/>
      <c r="AC3" s="289"/>
      <c r="AD3" s="289"/>
      <c r="AE3" s="290"/>
    </row>
    <row r="4" spans="1:31" s="18" customFormat="1" ht="38.25" x14ac:dyDescent="0.2">
      <c r="A4" s="111"/>
      <c r="B4" s="28" t="str">
        <f>Translation!$A$46</f>
        <v>Anzahl VE</v>
      </c>
      <c r="C4" s="19" t="str">
        <f>Translation!$A$47</f>
        <v>Anzahl aktive Versicherte</v>
      </c>
      <c r="D4" s="19" t="str">
        <f>Translation!$A$48</f>
        <v>Anzahl Rentner</v>
      </c>
      <c r="E4" s="148" t="str">
        <f>Translation!$A$49</f>
        <v>Vorsorge-kapital</v>
      </c>
      <c r="F4" s="29" t="str">
        <f>Translation!$A$52</f>
        <v>Anteil Vorsorge-kapital</v>
      </c>
      <c r="G4" s="28" t="str">
        <f>Translation!$A$46</f>
        <v>Anzahl VE</v>
      </c>
      <c r="H4" s="19" t="str">
        <f>Translation!$A$47</f>
        <v>Anzahl aktive Versicherte</v>
      </c>
      <c r="I4" s="19" t="str">
        <f>Translation!$A$48</f>
        <v>Anzahl Rentner</v>
      </c>
      <c r="J4" s="148" t="str">
        <f>Translation!$A$49</f>
        <v>Vorsorge-kapital</v>
      </c>
      <c r="K4" s="29" t="str">
        <f>Translation!$A$52</f>
        <v>Anteil Vorsorge-kapital</v>
      </c>
      <c r="L4" s="28" t="str">
        <f>Translation!$A$46</f>
        <v>Anzahl VE</v>
      </c>
      <c r="M4" s="73" t="str">
        <f>Translation!$A$47</f>
        <v>Anzahl aktive Versicherte</v>
      </c>
      <c r="N4" s="73" t="str">
        <f>Translation!$A$48</f>
        <v>Anzahl Rentner</v>
      </c>
      <c r="O4" s="148" t="str">
        <f>Translation!$A$49</f>
        <v>Vorsorge-kapital</v>
      </c>
      <c r="P4" s="29" t="str">
        <f>Translation!$A$52</f>
        <v>Anteil Vorsorge-kapital</v>
      </c>
      <c r="Q4" s="28" t="str">
        <f>Translation!$A$46</f>
        <v>Anzahl VE</v>
      </c>
      <c r="R4" s="73" t="str">
        <f>Translation!$A$47</f>
        <v>Anzahl aktive Versicherte</v>
      </c>
      <c r="S4" s="73" t="str">
        <f>Translation!$A$48</f>
        <v>Anzahl Rentner</v>
      </c>
      <c r="T4" s="148" t="str">
        <f>Translation!$A$49</f>
        <v>Vorsorge-kapital</v>
      </c>
      <c r="U4" s="29" t="str">
        <f>Translation!$A$52</f>
        <v>Anteil Vorsorge-kapital</v>
      </c>
      <c r="V4" s="28" t="str">
        <f>Translation!$A$46</f>
        <v>Anzahl VE</v>
      </c>
      <c r="W4" s="73" t="str">
        <f>Translation!$A$47</f>
        <v>Anzahl aktive Versicherte</v>
      </c>
      <c r="X4" s="73" t="str">
        <f>Translation!$A$48</f>
        <v>Anzahl Rentner</v>
      </c>
      <c r="Y4" s="148" t="str">
        <f>Translation!$A$49</f>
        <v>Vorsorge-kapital</v>
      </c>
      <c r="Z4" s="29" t="str">
        <f>Translation!$A$52</f>
        <v>Anteil Vorsorge-kapital</v>
      </c>
      <c r="AA4" s="28" t="str">
        <f>Translation!$A$46</f>
        <v>Anzahl VE</v>
      </c>
      <c r="AB4" s="73" t="str">
        <f>Translation!$A$47</f>
        <v>Anzahl aktive Versicherte</v>
      </c>
      <c r="AC4" s="73" t="str">
        <f>Translation!$A$48</f>
        <v>Anzahl Rentner</v>
      </c>
      <c r="AD4" s="148" t="str">
        <f>Translation!$A$49</f>
        <v>Vorsorge-kapital</v>
      </c>
      <c r="AE4" s="29" t="str">
        <f>Translation!$A$52</f>
        <v>Anteil Vorsorge-kapital</v>
      </c>
    </row>
    <row r="5" spans="1:31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  <c r="AA5" s="59"/>
      <c r="AB5" s="74"/>
      <c r="AC5" s="74"/>
      <c r="AD5" s="159"/>
      <c r="AE5" s="62"/>
    </row>
    <row r="6" spans="1:31" x14ac:dyDescent="0.2">
      <c r="M6" s="75"/>
      <c r="N6" s="75"/>
      <c r="R6" s="75"/>
      <c r="S6" s="75"/>
      <c r="W6" s="75"/>
      <c r="X6" s="75"/>
      <c r="AB6" s="75"/>
      <c r="AC6" s="75"/>
    </row>
    <row r="7" spans="1:31" ht="12.75" hidden="1" customHeight="1" x14ac:dyDescent="0.2">
      <c r="M7" s="75"/>
      <c r="N7" s="75"/>
      <c r="R7" s="75"/>
      <c r="S7" s="75"/>
      <c r="W7" s="75"/>
      <c r="X7" s="75"/>
      <c r="AB7" s="75"/>
      <c r="AC7" s="75"/>
    </row>
    <row r="8" spans="1:31" ht="12.75" hidden="1" customHeight="1" x14ac:dyDescent="0.2">
      <c r="M8" s="75"/>
      <c r="N8" s="75"/>
      <c r="R8" s="75"/>
      <c r="S8" s="75"/>
      <c r="W8" s="75"/>
      <c r="X8" s="75"/>
      <c r="AB8" s="75"/>
      <c r="AC8" s="75"/>
    </row>
    <row r="9" spans="1:31" ht="12.75" hidden="1" customHeight="1" x14ac:dyDescent="0.2">
      <c r="M9" s="75"/>
      <c r="N9" s="75"/>
      <c r="R9" s="75"/>
      <c r="S9" s="75"/>
      <c r="W9" s="75"/>
      <c r="X9" s="75"/>
      <c r="AB9" s="75"/>
      <c r="AC9" s="75"/>
    </row>
    <row r="10" spans="1:31" x14ac:dyDescent="0.2">
      <c r="M10" s="75"/>
      <c r="N10" s="75"/>
      <c r="R10" s="75"/>
      <c r="S10" s="75"/>
      <c r="W10" s="75"/>
      <c r="X10" s="75"/>
      <c r="AB10" s="75"/>
      <c r="AC10" s="75"/>
    </row>
    <row r="11" spans="1:31" x14ac:dyDescent="0.2">
      <c r="A11" s="113" t="str">
        <f>Translation!$A$29</f>
        <v>alle Vorsorgeeinrichtungen</v>
      </c>
    </row>
    <row r="12" spans="1:31" x14ac:dyDescent="0.2">
      <c r="A12" s="114" t="str">
        <f>Translation!$A418</f>
        <v>Obligatorische Leistungen (inkl. umhüllende VE)</v>
      </c>
      <c r="B12" s="30">
        <v>1289</v>
      </c>
      <c r="C12" s="6">
        <v>4116582</v>
      </c>
      <c r="D12" s="6">
        <v>925355</v>
      </c>
      <c r="E12" s="150">
        <v>902591.46900000004</v>
      </c>
      <c r="F12" s="31">
        <f>E12/E$36</f>
        <v>0.97879967745805829</v>
      </c>
      <c r="G12" s="41">
        <v>1361</v>
      </c>
      <c r="H12" s="42">
        <v>4053906</v>
      </c>
      <c r="I12" s="42">
        <v>906216</v>
      </c>
      <c r="J12" s="160">
        <v>884360.91899999999</v>
      </c>
      <c r="K12" s="44">
        <f>J12/J$36</f>
        <v>0.97904669546493794</v>
      </c>
      <c r="L12" s="76">
        <v>1385</v>
      </c>
      <c r="M12" s="122">
        <v>3955201</v>
      </c>
      <c r="N12" s="122">
        <v>877289</v>
      </c>
      <c r="O12" s="166">
        <v>843483.38899999997</v>
      </c>
      <c r="P12" s="124">
        <f>O12/O$36</f>
        <v>0.9807203556473878</v>
      </c>
      <c r="Q12" s="76">
        <v>1417</v>
      </c>
      <c r="R12" s="122">
        <v>3916781</v>
      </c>
      <c r="S12" s="122">
        <v>866798</v>
      </c>
      <c r="T12" s="166">
        <v>805642.103</v>
      </c>
      <c r="U12" s="124">
        <f>T12/T$36</f>
        <v>0.97863555509060107</v>
      </c>
      <c r="V12" s="76">
        <v>1531</v>
      </c>
      <c r="W12" s="122">
        <v>3891191</v>
      </c>
      <c r="X12" s="122">
        <v>857625</v>
      </c>
      <c r="Y12" s="166">
        <v>788088.69200000004</v>
      </c>
      <c r="Z12" s="124">
        <f>Y12/Y$36</f>
        <v>0.98017200493192425</v>
      </c>
      <c r="AA12" s="76">
        <v>1588</v>
      </c>
      <c r="AB12" s="122">
        <v>3823133</v>
      </c>
      <c r="AC12" s="122">
        <v>930521</v>
      </c>
      <c r="AD12" s="166">
        <v>733339.33</v>
      </c>
      <c r="AE12" s="124">
        <f>AD12/AD$36</f>
        <v>0.98374749960539187</v>
      </c>
    </row>
    <row r="13" spans="1:31" x14ac:dyDescent="0.2">
      <c r="A13" s="114" t="str">
        <f>Translation!$A419</f>
        <v>Nur überobligatorische Leistungen</v>
      </c>
      <c r="B13" s="30">
        <v>298</v>
      </c>
      <c r="C13" s="6">
        <v>125315</v>
      </c>
      <c r="D13" s="6">
        <v>11940</v>
      </c>
      <c r="E13" s="150">
        <v>19549.689999999999</v>
      </c>
      <c r="F13" s="31">
        <f>E13/E$36</f>
        <v>2.1200322541941759E-2</v>
      </c>
      <c r="G13" s="41">
        <v>293</v>
      </c>
      <c r="H13" s="42">
        <v>122006</v>
      </c>
      <c r="I13" s="42">
        <v>11275</v>
      </c>
      <c r="J13" s="160">
        <v>18926.864000000001</v>
      </c>
      <c r="K13" s="44">
        <f>J13/J$36</f>
        <v>2.0953304535062001E-2</v>
      </c>
      <c r="L13" s="76">
        <v>297</v>
      </c>
      <c r="M13" s="122">
        <v>94893</v>
      </c>
      <c r="N13" s="122">
        <v>11536</v>
      </c>
      <c r="O13" s="166">
        <v>16581.75</v>
      </c>
      <c r="P13" s="124">
        <f>O13/O$36</f>
        <v>1.9279644352612226E-2</v>
      </c>
      <c r="Q13" s="76">
        <v>326</v>
      </c>
      <c r="R13" s="122">
        <v>121374</v>
      </c>
      <c r="S13" s="122">
        <v>11803</v>
      </c>
      <c r="T13" s="166">
        <v>17587.850999999999</v>
      </c>
      <c r="U13" s="124">
        <f>T13/T$36</f>
        <v>2.136444490939891E-2</v>
      </c>
      <c r="V13" s="76">
        <v>314</v>
      </c>
      <c r="W13" s="122">
        <v>112846</v>
      </c>
      <c r="X13" s="122">
        <v>11193</v>
      </c>
      <c r="Y13" s="166">
        <v>15942.323</v>
      </c>
      <c r="Z13" s="124">
        <f>Y13/Y$36</f>
        <v>1.9827995068075824E-2</v>
      </c>
      <c r="AA13" s="76">
        <v>317</v>
      </c>
      <c r="AB13" s="122">
        <v>109615</v>
      </c>
      <c r="AC13" s="122">
        <v>12811</v>
      </c>
      <c r="AD13" s="166">
        <v>12115.504999999999</v>
      </c>
      <c r="AE13" s="124">
        <f>AD13/AD$36</f>
        <v>1.6252500394608078E-2</v>
      </c>
    </row>
    <row r="14" spans="1:31" ht="12.75" hidden="1" customHeight="1" x14ac:dyDescent="0.2">
      <c r="A14" s="114"/>
      <c r="B14" s="30"/>
      <c r="C14" s="6"/>
      <c r="D14" s="6"/>
      <c r="E14" s="150"/>
      <c r="F14" s="31"/>
      <c r="G14" s="41"/>
      <c r="H14" s="42"/>
      <c r="I14" s="42"/>
      <c r="J14" s="160"/>
      <c r="K14" s="44"/>
      <c r="L14" s="76"/>
      <c r="M14" s="122"/>
      <c r="N14" s="122"/>
      <c r="O14" s="166"/>
      <c r="P14" s="124"/>
      <c r="Q14" s="76"/>
      <c r="R14" s="122"/>
      <c r="S14" s="122"/>
      <c r="T14" s="166"/>
      <c r="U14" s="124"/>
      <c r="V14" s="76"/>
      <c r="W14" s="122"/>
      <c r="X14" s="122"/>
      <c r="Y14" s="166"/>
      <c r="Z14" s="124"/>
      <c r="AA14" s="76"/>
      <c r="AB14" s="122"/>
      <c r="AC14" s="122"/>
      <c r="AD14" s="166"/>
      <c r="AE14" s="124"/>
    </row>
    <row r="15" spans="1:31" ht="12.75" hidden="1" customHeight="1" x14ac:dyDescent="0.2">
      <c r="A15" s="114"/>
      <c r="B15" s="30"/>
      <c r="C15" s="6"/>
      <c r="D15" s="6"/>
      <c r="E15" s="150"/>
      <c r="F15" s="31"/>
      <c r="G15" s="41"/>
      <c r="H15" s="42"/>
      <c r="I15" s="42"/>
      <c r="J15" s="160"/>
      <c r="K15" s="44"/>
      <c r="L15" s="76"/>
      <c r="M15" s="122"/>
      <c r="N15" s="122"/>
      <c r="O15" s="166"/>
      <c r="P15" s="124"/>
      <c r="Q15" s="76"/>
      <c r="R15" s="122"/>
      <c r="S15" s="122"/>
      <c r="T15" s="166"/>
      <c r="U15" s="124"/>
      <c r="V15" s="76"/>
      <c r="W15" s="122"/>
      <c r="X15" s="122"/>
      <c r="Y15" s="166"/>
      <c r="Z15" s="124"/>
      <c r="AA15" s="76"/>
      <c r="AB15" s="122"/>
      <c r="AC15" s="122"/>
      <c r="AD15" s="166"/>
      <c r="AE15" s="124"/>
    </row>
    <row r="16" spans="1:31" ht="12.75" hidden="1" customHeight="1" x14ac:dyDescent="0.2">
      <c r="A16" s="114"/>
      <c r="B16" s="30"/>
      <c r="C16" s="6"/>
      <c r="D16" s="6"/>
      <c r="E16" s="150"/>
      <c r="F16" s="31"/>
      <c r="G16" s="41"/>
      <c r="H16" s="42"/>
      <c r="I16" s="42"/>
      <c r="J16" s="160"/>
      <c r="K16" s="44"/>
      <c r="L16" s="76"/>
      <c r="M16" s="122"/>
      <c r="N16" s="122"/>
      <c r="O16" s="166"/>
      <c r="P16" s="124"/>
      <c r="Q16" s="76"/>
      <c r="R16" s="122"/>
      <c r="S16" s="122"/>
      <c r="T16" s="166"/>
      <c r="U16" s="124"/>
      <c r="V16" s="76"/>
      <c r="W16" s="122"/>
      <c r="X16" s="122"/>
      <c r="Y16" s="166"/>
      <c r="Z16" s="124"/>
      <c r="AA16" s="76"/>
      <c r="AB16" s="122"/>
      <c r="AC16" s="122"/>
      <c r="AD16" s="166"/>
      <c r="AE16" s="124"/>
    </row>
    <row r="17" spans="2:31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6"/>
      <c r="P17" s="124"/>
      <c r="Q17" s="76"/>
      <c r="R17" s="122"/>
      <c r="S17" s="122"/>
      <c r="T17" s="166"/>
      <c r="U17" s="124"/>
      <c r="V17" s="76"/>
      <c r="W17" s="122"/>
      <c r="X17" s="122"/>
      <c r="Y17" s="166"/>
      <c r="Z17" s="124"/>
      <c r="AA17" s="76"/>
      <c r="AB17" s="122"/>
      <c r="AC17" s="122"/>
      <c r="AD17" s="166"/>
      <c r="AE17" s="124"/>
    </row>
    <row r="18" spans="2:31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6"/>
      <c r="P18" s="124"/>
      <c r="Q18" s="76"/>
      <c r="R18" s="122"/>
      <c r="S18" s="122"/>
      <c r="T18" s="166"/>
      <c r="U18" s="124"/>
      <c r="V18" s="76"/>
      <c r="W18" s="122"/>
      <c r="X18" s="122"/>
      <c r="Y18" s="166"/>
      <c r="Z18" s="124"/>
      <c r="AA18" s="76"/>
      <c r="AB18" s="122"/>
      <c r="AC18" s="122"/>
      <c r="AD18" s="166"/>
      <c r="AE18" s="124"/>
    </row>
    <row r="19" spans="2:31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6"/>
      <c r="P19" s="124"/>
      <c r="Q19" s="76"/>
      <c r="R19" s="122"/>
      <c r="S19" s="122"/>
      <c r="T19" s="166"/>
      <c r="U19" s="124"/>
      <c r="V19" s="76"/>
      <c r="W19" s="122"/>
      <c r="X19" s="122"/>
      <c r="Y19" s="166"/>
      <c r="Z19" s="124"/>
      <c r="AA19" s="76"/>
      <c r="AB19" s="122"/>
      <c r="AC19" s="122"/>
      <c r="AD19" s="166"/>
      <c r="AE19" s="124"/>
    </row>
    <row r="20" spans="2:31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6"/>
      <c r="P20" s="124"/>
      <c r="Q20" s="76"/>
      <c r="R20" s="122"/>
      <c r="S20" s="122"/>
      <c r="T20" s="166"/>
      <c r="U20" s="124"/>
      <c r="V20" s="76"/>
      <c r="W20" s="122"/>
      <c r="X20" s="122"/>
      <c r="Y20" s="166"/>
      <c r="Z20" s="124"/>
      <c r="AA20" s="76"/>
      <c r="AB20" s="122"/>
      <c r="AC20" s="122"/>
      <c r="AD20" s="166"/>
      <c r="AE20" s="124"/>
    </row>
    <row r="21" spans="2:31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6"/>
      <c r="P21" s="124"/>
      <c r="Q21" s="76"/>
      <c r="R21" s="122"/>
      <c r="S21" s="122"/>
      <c r="T21" s="166"/>
      <c r="U21" s="124"/>
      <c r="V21" s="76"/>
      <c r="W21" s="122"/>
      <c r="X21" s="122"/>
      <c r="Y21" s="166"/>
      <c r="Z21" s="124"/>
      <c r="AA21" s="76"/>
      <c r="AB21" s="122"/>
      <c r="AC21" s="122"/>
      <c r="AD21" s="166"/>
      <c r="AE21" s="124"/>
    </row>
    <row r="22" spans="2:31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6"/>
      <c r="P22" s="124"/>
      <c r="Q22" s="76"/>
      <c r="R22" s="122"/>
      <c r="S22" s="122"/>
      <c r="T22" s="166"/>
      <c r="U22" s="124"/>
      <c r="V22" s="76"/>
      <c r="W22" s="122"/>
      <c r="X22" s="122"/>
      <c r="Y22" s="166"/>
      <c r="Z22" s="124"/>
      <c r="AA22" s="76"/>
      <c r="AB22" s="122"/>
      <c r="AC22" s="122"/>
      <c r="AD22" s="166"/>
      <c r="AE22" s="124"/>
    </row>
    <row r="23" spans="2:31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6"/>
      <c r="P23" s="124"/>
      <c r="Q23" s="76"/>
      <c r="R23" s="122"/>
      <c r="S23" s="122"/>
      <c r="T23" s="166"/>
      <c r="U23" s="124"/>
      <c r="V23" s="76"/>
      <c r="W23" s="122"/>
      <c r="X23" s="122"/>
      <c r="Y23" s="166"/>
      <c r="Z23" s="124"/>
      <c r="AA23" s="76"/>
      <c r="AB23" s="122"/>
      <c r="AC23" s="122"/>
      <c r="AD23" s="166"/>
      <c r="AE23" s="124"/>
    </row>
    <row r="24" spans="2:31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6"/>
      <c r="P24" s="124"/>
      <c r="Q24" s="76"/>
      <c r="R24" s="122"/>
      <c r="S24" s="122"/>
      <c r="T24" s="166"/>
      <c r="U24" s="124"/>
      <c r="V24" s="76"/>
      <c r="W24" s="122"/>
      <c r="X24" s="122"/>
      <c r="Y24" s="166"/>
      <c r="Z24" s="124"/>
      <c r="AA24" s="76"/>
      <c r="AB24" s="122"/>
      <c r="AC24" s="122"/>
      <c r="AD24" s="166"/>
      <c r="AE24" s="124"/>
    </row>
    <row r="25" spans="2:31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6"/>
      <c r="P25" s="124"/>
      <c r="Q25" s="76"/>
      <c r="R25" s="122"/>
      <c r="S25" s="122"/>
      <c r="T25" s="166"/>
      <c r="U25" s="124"/>
      <c r="V25" s="76"/>
      <c r="W25" s="122"/>
      <c r="X25" s="122"/>
      <c r="Y25" s="166"/>
      <c r="Z25" s="124"/>
      <c r="AA25" s="76"/>
      <c r="AB25" s="122"/>
      <c r="AC25" s="122"/>
      <c r="AD25" s="166"/>
      <c r="AE25" s="124"/>
    </row>
    <row r="26" spans="2:31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6"/>
      <c r="P26" s="124"/>
      <c r="Q26" s="76"/>
      <c r="R26" s="122"/>
      <c r="S26" s="122"/>
      <c r="T26" s="166"/>
      <c r="U26" s="124"/>
      <c r="V26" s="76"/>
      <c r="W26" s="122"/>
      <c r="X26" s="122"/>
      <c r="Y26" s="166"/>
      <c r="Z26" s="124"/>
      <c r="AA26" s="76"/>
      <c r="AB26" s="122"/>
      <c r="AC26" s="122"/>
      <c r="AD26" s="166"/>
      <c r="AE26" s="124"/>
    </row>
    <row r="27" spans="2:31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6"/>
      <c r="P27" s="124"/>
      <c r="Q27" s="76"/>
      <c r="R27" s="122"/>
      <c r="S27" s="122"/>
      <c r="T27" s="166"/>
      <c r="U27" s="124"/>
      <c r="V27" s="76"/>
      <c r="W27" s="122"/>
      <c r="X27" s="122"/>
      <c r="Y27" s="166"/>
      <c r="Z27" s="124"/>
      <c r="AA27" s="76"/>
      <c r="AB27" s="122"/>
      <c r="AC27" s="122"/>
      <c r="AD27" s="166"/>
      <c r="AE27" s="124"/>
    </row>
    <row r="28" spans="2:31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6"/>
      <c r="P28" s="124"/>
      <c r="Q28" s="76"/>
      <c r="R28" s="122"/>
      <c r="S28" s="122"/>
      <c r="T28" s="166"/>
      <c r="U28" s="124"/>
      <c r="V28" s="76"/>
      <c r="W28" s="122"/>
      <c r="X28" s="122"/>
      <c r="Y28" s="166"/>
      <c r="Z28" s="124"/>
      <c r="AA28" s="76"/>
      <c r="AB28" s="122"/>
      <c r="AC28" s="122"/>
      <c r="AD28" s="166"/>
      <c r="AE28" s="124"/>
    </row>
    <row r="29" spans="2:31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6"/>
      <c r="P29" s="124"/>
      <c r="Q29" s="76"/>
      <c r="R29" s="122"/>
      <c r="S29" s="122"/>
      <c r="T29" s="166"/>
      <c r="U29" s="124"/>
      <c r="V29" s="76"/>
      <c r="W29" s="122"/>
      <c r="X29" s="122"/>
      <c r="Y29" s="166"/>
      <c r="Z29" s="124"/>
      <c r="AA29" s="76"/>
      <c r="AB29" s="122"/>
      <c r="AC29" s="122"/>
      <c r="AD29" s="166"/>
      <c r="AE29" s="124"/>
    </row>
    <row r="30" spans="2:31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6"/>
      <c r="P30" s="124"/>
      <c r="Q30" s="76"/>
      <c r="R30" s="122"/>
      <c r="S30" s="122"/>
      <c r="T30" s="166"/>
      <c r="U30" s="124"/>
      <c r="V30" s="76"/>
      <c r="W30" s="122"/>
      <c r="X30" s="122"/>
      <c r="Y30" s="166"/>
      <c r="Z30" s="124"/>
      <c r="AA30" s="76"/>
      <c r="AB30" s="122"/>
      <c r="AC30" s="122"/>
      <c r="AD30" s="166"/>
      <c r="AE30" s="124"/>
    </row>
    <row r="31" spans="2:31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6"/>
      <c r="P31" s="124"/>
      <c r="Q31" s="76"/>
      <c r="R31" s="122"/>
      <c r="S31" s="122"/>
      <c r="T31" s="166"/>
      <c r="U31" s="124"/>
      <c r="V31" s="76"/>
      <c r="W31" s="122"/>
      <c r="X31" s="122"/>
      <c r="Y31" s="166"/>
      <c r="Z31" s="124"/>
      <c r="AA31" s="76"/>
      <c r="AB31" s="122"/>
      <c r="AC31" s="122"/>
      <c r="AD31" s="166"/>
      <c r="AE31" s="124"/>
    </row>
    <row r="32" spans="2:31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6"/>
      <c r="P32" s="124"/>
      <c r="Q32" s="76"/>
      <c r="R32" s="122"/>
      <c r="S32" s="122"/>
      <c r="T32" s="166"/>
      <c r="U32" s="124"/>
      <c r="V32" s="76"/>
      <c r="W32" s="122"/>
      <c r="X32" s="122"/>
      <c r="Y32" s="166"/>
      <c r="Z32" s="124"/>
      <c r="AA32" s="76"/>
      <c r="AB32" s="122"/>
      <c r="AC32" s="122"/>
      <c r="AD32" s="166"/>
      <c r="AE32" s="124"/>
    </row>
    <row r="33" spans="1:31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6"/>
      <c r="P33" s="124"/>
      <c r="Q33" s="76"/>
      <c r="R33" s="122"/>
      <c r="S33" s="122"/>
      <c r="T33" s="166"/>
      <c r="U33" s="124"/>
      <c r="V33" s="76"/>
      <c r="W33" s="122"/>
      <c r="X33" s="122"/>
      <c r="Y33" s="166"/>
      <c r="Z33" s="124"/>
      <c r="AA33" s="76"/>
      <c r="AB33" s="122"/>
      <c r="AC33" s="122"/>
      <c r="AD33" s="166"/>
      <c r="AE33" s="124"/>
    </row>
    <row r="34" spans="1:31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6"/>
      <c r="P34" s="124"/>
      <c r="Q34" s="76"/>
      <c r="R34" s="122"/>
      <c r="S34" s="122"/>
      <c r="T34" s="166"/>
      <c r="U34" s="124"/>
      <c r="V34" s="76"/>
      <c r="W34" s="122"/>
      <c r="X34" s="122"/>
      <c r="Y34" s="166"/>
      <c r="Z34" s="124"/>
      <c r="AA34" s="76"/>
      <c r="AB34" s="122"/>
      <c r="AC34" s="122"/>
      <c r="AD34" s="166"/>
      <c r="AE34" s="124"/>
    </row>
    <row r="35" spans="1:31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6"/>
      <c r="P35" s="124"/>
      <c r="Q35" s="76"/>
      <c r="R35" s="122"/>
      <c r="S35" s="122"/>
      <c r="T35" s="166"/>
      <c r="U35" s="124"/>
      <c r="V35" s="76"/>
      <c r="W35" s="122"/>
      <c r="X35" s="122"/>
      <c r="Y35" s="166"/>
      <c r="Z35" s="124"/>
      <c r="AA35" s="76"/>
      <c r="AB35" s="122"/>
      <c r="AC35" s="122"/>
      <c r="AD35" s="166"/>
      <c r="AE35" s="124"/>
    </row>
    <row r="36" spans="1:31" x14ac:dyDescent="0.2">
      <c r="A36" s="115" t="s">
        <v>2</v>
      </c>
      <c r="B36" s="32">
        <f t="shared" ref="B36:AE36" si="0">SUM(B$12:B$35)</f>
        <v>1587</v>
      </c>
      <c r="C36" s="7">
        <f t="shared" si="0"/>
        <v>4241897</v>
      </c>
      <c r="D36" s="7">
        <f t="shared" si="0"/>
        <v>937295</v>
      </c>
      <c r="E36" s="151">
        <f t="shared" si="0"/>
        <v>922141.15899999999</v>
      </c>
      <c r="F36" s="64">
        <f t="shared" si="0"/>
        <v>1</v>
      </c>
      <c r="G36" s="45">
        <f t="shared" si="0"/>
        <v>1654</v>
      </c>
      <c r="H36" s="65">
        <f t="shared" si="0"/>
        <v>4175912</v>
      </c>
      <c r="I36" s="65">
        <f t="shared" si="0"/>
        <v>917491</v>
      </c>
      <c r="J36" s="161">
        <f t="shared" si="0"/>
        <v>903287.78300000005</v>
      </c>
      <c r="K36" s="66">
        <f t="shared" si="0"/>
        <v>1</v>
      </c>
      <c r="L36" s="77">
        <f t="shared" si="0"/>
        <v>1682</v>
      </c>
      <c r="M36" s="125">
        <f t="shared" si="0"/>
        <v>4050094</v>
      </c>
      <c r="N36" s="125">
        <f t="shared" si="0"/>
        <v>888825</v>
      </c>
      <c r="O36" s="167">
        <f t="shared" si="0"/>
        <v>860065.13899999997</v>
      </c>
      <c r="P36" s="127">
        <f t="shared" si="0"/>
        <v>1</v>
      </c>
      <c r="Q36" s="77">
        <f t="shared" si="0"/>
        <v>1743</v>
      </c>
      <c r="R36" s="125">
        <f t="shared" si="0"/>
        <v>4038155</v>
      </c>
      <c r="S36" s="125">
        <f t="shared" si="0"/>
        <v>878601</v>
      </c>
      <c r="T36" s="167">
        <f t="shared" si="0"/>
        <v>823229.95400000003</v>
      </c>
      <c r="U36" s="127">
        <f t="shared" si="0"/>
        <v>1</v>
      </c>
      <c r="V36" s="77">
        <f t="shared" si="0"/>
        <v>1845</v>
      </c>
      <c r="W36" s="125">
        <f t="shared" si="0"/>
        <v>4004037</v>
      </c>
      <c r="X36" s="125">
        <f t="shared" si="0"/>
        <v>868818</v>
      </c>
      <c r="Y36" s="167">
        <f t="shared" si="0"/>
        <v>804031.01500000001</v>
      </c>
      <c r="Z36" s="127">
        <f t="shared" si="0"/>
        <v>1</v>
      </c>
      <c r="AA36" s="77">
        <f t="shared" si="0"/>
        <v>1905</v>
      </c>
      <c r="AB36" s="125">
        <f t="shared" si="0"/>
        <v>3932748</v>
      </c>
      <c r="AC36" s="125">
        <f t="shared" si="0"/>
        <v>943332</v>
      </c>
      <c r="AD36" s="167">
        <f t="shared" si="0"/>
        <v>745454.83499999996</v>
      </c>
      <c r="AE36" s="127">
        <f t="shared" si="0"/>
        <v>1</v>
      </c>
    </row>
    <row r="39" spans="1:31" ht="12.75" hidden="1" customHeight="1" x14ac:dyDescent="0.2"/>
    <row r="40" spans="1:31" ht="12.75" hidden="1" customHeight="1" x14ac:dyDescent="0.2"/>
    <row r="41" spans="1:31" ht="12.75" hidden="1" customHeight="1" x14ac:dyDescent="0.2"/>
    <row r="42" spans="1:31" ht="12.75" hidden="1" customHeight="1" x14ac:dyDescent="0.2"/>
    <row r="43" spans="1:31" ht="12.75" hidden="1" customHeight="1" x14ac:dyDescent="0.2"/>
    <row r="44" spans="1:31" ht="12.75" hidden="1" customHeight="1" x14ac:dyDescent="0.2"/>
    <row r="45" spans="1:31" ht="12.75" hidden="1" customHeight="1" x14ac:dyDescent="0.2"/>
    <row r="46" spans="1:31" ht="12.75" hidden="1" customHeight="1" x14ac:dyDescent="0.2"/>
    <row r="47" spans="1:31" ht="12.75" hidden="1" customHeight="1" x14ac:dyDescent="0.2"/>
    <row r="48" spans="1:31" ht="12.75" hidden="1" customHeight="1" x14ac:dyDescent="0.2"/>
    <row r="49" spans="1:31" ht="12.75" hidden="1" customHeight="1" x14ac:dyDescent="0.2"/>
    <row r="51" spans="1:31" x14ac:dyDescent="0.2">
      <c r="A51" s="116" t="str">
        <f>Translation!$A$30</f>
        <v>Vorsorgeeinrichtungen ohne Staatsgarantie</v>
      </c>
    </row>
    <row r="52" spans="1:31" x14ac:dyDescent="0.2">
      <c r="A52" s="114" t="str">
        <f>$A$12</f>
        <v>Obligatorische Leistungen (inkl. umhüllende VE)</v>
      </c>
      <c r="B52" s="33">
        <v>1253</v>
      </c>
      <c r="C52" s="8">
        <v>3811212</v>
      </c>
      <c r="D52" s="8">
        <v>774046</v>
      </c>
      <c r="E52" s="152">
        <v>774767.48600000003</v>
      </c>
      <c r="F52" s="34">
        <f>E52/E$76</f>
        <v>0.9754148862064248</v>
      </c>
      <c r="G52" s="47">
        <v>1323</v>
      </c>
      <c r="H52" s="48">
        <v>3728183</v>
      </c>
      <c r="I52" s="48">
        <v>750032</v>
      </c>
      <c r="J52" s="162">
        <v>750350.80200000003</v>
      </c>
      <c r="K52" s="50">
        <f>J52/J$76</f>
        <v>0.97539657676738023</v>
      </c>
      <c r="L52" s="128">
        <v>1347</v>
      </c>
      <c r="M52" s="129">
        <v>3633222</v>
      </c>
      <c r="N52" s="129">
        <v>727221</v>
      </c>
      <c r="O52" s="168">
        <v>716212.674</v>
      </c>
      <c r="P52" s="131">
        <f>O52/O$76</f>
        <v>0.97738078212441759</v>
      </c>
      <c r="Q52" s="128">
        <v>1380</v>
      </c>
      <c r="R52" s="129">
        <v>3608502</v>
      </c>
      <c r="S52" s="129">
        <v>722986</v>
      </c>
      <c r="T52" s="168">
        <v>686400.58400000003</v>
      </c>
      <c r="U52" s="131">
        <f>T52/T$76</f>
        <v>0.97502583535718368</v>
      </c>
      <c r="V52" s="128">
        <v>1489</v>
      </c>
      <c r="W52" s="129">
        <v>3552201</v>
      </c>
      <c r="X52" s="129">
        <v>703821</v>
      </c>
      <c r="Y52" s="168">
        <v>662814.57799999998</v>
      </c>
      <c r="Z52" s="131">
        <f>Y52/Y$76</f>
        <v>0.97655131883323743</v>
      </c>
      <c r="AA52" s="128">
        <v>1532</v>
      </c>
      <c r="AB52" s="129">
        <v>3465472</v>
      </c>
      <c r="AC52" s="129">
        <v>770938</v>
      </c>
      <c r="AD52" s="168">
        <v>604574.73199999996</v>
      </c>
      <c r="AE52" s="131">
        <f>AD52/AD$76</f>
        <v>0.9804042120911225</v>
      </c>
    </row>
    <row r="53" spans="1:31" x14ac:dyDescent="0.2">
      <c r="A53" s="114" t="str">
        <f>$A$13</f>
        <v>Nur überobligatorische Leistungen</v>
      </c>
      <c r="B53" s="33">
        <v>296</v>
      </c>
      <c r="C53" s="8">
        <v>125315</v>
      </c>
      <c r="D53" s="8">
        <v>11789</v>
      </c>
      <c r="E53" s="152">
        <v>19527.841</v>
      </c>
      <c r="F53" s="34">
        <f>E53/E$76</f>
        <v>2.458511379357517E-2</v>
      </c>
      <c r="G53" s="47">
        <v>293</v>
      </c>
      <c r="H53" s="48">
        <v>122006</v>
      </c>
      <c r="I53" s="48">
        <v>11275</v>
      </c>
      <c r="J53" s="162">
        <v>18926.864000000001</v>
      </c>
      <c r="K53" s="50">
        <f>J53/J$76</f>
        <v>2.4603423232619888E-2</v>
      </c>
      <c r="L53" s="128">
        <v>296</v>
      </c>
      <c r="M53" s="129">
        <v>94832</v>
      </c>
      <c r="N53" s="129">
        <v>11506</v>
      </c>
      <c r="O53" s="168">
        <v>16575.085999999999</v>
      </c>
      <c r="P53" s="131">
        <f>O53/O$76</f>
        <v>2.261921787558242E-2</v>
      </c>
      <c r="Q53" s="128">
        <v>325</v>
      </c>
      <c r="R53" s="129">
        <v>121310</v>
      </c>
      <c r="S53" s="129">
        <v>11781</v>
      </c>
      <c r="T53" s="168">
        <v>17581.361000000001</v>
      </c>
      <c r="U53" s="131">
        <f>T53/T$76</f>
        <v>2.4974164642816227E-2</v>
      </c>
      <c r="V53" s="128">
        <v>313</v>
      </c>
      <c r="W53" s="129">
        <v>112456</v>
      </c>
      <c r="X53" s="129">
        <v>11085</v>
      </c>
      <c r="Y53" s="168">
        <v>15915.321</v>
      </c>
      <c r="Z53" s="131">
        <f>Y53/Y$76</f>
        <v>2.3448681166762627E-2</v>
      </c>
      <c r="AA53" s="128">
        <v>315</v>
      </c>
      <c r="AB53" s="129">
        <v>109160</v>
      </c>
      <c r="AC53" s="129">
        <v>12689</v>
      </c>
      <c r="AD53" s="168">
        <v>12083.912</v>
      </c>
      <c r="AE53" s="131">
        <f>AD53/AD$76</f>
        <v>1.9595787908877511E-2</v>
      </c>
    </row>
    <row r="54" spans="1:31" ht="12.75" hidden="1" customHeight="1" x14ac:dyDescent="0.2">
      <c r="A54" s="114">
        <f>$A$14</f>
        <v>0</v>
      </c>
      <c r="B54" s="33"/>
      <c r="C54" s="8"/>
      <c r="D54" s="8"/>
      <c r="E54" s="152"/>
      <c r="F54" s="34"/>
      <c r="G54" s="47"/>
      <c r="H54" s="48"/>
      <c r="I54" s="48"/>
      <c r="J54" s="162"/>
      <c r="K54" s="50"/>
      <c r="L54" s="128"/>
      <c r="M54" s="129"/>
      <c r="N54" s="129"/>
      <c r="O54" s="168"/>
      <c r="P54" s="131"/>
      <c r="Q54" s="128"/>
      <c r="R54" s="129"/>
      <c r="S54" s="129"/>
      <c r="T54" s="168"/>
      <c r="U54" s="131"/>
      <c r="V54" s="128"/>
      <c r="W54" s="129"/>
      <c r="X54" s="129"/>
      <c r="Y54" s="168"/>
      <c r="Z54" s="131"/>
      <c r="AA54" s="128"/>
      <c r="AB54" s="129"/>
      <c r="AC54" s="129"/>
      <c r="AD54" s="168"/>
      <c r="AE54" s="131"/>
    </row>
    <row r="55" spans="1:31" ht="12.75" hidden="1" customHeight="1" x14ac:dyDescent="0.2">
      <c r="A55" s="114">
        <f>$A$15</f>
        <v>0</v>
      </c>
      <c r="B55" s="33"/>
      <c r="C55" s="8"/>
      <c r="D55" s="8"/>
      <c r="E55" s="152"/>
      <c r="F55" s="34"/>
      <c r="G55" s="47"/>
      <c r="H55" s="48"/>
      <c r="I55" s="48"/>
      <c r="J55" s="162"/>
      <c r="K55" s="50"/>
      <c r="L55" s="128"/>
      <c r="M55" s="129"/>
      <c r="N55" s="129"/>
      <c r="O55" s="168"/>
      <c r="P55" s="131"/>
      <c r="Q55" s="128"/>
      <c r="R55" s="129"/>
      <c r="S55" s="129"/>
      <c r="T55" s="168"/>
      <c r="U55" s="131"/>
      <c r="V55" s="128"/>
      <c r="W55" s="129"/>
      <c r="X55" s="129"/>
      <c r="Y55" s="168"/>
      <c r="Z55" s="131"/>
      <c r="AA55" s="128"/>
      <c r="AB55" s="129"/>
      <c r="AC55" s="129"/>
      <c r="AD55" s="168"/>
      <c r="AE55" s="131"/>
    </row>
    <row r="56" spans="1:31" ht="12.75" hidden="1" customHeight="1" x14ac:dyDescent="0.2">
      <c r="A56" s="114">
        <f>$A$16</f>
        <v>0</v>
      </c>
      <c r="B56" s="33"/>
      <c r="C56" s="8"/>
      <c r="D56" s="8"/>
      <c r="E56" s="152"/>
      <c r="F56" s="34"/>
      <c r="G56" s="47"/>
      <c r="H56" s="48"/>
      <c r="I56" s="48"/>
      <c r="J56" s="162"/>
      <c r="K56" s="50"/>
      <c r="L56" s="128"/>
      <c r="M56" s="129"/>
      <c r="N56" s="129"/>
      <c r="O56" s="168"/>
      <c r="P56" s="131"/>
      <c r="Q56" s="128"/>
      <c r="R56" s="129"/>
      <c r="S56" s="129"/>
      <c r="T56" s="168"/>
      <c r="U56" s="131"/>
      <c r="V56" s="128"/>
      <c r="W56" s="129"/>
      <c r="X56" s="129"/>
      <c r="Y56" s="168"/>
      <c r="Z56" s="131"/>
      <c r="AA56" s="128"/>
      <c r="AB56" s="129"/>
      <c r="AC56" s="129"/>
      <c r="AD56" s="168"/>
      <c r="AE56" s="131"/>
    </row>
    <row r="57" spans="1:31" ht="12.75" hidden="1" customHeight="1" x14ac:dyDescent="0.2">
      <c r="A57" s="114">
        <f>$A$17</f>
        <v>0</v>
      </c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8"/>
      <c r="P57" s="131"/>
      <c r="Q57" s="128"/>
      <c r="R57" s="129"/>
      <c r="S57" s="129"/>
      <c r="T57" s="168"/>
      <c r="U57" s="131"/>
      <c r="V57" s="128"/>
      <c r="W57" s="129"/>
      <c r="X57" s="129"/>
      <c r="Y57" s="168"/>
      <c r="Z57" s="131"/>
      <c r="AA57" s="128"/>
      <c r="AB57" s="129"/>
      <c r="AC57" s="129"/>
      <c r="AD57" s="168"/>
      <c r="AE57" s="131"/>
    </row>
    <row r="58" spans="1:31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8"/>
      <c r="P58" s="131"/>
      <c r="Q58" s="128"/>
      <c r="R58" s="129"/>
      <c r="S58" s="129"/>
      <c r="T58" s="168"/>
      <c r="U58" s="131"/>
      <c r="V58" s="128"/>
      <c r="W58" s="129"/>
      <c r="X58" s="129"/>
      <c r="Y58" s="168"/>
      <c r="Z58" s="131"/>
      <c r="AA58" s="128"/>
      <c r="AB58" s="129"/>
      <c r="AC58" s="129"/>
      <c r="AD58" s="168"/>
      <c r="AE58" s="131"/>
    </row>
    <row r="59" spans="1:3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8"/>
      <c r="P59" s="131"/>
      <c r="Q59" s="128"/>
      <c r="R59" s="129"/>
      <c r="S59" s="129"/>
      <c r="T59" s="168"/>
      <c r="U59" s="131"/>
      <c r="V59" s="128"/>
      <c r="W59" s="129"/>
      <c r="X59" s="129"/>
      <c r="Y59" s="168"/>
      <c r="Z59" s="131"/>
      <c r="AA59" s="128"/>
      <c r="AB59" s="129"/>
      <c r="AC59" s="129"/>
      <c r="AD59" s="168"/>
      <c r="AE59" s="131"/>
    </row>
    <row r="60" spans="1:3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8"/>
      <c r="P60" s="131"/>
      <c r="Q60" s="128"/>
      <c r="R60" s="129"/>
      <c r="S60" s="129"/>
      <c r="T60" s="168"/>
      <c r="U60" s="131"/>
      <c r="V60" s="128"/>
      <c r="W60" s="129"/>
      <c r="X60" s="129"/>
      <c r="Y60" s="168"/>
      <c r="Z60" s="131"/>
      <c r="AA60" s="128"/>
      <c r="AB60" s="129"/>
      <c r="AC60" s="129"/>
      <c r="AD60" s="168"/>
      <c r="AE60" s="131"/>
    </row>
    <row r="61" spans="1:3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8"/>
      <c r="P61" s="131"/>
      <c r="Q61" s="128"/>
      <c r="R61" s="129"/>
      <c r="S61" s="129"/>
      <c r="T61" s="168"/>
      <c r="U61" s="131"/>
      <c r="V61" s="128"/>
      <c r="W61" s="129"/>
      <c r="X61" s="129"/>
      <c r="Y61" s="168"/>
      <c r="Z61" s="131"/>
      <c r="AA61" s="128"/>
      <c r="AB61" s="129"/>
      <c r="AC61" s="129"/>
      <c r="AD61" s="168"/>
      <c r="AE61" s="131"/>
    </row>
    <row r="62" spans="1:3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8"/>
      <c r="P62" s="131"/>
      <c r="Q62" s="128"/>
      <c r="R62" s="129"/>
      <c r="S62" s="129"/>
      <c r="T62" s="168"/>
      <c r="U62" s="131"/>
      <c r="V62" s="128"/>
      <c r="W62" s="129"/>
      <c r="X62" s="129"/>
      <c r="Y62" s="168"/>
      <c r="Z62" s="131"/>
      <c r="AA62" s="128"/>
      <c r="AB62" s="129"/>
      <c r="AC62" s="129"/>
      <c r="AD62" s="168"/>
      <c r="AE62" s="131"/>
    </row>
    <row r="63" spans="1:3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8"/>
      <c r="P63" s="131"/>
      <c r="Q63" s="128"/>
      <c r="R63" s="129"/>
      <c r="S63" s="129"/>
      <c r="T63" s="168"/>
      <c r="U63" s="131"/>
      <c r="V63" s="128"/>
      <c r="W63" s="129"/>
      <c r="X63" s="129"/>
      <c r="Y63" s="168"/>
      <c r="Z63" s="131"/>
      <c r="AA63" s="128"/>
      <c r="AB63" s="129"/>
      <c r="AC63" s="129"/>
      <c r="AD63" s="168"/>
      <c r="AE63" s="131"/>
    </row>
    <row r="64" spans="1:3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8"/>
      <c r="P64" s="131"/>
      <c r="Q64" s="128"/>
      <c r="R64" s="129"/>
      <c r="S64" s="129"/>
      <c r="T64" s="168"/>
      <c r="U64" s="131"/>
      <c r="V64" s="128"/>
      <c r="W64" s="129"/>
      <c r="X64" s="129"/>
      <c r="Y64" s="168"/>
      <c r="Z64" s="131"/>
      <c r="AA64" s="128"/>
      <c r="AB64" s="129"/>
      <c r="AC64" s="129"/>
      <c r="AD64" s="168"/>
      <c r="AE64" s="131"/>
    </row>
    <row r="65" spans="1:3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8"/>
      <c r="P65" s="131"/>
      <c r="Q65" s="128"/>
      <c r="R65" s="129"/>
      <c r="S65" s="129"/>
      <c r="T65" s="168"/>
      <c r="U65" s="131"/>
      <c r="V65" s="128"/>
      <c r="W65" s="129"/>
      <c r="X65" s="129"/>
      <c r="Y65" s="168"/>
      <c r="Z65" s="131"/>
      <c r="AA65" s="128"/>
      <c r="AB65" s="129"/>
      <c r="AC65" s="129"/>
      <c r="AD65" s="168"/>
      <c r="AE65" s="131"/>
    </row>
    <row r="66" spans="1:3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8"/>
      <c r="P66" s="131"/>
      <c r="Q66" s="128"/>
      <c r="R66" s="129"/>
      <c r="S66" s="129"/>
      <c r="T66" s="168"/>
      <c r="U66" s="131"/>
      <c r="V66" s="128"/>
      <c r="W66" s="129"/>
      <c r="X66" s="129"/>
      <c r="Y66" s="168"/>
      <c r="Z66" s="131"/>
      <c r="AA66" s="128"/>
      <c r="AB66" s="129"/>
      <c r="AC66" s="129"/>
      <c r="AD66" s="168"/>
      <c r="AE66" s="131"/>
    </row>
    <row r="67" spans="1:3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8"/>
      <c r="P67" s="131"/>
      <c r="Q67" s="128"/>
      <c r="R67" s="129"/>
      <c r="S67" s="129"/>
      <c r="T67" s="168"/>
      <c r="U67" s="131"/>
      <c r="V67" s="128"/>
      <c r="W67" s="129"/>
      <c r="X67" s="129"/>
      <c r="Y67" s="168"/>
      <c r="Z67" s="131"/>
      <c r="AA67" s="128"/>
      <c r="AB67" s="129"/>
      <c r="AC67" s="129"/>
      <c r="AD67" s="168"/>
      <c r="AE67" s="131"/>
    </row>
    <row r="68" spans="1:3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8"/>
      <c r="P68" s="131"/>
      <c r="Q68" s="128"/>
      <c r="R68" s="129"/>
      <c r="S68" s="129"/>
      <c r="T68" s="168"/>
      <c r="U68" s="131"/>
      <c r="V68" s="128"/>
      <c r="W68" s="129"/>
      <c r="X68" s="129"/>
      <c r="Y68" s="168"/>
      <c r="Z68" s="131"/>
      <c r="AA68" s="128"/>
      <c r="AB68" s="129"/>
      <c r="AC68" s="129"/>
      <c r="AD68" s="168"/>
      <c r="AE68" s="131"/>
    </row>
    <row r="69" spans="1:3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8"/>
      <c r="P69" s="131"/>
      <c r="Q69" s="128"/>
      <c r="R69" s="129"/>
      <c r="S69" s="129"/>
      <c r="T69" s="168"/>
      <c r="U69" s="131"/>
      <c r="V69" s="128"/>
      <c r="W69" s="129"/>
      <c r="X69" s="129"/>
      <c r="Y69" s="168"/>
      <c r="Z69" s="131"/>
      <c r="AA69" s="128"/>
      <c r="AB69" s="129"/>
      <c r="AC69" s="129"/>
      <c r="AD69" s="168"/>
      <c r="AE69" s="131"/>
    </row>
    <row r="70" spans="1:3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8"/>
      <c r="P70" s="131"/>
      <c r="Q70" s="128"/>
      <c r="R70" s="129"/>
      <c r="S70" s="129"/>
      <c r="T70" s="168"/>
      <c r="U70" s="131"/>
      <c r="V70" s="128"/>
      <c r="W70" s="129"/>
      <c r="X70" s="129"/>
      <c r="Y70" s="168"/>
      <c r="Z70" s="131"/>
      <c r="AA70" s="128"/>
      <c r="AB70" s="129"/>
      <c r="AC70" s="129"/>
      <c r="AD70" s="168"/>
      <c r="AE70" s="131"/>
    </row>
    <row r="71" spans="1:3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8"/>
      <c r="P71" s="131"/>
      <c r="Q71" s="128"/>
      <c r="R71" s="129"/>
      <c r="S71" s="129"/>
      <c r="T71" s="168"/>
      <c r="U71" s="131"/>
      <c r="V71" s="128"/>
      <c r="W71" s="129"/>
      <c r="X71" s="129"/>
      <c r="Y71" s="168"/>
      <c r="Z71" s="131"/>
      <c r="AA71" s="128"/>
      <c r="AB71" s="129"/>
      <c r="AC71" s="129"/>
      <c r="AD71" s="168"/>
      <c r="AE71" s="131"/>
    </row>
    <row r="72" spans="1:3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8"/>
      <c r="P72" s="131"/>
      <c r="Q72" s="128"/>
      <c r="R72" s="129"/>
      <c r="S72" s="129"/>
      <c r="T72" s="168"/>
      <c r="U72" s="131"/>
      <c r="V72" s="128"/>
      <c r="W72" s="129"/>
      <c r="X72" s="129"/>
      <c r="Y72" s="168"/>
      <c r="Z72" s="131"/>
      <c r="AA72" s="128"/>
      <c r="AB72" s="129"/>
      <c r="AC72" s="129"/>
      <c r="AD72" s="168"/>
      <c r="AE72" s="131"/>
    </row>
    <row r="73" spans="1:3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8"/>
      <c r="P73" s="131"/>
      <c r="Q73" s="128"/>
      <c r="R73" s="129"/>
      <c r="S73" s="129"/>
      <c r="T73" s="168"/>
      <c r="U73" s="131"/>
      <c r="V73" s="128"/>
      <c r="W73" s="129"/>
      <c r="X73" s="129"/>
      <c r="Y73" s="168"/>
      <c r="Z73" s="131"/>
      <c r="AA73" s="128"/>
      <c r="AB73" s="129"/>
      <c r="AC73" s="129"/>
      <c r="AD73" s="168"/>
      <c r="AE73" s="131"/>
    </row>
    <row r="74" spans="1:3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8"/>
      <c r="P74" s="131"/>
      <c r="Q74" s="128"/>
      <c r="R74" s="129"/>
      <c r="S74" s="129"/>
      <c r="T74" s="168"/>
      <c r="U74" s="131"/>
      <c r="V74" s="128"/>
      <c r="W74" s="129"/>
      <c r="X74" s="129"/>
      <c r="Y74" s="168"/>
      <c r="Z74" s="131"/>
      <c r="AA74" s="128"/>
      <c r="AB74" s="129"/>
      <c r="AC74" s="129"/>
      <c r="AD74" s="168"/>
      <c r="AE74" s="131"/>
    </row>
    <row r="75" spans="1:31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8"/>
      <c r="P75" s="131"/>
      <c r="Q75" s="128"/>
      <c r="R75" s="129"/>
      <c r="S75" s="129"/>
      <c r="T75" s="168"/>
      <c r="U75" s="131"/>
      <c r="V75" s="128"/>
      <c r="W75" s="129"/>
      <c r="X75" s="129"/>
      <c r="Y75" s="168"/>
      <c r="Z75" s="131"/>
      <c r="AA75" s="128"/>
      <c r="AB75" s="129"/>
      <c r="AC75" s="129"/>
      <c r="AD75" s="168"/>
      <c r="AE75" s="131"/>
    </row>
    <row r="76" spans="1:31" x14ac:dyDescent="0.2">
      <c r="A76" s="115" t="s">
        <v>2</v>
      </c>
      <c r="B76" s="35">
        <f t="shared" ref="B76:Y76" si="1">SUM(B$52:B$75)</f>
        <v>1549</v>
      </c>
      <c r="C76" s="9">
        <f t="shared" si="1"/>
        <v>3936527</v>
      </c>
      <c r="D76" s="9">
        <f t="shared" si="1"/>
        <v>785835</v>
      </c>
      <c r="E76" s="153">
        <f t="shared" si="1"/>
        <v>794295.32700000005</v>
      </c>
      <c r="F76" s="67">
        <f t="shared" si="1"/>
        <v>1</v>
      </c>
      <c r="G76" s="51">
        <f t="shared" si="1"/>
        <v>1616</v>
      </c>
      <c r="H76" s="68">
        <f t="shared" si="1"/>
        <v>3850189</v>
      </c>
      <c r="I76" s="68">
        <f t="shared" si="1"/>
        <v>761307</v>
      </c>
      <c r="J76" s="163">
        <f t="shared" si="1"/>
        <v>769277.66599999997</v>
      </c>
      <c r="K76" s="69">
        <f t="shared" si="1"/>
        <v>1.0000000000000002</v>
      </c>
      <c r="L76" s="132">
        <f t="shared" si="1"/>
        <v>1643</v>
      </c>
      <c r="M76" s="133">
        <f t="shared" si="1"/>
        <v>3728054</v>
      </c>
      <c r="N76" s="133">
        <f t="shared" si="1"/>
        <v>738727</v>
      </c>
      <c r="O76" s="169">
        <f t="shared" si="1"/>
        <v>732787.76</v>
      </c>
      <c r="P76" s="135">
        <f t="shared" si="1"/>
        <v>1</v>
      </c>
      <c r="Q76" s="132">
        <f t="shared" si="1"/>
        <v>1705</v>
      </c>
      <c r="R76" s="133">
        <f t="shared" si="1"/>
        <v>3729812</v>
      </c>
      <c r="S76" s="133">
        <f t="shared" si="1"/>
        <v>734767</v>
      </c>
      <c r="T76" s="169">
        <f t="shared" si="1"/>
        <v>703981.94500000007</v>
      </c>
      <c r="U76" s="135">
        <f t="shared" si="1"/>
        <v>0.99999999999999989</v>
      </c>
      <c r="V76" s="132">
        <f t="shared" si="1"/>
        <v>1802</v>
      </c>
      <c r="W76" s="133">
        <f t="shared" si="1"/>
        <v>3664657</v>
      </c>
      <c r="X76" s="133">
        <f t="shared" si="1"/>
        <v>714906</v>
      </c>
      <c r="Y76" s="169">
        <f t="shared" si="1"/>
        <v>678729.89899999998</v>
      </c>
      <c r="Z76" s="135">
        <f t="shared" ref="Z76:AE76" si="2">SUM(Z$52:Z$75)</f>
        <v>1</v>
      </c>
      <c r="AA76" s="132">
        <f t="shared" si="2"/>
        <v>1847</v>
      </c>
      <c r="AB76" s="133">
        <f t="shared" si="2"/>
        <v>3574632</v>
      </c>
      <c r="AC76" s="133">
        <f t="shared" si="2"/>
        <v>783627</v>
      </c>
      <c r="AD76" s="169">
        <f t="shared" si="2"/>
        <v>616658.64399999997</v>
      </c>
      <c r="AE76" s="135">
        <f t="shared" si="2"/>
        <v>1</v>
      </c>
    </row>
    <row r="79" spans="1:31" ht="12.75" hidden="1" customHeight="1" x14ac:dyDescent="0.2"/>
    <row r="80" spans="1:31" ht="12.75" hidden="1" customHeight="1" x14ac:dyDescent="0.2"/>
    <row r="81" spans="1:31" ht="12.75" hidden="1" customHeight="1" x14ac:dyDescent="0.2"/>
    <row r="82" spans="1:31" ht="12.75" hidden="1" customHeight="1" x14ac:dyDescent="0.2"/>
    <row r="83" spans="1:31" ht="12.75" hidden="1" customHeight="1" x14ac:dyDescent="0.2"/>
    <row r="84" spans="1:31" ht="12.75" hidden="1" customHeight="1" x14ac:dyDescent="0.2"/>
    <row r="85" spans="1:31" ht="12.75" hidden="1" customHeight="1" x14ac:dyDescent="0.2"/>
    <row r="86" spans="1:31" ht="12.75" hidden="1" customHeight="1" x14ac:dyDescent="0.2"/>
    <row r="87" spans="1:31" ht="12.75" hidden="1" customHeight="1" x14ac:dyDescent="0.2"/>
    <row r="88" spans="1:31" ht="12.75" hidden="1" customHeight="1" x14ac:dyDescent="0.2"/>
    <row r="89" spans="1:31" ht="12.75" hidden="1" customHeight="1" x14ac:dyDescent="0.2"/>
    <row r="91" spans="1:31" x14ac:dyDescent="0.2">
      <c r="A91" s="117" t="str">
        <f>Translation!$A$31</f>
        <v>Vorsorgeeinrichtungen mit Staatsgarantie</v>
      </c>
    </row>
    <row r="92" spans="1:31" x14ac:dyDescent="0.2">
      <c r="A92" s="114" t="str">
        <f>$A$12</f>
        <v>Obligatorische Leistungen (inkl. umhüllende VE)</v>
      </c>
      <c r="B92" s="36">
        <v>36</v>
      </c>
      <c r="C92" s="10">
        <v>305370</v>
      </c>
      <c r="D92" s="10">
        <v>151309</v>
      </c>
      <c r="E92" s="154">
        <v>127823.98299999999</v>
      </c>
      <c r="F92" s="37">
        <f>E92/E$116</f>
        <v>0.9998290988477434</v>
      </c>
      <c r="G92" s="53">
        <v>38</v>
      </c>
      <c r="H92" s="54">
        <v>325723</v>
      </c>
      <c r="I92" s="54">
        <v>156184</v>
      </c>
      <c r="J92" s="164">
        <v>134010.117</v>
      </c>
      <c r="K92" s="56">
        <f>J92/J$116</f>
        <v>1</v>
      </c>
      <c r="L92" s="136">
        <v>38</v>
      </c>
      <c r="M92" s="137">
        <v>321979</v>
      </c>
      <c r="N92" s="137">
        <v>150068</v>
      </c>
      <c r="O92" s="170">
        <v>127270.715</v>
      </c>
      <c r="P92" s="139">
        <f>O92/O$116</f>
        <v>0.9999476419136506</v>
      </c>
      <c r="Q92" s="136">
        <v>37</v>
      </c>
      <c r="R92" s="137">
        <v>308279</v>
      </c>
      <c r="S92" s="137">
        <v>143812</v>
      </c>
      <c r="T92" s="170">
        <v>119241.519</v>
      </c>
      <c r="U92" s="139">
        <f>T92/T$116</f>
        <v>0.99994557561124564</v>
      </c>
      <c r="V92" s="136">
        <v>42</v>
      </c>
      <c r="W92" s="137">
        <v>338990</v>
      </c>
      <c r="X92" s="137">
        <v>153804</v>
      </c>
      <c r="Y92" s="170">
        <v>125274.114</v>
      </c>
      <c r="Z92" s="139">
        <f>Y92/Y$116</f>
        <v>0.99978450311647671</v>
      </c>
      <c r="AA92" s="136">
        <v>56</v>
      </c>
      <c r="AB92" s="137">
        <v>357661</v>
      </c>
      <c r="AC92" s="137">
        <v>159583</v>
      </c>
      <c r="AD92" s="170">
        <v>128764.598</v>
      </c>
      <c r="AE92" s="139">
        <f>AD92/AD$116</f>
        <v>0.99975470547882905</v>
      </c>
    </row>
    <row r="93" spans="1:31" x14ac:dyDescent="0.2">
      <c r="A93" s="114" t="str">
        <f>$A$13</f>
        <v>Nur überobligatorische Leistungen</v>
      </c>
      <c r="B93" s="36">
        <v>2</v>
      </c>
      <c r="C93" s="10">
        <v>0</v>
      </c>
      <c r="D93" s="10">
        <v>151</v>
      </c>
      <c r="E93" s="154">
        <v>21.849</v>
      </c>
      <c r="F93" s="37">
        <f>E93/E$116</f>
        <v>1.7090115225657103E-4</v>
      </c>
      <c r="G93" s="53">
        <v>0</v>
      </c>
      <c r="H93" s="54">
        <v>0</v>
      </c>
      <c r="I93" s="54">
        <v>0</v>
      </c>
      <c r="J93" s="164">
        <v>0</v>
      </c>
      <c r="K93" s="56">
        <f>J93/J$116</f>
        <v>0</v>
      </c>
      <c r="L93" s="136">
        <v>1</v>
      </c>
      <c r="M93" s="137">
        <v>61</v>
      </c>
      <c r="N93" s="137">
        <v>30</v>
      </c>
      <c r="O93" s="170">
        <v>6.6639999999999997</v>
      </c>
      <c r="P93" s="139">
        <f>O93/O$116</f>
        <v>5.2358086349342562E-5</v>
      </c>
      <c r="Q93" s="136">
        <v>1</v>
      </c>
      <c r="R93" s="137">
        <v>64</v>
      </c>
      <c r="S93" s="137">
        <v>22</v>
      </c>
      <c r="T93" s="170">
        <v>6.49</v>
      </c>
      <c r="U93" s="139">
        <f>T93/T$116</f>
        <v>5.442438875436486E-5</v>
      </c>
      <c r="V93" s="136">
        <v>1</v>
      </c>
      <c r="W93" s="137">
        <v>390</v>
      </c>
      <c r="X93" s="137">
        <v>108</v>
      </c>
      <c r="Y93" s="170">
        <v>27.001999999999999</v>
      </c>
      <c r="Z93" s="139">
        <f>Y93/Y$116</f>
        <v>2.1549688352336783E-4</v>
      </c>
      <c r="AA93" s="136">
        <v>2</v>
      </c>
      <c r="AB93" s="137">
        <v>455</v>
      </c>
      <c r="AC93" s="137">
        <v>122</v>
      </c>
      <c r="AD93" s="170">
        <v>31.593</v>
      </c>
      <c r="AE93" s="139">
        <f>AD93/AD$116</f>
        <v>2.4529452117104926E-4</v>
      </c>
    </row>
    <row r="94" spans="1:31" ht="12.75" hidden="1" customHeight="1" x14ac:dyDescent="0.2">
      <c r="A94" s="114">
        <f>$A$14</f>
        <v>0</v>
      </c>
      <c r="B94" s="36"/>
      <c r="C94" s="10"/>
      <c r="D94" s="10"/>
      <c r="E94" s="154"/>
      <c r="F94" s="37"/>
      <c r="G94" s="53"/>
      <c r="H94" s="54"/>
      <c r="I94" s="54"/>
      <c r="J94" s="164"/>
      <c r="K94" s="56"/>
      <c r="L94" s="136"/>
      <c r="M94" s="137"/>
      <c r="N94" s="137"/>
      <c r="O94" s="170"/>
      <c r="P94" s="139"/>
      <c r="Q94" s="136"/>
      <c r="R94" s="137"/>
      <c r="S94" s="137"/>
      <c r="T94" s="170"/>
      <c r="U94" s="139"/>
      <c r="V94" s="136"/>
      <c r="W94" s="137"/>
      <c r="X94" s="137"/>
      <c r="Y94" s="170"/>
      <c r="Z94" s="139"/>
      <c r="AA94" s="136"/>
      <c r="AB94" s="137"/>
      <c r="AC94" s="137"/>
      <c r="AD94" s="170"/>
      <c r="AE94" s="139"/>
    </row>
    <row r="95" spans="1:31" ht="12.75" hidden="1" customHeight="1" x14ac:dyDescent="0.2">
      <c r="A95" s="114">
        <f>$A$15</f>
        <v>0</v>
      </c>
      <c r="B95" s="36"/>
      <c r="C95" s="10"/>
      <c r="D95" s="10"/>
      <c r="E95" s="154"/>
      <c r="F95" s="37"/>
      <c r="G95" s="53"/>
      <c r="H95" s="54"/>
      <c r="I95" s="54"/>
      <c r="J95" s="164"/>
      <c r="K95" s="56"/>
      <c r="L95" s="136"/>
      <c r="M95" s="137"/>
      <c r="N95" s="137"/>
      <c r="O95" s="170"/>
      <c r="P95" s="139"/>
      <c r="Q95" s="136"/>
      <c r="R95" s="137"/>
      <c r="S95" s="137"/>
      <c r="T95" s="170"/>
      <c r="U95" s="139"/>
      <c r="V95" s="136"/>
      <c r="W95" s="137"/>
      <c r="X95" s="137"/>
      <c r="Y95" s="170"/>
      <c r="Z95" s="139"/>
      <c r="AA95" s="136"/>
      <c r="AB95" s="137"/>
      <c r="AC95" s="137"/>
      <c r="AD95" s="170"/>
      <c r="AE95" s="139"/>
    </row>
    <row r="96" spans="1:31" ht="12.75" hidden="1" customHeight="1" x14ac:dyDescent="0.2">
      <c r="A96" s="114">
        <f>$A$16</f>
        <v>0</v>
      </c>
      <c r="B96" s="36"/>
      <c r="C96" s="10"/>
      <c r="D96" s="10"/>
      <c r="E96" s="154"/>
      <c r="F96" s="37"/>
      <c r="G96" s="53"/>
      <c r="H96" s="54"/>
      <c r="I96" s="54"/>
      <c r="J96" s="164"/>
      <c r="K96" s="56"/>
      <c r="L96" s="136"/>
      <c r="M96" s="137"/>
      <c r="N96" s="137"/>
      <c r="O96" s="170"/>
      <c r="P96" s="139"/>
      <c r="Q96" s="136"/>
      <c r="R96" s="137"/>
      <c r="S96" s="137"/>
      <c r="T96" s="170"/>
      <c r="U96" s="139"/>
      <c r="V96" s="136"/>
      <c r="W96" s="137"/>
      <c r="X96" s="137"/>
      <c r="Y96" s="170"/>
      <c r="Z96" s="139"/>
      <c r="AA96" s="136"/>
      <c r="AB96" s="137"/>
      <c r="AC96" s="137"/>
      <c r="AD96" s="170"/>
      <c r="AE96" s="139"/>
    </row>
    <row r="97" spans="1:31" ht="12.75" hidden="1" customHeight="1" x14ac:dyDescent="0.2">
      <c r="A97" s="114">
        <f>$A$17</f>
        <v>0</v>
      </c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0"/>
      <c r="P97" s="139"/>
      <c r="Q97" s="136"/>
      <c r="R97" s="137"/>
      <c r="S97" s="137"/>
      <c r="T97" s="170"/>
      <c r="U97" s="139"/>
      <c r="V97" s="136"/>
      <c r="W97" s="137"/>
      <c r="X97" s="137"/>
      <c r="Y97" s="170"/>
      <c r="Z97" s="139"/>
      <c r="AA97" s="136"/>
      <c r="AB97" s="137"/>
      <c r="AC97" s="137"/>
      <c r="AD97" s="170"/>
      <c r="AE97" s="139"/>
    </row>
    <row r="98" spans="1:31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0"/>
      <c r="P98" s="139"/>
      <c r="Q98" s="136"/>
      <c r="R98" s="137"/>
      <c r="S98" s="137"/>
      <c r="T98" s="170"/>
      <c r="U98" s="139"/>
      <c r="V98" s="136"/>
      <c r="W98" s="137"/>
      <c r="X98" s="137"/>
      <c r="Y98" s="170"/>
      <c r="Z98" s="139"/>
      <c r="AA98" s="136"/>
      <c r="AB98" s="137"/>
      <c r="AC98" s="137"/>
      <c r="AD98" s="170"/>
      <c r="AE98" s="139"/>
    </row>
    <row r="99" spans="1:3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0"/>
      <c r="P99" s="139"/>
      <c r="Q99" s="136"/>
      <c r="R99" s="137"/>
      <c r="S99" s="137"/>
      <c r="T99" s="170"/>
      <c r="U99" s="139"/>
      <c r="V99" s="136"/>
      <c r="W99" s="137"/>
      <c r="X99" s="137"/>
      <c r="Y99" s="170"/>
      <c r="Z99" s="139"/>
      <c r="AA99" s="136"/>
      <c r="AB99" s="137"/>
      <c r="AC99" s="137"/>
      <c r="AD99" s="170"/>
      <c r="AE99" s="139"/>
    </row>
    <row r="100" spans="1:3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0"/>
      <c r="P100" s="139"/>
      <c r="Q100" s="136"/>
      <c r="R100" s="137"/>
      <c r="S100" s="137"/>
      <c r="T100" s="170"/>
      <c r="U100" s="139"/>
      <c r="V100" s="136"/>
      <c r="W100" s="137"/>
      <c r="X100" s="137"/>
      <c r="Y100" s="170"/>
      <c r="Z100" s="139"/>
      <c r="AA100" s="136"/>
      <c r="AB100" s="137"/>
      <c r="AC100" s="137"/>
      <c r="AD100" s="170"/>
      <c r="AE100" s="139"/>
    </row>
    <row r="101" spans="1:3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0"/>
      <c r="P101" s="139"/>
      <c r="Q101" s="136"/>
      <c r="R101" s="137"/>
      <c r="S101" s="137"/>
      <c r="T101" s="170"/>
      <c r="U101" s="139"/>
      <c r="V101" s="136"/>
      <c r="W101" s="137"/>
      <c r="X101" s="137"/>
      <c r="Y101" s="170"/>
      <c r="Z101" s="139"/>
      <c r="AA101" s="136"/>
      <c r="AB101" s="137"/>
      <c r="AC101" s="137"/>
      <c r="AD101" s="170"/>
      <c r="AE101" s="139"/>
    </row>
    <row r="102" spans="1:3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0"/>
      <c r="P102" s="139"/>
      <c r="Q102" s="136"/>
      <c r="R102" s="137"/>
      <c r="S102" s="137"/>
      <c r="T102" s="170"/>
      <c r="U102" s="139"/>
      <c r="V102" s="136"/>
      <c r="W102" s="137"/>
      <c r="X102" s="137"/>
      <c r="Y102" s="170"/>
      <c r="Z102" s="139"/>
      <c r="AA102" s="136"/>
      <c r="AB102" s="137"/>
      <c r="AC102" s="137"/>
      <c r="AD102" s="170"/>
      <c r="AE102" s="139"/>
    </row>
    <row r="103" spans="1:3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0"/>
      <c r="P103" s="139"/>
      <c r="Q103" s="136"/>
      <c r="R103" s="137"/>
      <c r="S103" s="137"/>
      <c r="T103" s="170"/>
      <c r="U103" s="139"/>
      <c r="V103" s="136"/>
      <c r="W103" s="137"/>
      <c r="X103" s="137"/>
      <c r="Y103" s="170"/>
      <c r="Z103" s="139"/>
      <c r="AA103" s="136"/>
      <c r="AB103" s="137"/>
      <c r="AC103" s="137"/>
      <c r="AD103" s="170"/>
      <c r="AE103" s="139"/>
    </row>
    <row r="104" spans="1:3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0"/>
      <c r="P104" s="139"/>
      <c r="Q104" s="136"/>
      <c r="R104" s="137"/>
      <c r="S104" s="137"/>
      <c r="T104" s="170"/>
      <c r="U104" s="139"/>
      <c r="V104" s="136"/>
      <c r="W104" s="137"/>
      <c r="X104" s="137"/>
      <c r="Y104" s="170"/>
      <c r="Z104" s="139"/>
      <c r="AA104" s="136"/>
      <c r="AB104" s="137"/>
      <c r="AC104" s="137"/>
      <c r="AD104" s="170"/>
      <c r="AE104" s="139"/>
    </row>
    <row r="105" spans="1:3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0"/>
      <c r="P105" s="139"/>
      <c r="Q105" s="136"/>
      <c r="R105" s="137"/>
      <c r="S105" s="137"/>
      <c r="T105" s="170"/>
      <c r="U105" s="139"/>
      <c r="V105" s="136"/>
      <c r="W105" s="137"/>
      <c r="X105" s="137"/>
      <c r="Y105" s="170"/>
      <c r="Z105" s="139"/>
      <c r="AA105" s="136"/>
      <c r="AB105" s="137"/>
      <c r="AC105" s="137"/>
      <c r="AD105" s="170"/>
      <c r="AE105" s="139"/>
    </row>
    <row r="106" spans="1:3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0"/>
      <c r="P106" s="139"/>
      <c r="Q106" s="136"/>
      <c r="R106" s="137"/>
      <c r="S106" s="137"/>
      <c r="T106" s="170"/>
      <c r="U106" s="139"/>
      <c r="V106" s="136"/>
      <c r="W106" s="137"/>
      <c r="X106" s="137"/>
      <c r="Y106" s="170"/>
      <c r="Z106" s="139"/>
      <c r="AA106" s="136"/>
      <c r="AB106" s="137"/>
      <c r="AC106" s="137"/>
      <c r="AD106" s="170"/>
      <c r="AE106" s="139"/>
    </row>
    <row r="107" spans="1:3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0"/>
      <c r="P107" s="139"/>
      <c r="Q107" s="136"/>
      <c r="R107" s="137"/>
      <c r="S107" s="137"/>
      <c r="T107" s="170"/>
      <c r="U107" s="139"/>
      <c r="V107" s="136"/>
      <c r="W107" s="137"/>
      <c r="X107" s="137"/>
      <c r="Y107" s="170"/>
      <c r="Z107" s="139"/>
      <c r="AA107" s="136"/>
      <c r="AB107" s="137"/>
      <c r="AC107" s="137"/>
      <c r="AD107" s="170"/>
      <c r="AE107" s="139"/>
    </row>
    <row r="108" spans="1:3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0"/>
      <c r="P108" s="139"/>
      <c r="Q108" s="136"/>
      <c r="R108" s="137"/>
      <c r="S108" s="137"/>
      <c r="T108" s="170"/>
      <c r="U108" s="139"/>
      <c r="V108" s="136"/>
      <c r="W108" s="137"/>
      <c r="X108" s="137"/>
      <c r="Y108" s="170"/>
      <c r="Z108" s="139"/>
      <c r="AA108" s="136"/>
      <c r="AB108" s="137"/>
      <c r="AC108" s="137"/>
      <c r="AD108" s="170"/>
      <c r="AE108" s="139"/>
    </row>
    <row r="109" spans="1:3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0"/>
      <c r="P109" s="139"/>
      <c r="Q109" s="136"/>
      <c r="R109" s="137"/>
      <c r="S109" s="137"/>
      <c r="T109" s="170"/>
      <c r="U109" s="139"/>
      <c r="V109" s="136"/>
      <c r="W109" s="137"/>
      <c r="X109" s="137"/>
      <c r="Y109" s="170"/>
      <c r="Z109" s="139"/>
      <c r="AA109" s="136"/>
      <c r="AB109" s="137"/>
      <c r="AC109" s="137"/>
      <c r="AD109" s="170"/>
      <c r="AE109" s="139"/>
    </row>
    <row r="110" spans="1:3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0"/>
      <c r="P110" s="139"/>
      <c r="Q110" s="136"/>
      <c r="R110" s="137"/>
      <c r="S110" s="137"/>
      <c r="T110" s="170"/>
      <c r="U110" s="139"/>
      <c r="V110" s="136"/>
      <c r="W110" s="137"/>
      <c r="X110" s="137"/>
      <c r="Y110" s="170"/>
      <c r="Z110" s="139"/>
      <c r="AA110" s="136"/>
      <c r="AB110" s="137"/>
      <c r="AC110" s="137"/>
      <c r="AD110" s="170"/>
      <c r="AE110" s="139"/>
    </row>
    <row r="111" spans="1:3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0"/>
      <c r="P111" s="139"/>
      <c r="Q111" s="136"/>
      <c r="R111" s="137"/>
      <c r="S111" s="137"/>
      <c r="T111" s="170"/>
      <c r="U111" s="139"/>
      <c r="V111" s="136"/>
      <c r="W111" s="137"/>
      <c r="X111" s="137"/>
      <c r="Y111" s="170"/>
      <c r="Z111" s="139"/>
      <c r="AA111" s="136"/>
      <c r="AB111" s="137"/>
      <c r="AC111" s="137"/>
      <c r="AD111" s="170"/>
      <c r="AE111" s="139"/>
    </row>
    <row r="112" spans="1:3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0"/>
      <c r="P112" s="139"/>
      <c r="Q112" s="136"/>
      <c r="R112" s="137"/>
      <c r="S112" s="137"/>
      <c r="T112" s="170"/>
      <c r="U112" s="139"/>
      <c r="V112" s="136"/>
      <c r="W112" s="137"/>
      <c r="X112" s="137"/>
      <c r="Y112" s="170"/>
      <c r="Z112" s="139"/>
      <c r="AA112" s="136"/>
      <c r="AB112" s="137"/>
      <c r="AC112" s="137"/>
      <c r="AD112" s="170"/>
      <c r="AE112" s="139"/>
    </row>
    <row r="113" spans="1:3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0"/>
      <c r="P113" s="139"/>
      <c r="Q113" s="136"/>
      <c r="R113" s="137"/>
      <c r="S113" s="137"/>
      <c r="T113" s="170"/>
      <c r="U113" s="139"/>
      <c r="V113" s="136"/>
      <c r="W113" s="137"/>
      <c r="X113" s="137"/>
      <c r="Y113" s="170"/>
      <c r="Z113" s="139"/>
      <c r="AA113" s="136"/>
      <c r="AB113" s="137"/>
      <c r="AC113" s="137"/>
      <c r="AD113" s="170"/>
      <c r="AE113" s="139"/>
    </row>
    <row r="114" spans="1:3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0"/>
      <c r="P114" s="139"/>
      <c r="Q114" s="136"/>
      <c r="R114" s="137"/>
      <c r="S114" s="137"/>
      <c r="T114" s="170"/>
      <c r="U114" s="139"/>
      <c r="V114" s="136"/>
      <c r="W114" s="137"/>
      <c r="X114" s="137"/>
      <c r="Y114" s="170"/>
      <c r="Z114" s="139"/>
      <c r="AA114" s="136"/>
      <c r="AB114" s="137"/>
      <c r="AC114" s="137"/>
      <c r="AD114" s="170"/>
      <c r="AE114" s="139"/>
    </row>
    <row r="115" spans="1:31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0"/>
      <c r="P115" s="139"/>
      <c r="Q115" s="136"/>
      <c r="R115" s="137"/>
      <c r="S115" s="137"/>
      <c r="T115" s="170"/>
      <c r="U115" s="139"/>
      <c r="V115" s="136"/>
      <c r="W115" s="137"/>
      <c r="X115" s="137"/>
      <c r="Y115" s="170"/>
      <c r="Z115" s="139"/>
      <c r="AA115" s="136"/>
      <c r="AB115" s="137"/>
      <c r="AC115" s="137"/>
      <c r="AD115" s="170"/>
      <c r="AE115" s="139"/>
    </row>
    <row r="116" spans="1:31" x14ac:dyDescent="0.2">
      <c r="A116" s="115" t="s">
        <v>2</v>
      </c>
      <c r="B116" s="38">
        <f t="shared" ref="B116:Y116" si="3">SUM(B$92:B$115)</f>
        <v>38</v>
      </c>
      <c r="C116" s="11">
        <f t="shared" si="3"/>
        <v>305370</v>
      </c>
      <c r="D116" s="11">
        <f t="shared" si="3"/>
        <v>151460</v>
      </c>
      <c r="E116" s="155">
        <f t="shared" si="3"/>
        <v>127845.83199999999</v>
      </c>
      <c r="F116" s="70">
        <f t="shared" si="3"/>
        <v>1</v>
      </c>
      <c r="G116" s="57">
        <f t="shared" si="3"/>
        <v>38</v>
      </c>
      <c r="H116" s="71">
        <f t="shared" si="3"/>
        <v>325723</v>
      </c>
      <c r="I116" s="71">
        <f t="shared" si="3"/>
        <v>156184</v>
      </c>
      <c r="J116" s="165">
        <f t="shared" si="3"/>
        <v>134010.117</v>
      </c>
      <c r="K116" s="72">
        <f t="shared" si="3"/>
        <v>1</v>
      </c>
      <c r="L116" s="140">
        <f t="shared" si="3"/>
        <v>39</v>
      </c>
      <c r="M116" s="141">
        <f t="shared" si="3"/>
        <v>322040</v>
      </c>
      <c r="N116" s="141">
        <f t="shared" si="3"/>
        <v>150098</v>
      </c>
      <c r="O116" s="171">
        <f t="shared" si="3"/>
        <v>127277.379</v>
      </c>
      <c r="P116" s="143">
        <f t="shared" si="3"/>
        <v>0.99999999999999989</v>
      </c>
      <c r="Q116" s="140">
        <f t="shared" si="3"/>
        <v>38</v>
      </c>
      <c r="R116" s="141">
        <f t="shared" si="3"/>
        <v>308343</v>
      </c>
      <c r="S116" s="141">
        <f t="shared" si="3"/>
        <v>143834</v>
      </c>
      <c r="T116" s="171">
        <f t="shared" si="3"/>
        <v>119248.00900000001</v>
      </c>
      <c r="U116" s="143">
        <f t="shared" si="3"/>
        <v>1</v>
      </c>
      <c r="V116" s="140">
        <f t="shared" si="3"/>
        <v>43</v>
      </c>
      <c r="W116" s="141">
        <f t="shared" si="3"/>
        <v>339380</v>
      </c>
      <c r="X116" s="141">
        <f t="shared" si="3"/>
        <v>153912</v>
      </c>
      <c r="Y116" s="171">
        <f t="shared" si="3"/>
        <v>125301.11599999999</v>
      </c>
      <c r="Z116" s="143">
        <f t="shared" ref="Z116:AE116" si="4">SUM(Z$92:Z$115)</f>
        <v>1</v>
      </c>
      <c r="AA116" s="140">
        <f t="shared" si="4"/>
        <v>58</v>
      </c>
      <c r="AB116" s="141">
        <f t="shared" si="4"/>
        <v>358116</v>
      </c>
      <c r="AC116" s="141">
        <f t="shared" si="4"/>
        <v>159705</v>
      </c>
      <c r="AD116" s="171">
        <f t="shared" si="4"/>
        <v>128796.19099999999</v>
      </c>
      <c r="AE116" s="143">
        <f t="shared" si="4"/>
        <v>1</v>
      </c>
    </row>
    <row r="119" spans="1:31" ht="12.75" hidden="1" customHeight="1" x14ac:dyDescent="0.2"/>
    <row r="120" spans="1:31" ht="12.75" hidden="1" customHeight="1" x14ac:dyDescent="0.2"/>
    <row r="121" spans="1:31" ht="12.75" hidden="1" customHeight="1" x14ac:dyDescent="0.2"/>
    <row r="122" spans="1:31" ht="12.75" hidden="1" customHeight="1" x14ac:dyDescent="0.2"/>
    <row r="123" spans="1:31" ht="12.75" hidden="1" customHeight="1" x14ac:dyDescent="0.2"/>
    <row r="124" spans="1:31" ht="12.75" hidden="1" customHeight="1" x14ac:dyDescent="0.2"/>
    <row r="125" spans="1:31" ht="12.75" hidden="1" customHeight="1" x14ac:dyDescent="0.2"/>
    <row r="126" spans="1:31" ht="12.75" hidden="1" customHeight="1" x14ac:dyDescent="0.2"/>
    <row r="127" spans="1:31" ht="12.75" hidden="1" customHeight="1" x14ac:dyDescent="0.2"/>
    <row r="128" spans="1:31" ht="12.75" hidden="1" customHeight="1" x14ac:dyDescent="0.2"/>
    <row r="129" spans="1:31" ht="12.75" hidden="1" customHeight="1" x14ac:dyDescent="0.2"/>
    <row r="131" spans="1:31" x14ac:dyDescent="0.2">
      <c r="A131" s="237" t="str">
        <f>Translation!$A$32</f>
        <v>Vorsorgeeinrichtungen ohne Staatsgarantie und ohne Vollversicherungslösung</v>
      </c>
    </row>
    <row r="132" spans="1:31" x14ac:dyDescent="0.2">
      <c r="A132" s="114" t="str">
        <f>$A$12</f>
        <v>Obligatorische Leistungen (inkl. umhüllende VE)</v>
      </c>
      <c r="B132" s="210">
        <v>1184</v>
      </c>
      <c r="C132" s="211">
        <v>2827378</v>
      </c>
      <c r="D132" s="211">
        <v>773383</v>
      </c>
      <c r="E132" s="212">
        <v>684903.34100000001</v>
      </c>
      <c r="F132" s="213">
        <f>E132/E$156</f>
        <v>0.98096243641452985</v>
      </c>
      <c r="G132" s="218">
        <v>1238</v>
      </c>
      <c r="H132" s="219">
        <v>2720856</v>
      </c>
      <c r="I132" s="219">
        <v>749154</v>
      </c>
      <c r="J132" s="220">
        <v>657149.75399999996</v>
      </c>
      <c r="K132" s="221">
        <f>J132/J$156</f>
        <v>0.98141249586859003</v>
      </c>
      <c r="L132" s="228">
        <v>1254</v>
      </c>
      <c r="M132" s="229">
        <v>2620763</v>
      </c>
      <c r="N132" s="229">
        <v>726086</v>
      </c>
      <c r="O132" s="230">
        <v>623720.28200000001</v>
      </c>
      <c r="P132" s="231">
        <f>O132/O$156</f>
        <v>0.98229772171823027</v>
      </c>
      <c r="Q132" s="228">
        <v>1284</v>
      </c>
      <c r="R132" s="229">
        <v>2589659</v>
      </c>
      <c r="S132" s="229">
        <v>710721</v>
      </c>
      <c r="T132" s="230">
        <v>593987.32700000005</v>
      </c>
      <c r="U132" s="231">
        <f>T132/T$156</f>
        <v>0.98128622788012432</v>
      </c>
      <c r="V132" s="228">
        <v>1378</v>
      </c>
      <c r="W132" s="229">
        <v>2602207</v>
      </c>
      <c r="X132" s="229">
        <v>700302</v>
      </c>
      <c r="Y132" s="230">
        <v>566486.77399999998</v>
      </c>
      <c r="Z132" s="231">
        <f>Y132/Y$156</f>
        <v>0.98270773906605691</v>
      </c>
      <c r="AA132" s="228"/>
      <c r="AB132" s="229"/>
      <c r="AC132" s="229"/>
      <c r="AD132" s="230"/>
      <c r="AE132" s="231" t="e">
        <f>AD132/AD$156</f>
        <v>#DIV/0!</v>
      </c>
    </row>
    <row r="133" spans="1:31" x14ac:dyDescent="0.2">
      <c r="A133" s="114" t="str">
        <f>$A$13</f>
        <v>Nur überobligatorische Leistungen</v>
      </c>
      <c r="B133" s="210">
        <v>259</v>
      </c>
      <c r="C133" s="211">
        <v>58964</v>
      </c>
      <c r="D133" s="211">
        <v>11774</v>
      </c>
      <c r="E133" s="212">
        <v>13291.937</v>
      </c>
      <c r="F133" s="213">
        <f>E133/E$156</f>
        <v>1.9037563585470138E-2</v>
      </c>
      <c r="G133" s="218">
        <v>257</v>
      </c>
      <c r="H133" s="219">
        <v>54589</v>
      </c>
      <c r="I133" s="219">
        <v>11257</v>
      </c>
      <c r="J133" s="220">
        <v>12446.116</v>
      </c>
      <c r="K133" s="221">
        <f>J133/J$156</f>
        <v>1.8587504131409891E-2</v>
      </c>
      <c r="L133" s="228">
        <v>263</v>
      </c>
      <c r="M133" s="229">
        <v>53597</v>
      </c>
      <c r="N133" s="229">
        <v>11485</v>
      </c>
      <c r="O133" s="230">
        <v>11240.248</v>
      </c>
      <c r="P133" s="231">
        <f>O133/O$156</f>
        <v>1.7702278281769734E-2</v>
      </c>
      <c r="Q133" s="228">
        <v>285</v>
      </c>
      <c r="R133" s="229">
        <v>53478</v>
      </c>
      <c r="S133" s="229">
        <v>11776</v>
      </c>
      <c r="T133" s="230">
        <v>11327.727999999999</v>
      </c>
      <c r="U133" s="231">
        <f>T133/T$156</f>
        <v>1.8713772119875655E-2</v>
      </c>
      <c r="V133" s="228">
        <v>275</v>
      </c>
      <c r="W133" s="229">
        <v>47745</v>
      </c>
      <c r="X133" s="229">
        <v>9471</v>
      </c>
      <c r="Y133" s="230">
        <v>9968.2099999999991</v>
      </c>
      <c r="Z133" s="231">
        <f>Y133/Y$156</f>
        <v>1.7292260933943111E-2</v>
      </c>
      <c r="AA133" s="228"/>
      <c r="AB133" s="229"/>
      <c r="AC133" s="229"/>
      <c r="AD133" s="230"/>
      <c r="AE133" s="231" t="e">
        <f>AD133/AD$156</f>
        <v>#DIV/0!</v>
      </c>
    </row>
    <row r="134" spans="1:31" ht="12.75" hidden="1" customHeight="1" x14ac:dyDescent="0.2">
      <c r="A134" s="114">
        <f>$A$14</f>
        <v>0</v>
      </c>
      <c r="B134" s="210"/>
      <c r="C134" s="211"/>
      <c r="D134" s="211"/>
      <c r="E134" s="212"/>
      <c r="F134" s="213"/>
      <c r="G134" s="218"/>
      <c r="H134" s="219"/>
      <c r="I134" s="219"/>
      <c r="J134" s="220"/>
      <c r="K134" s="221"/>
      <c r="L134" s="228"/>
      <c r="M134" s="229"/>
      <c r="N134" s="229"/>
      <c r="O134" s="230"/>
      <c r="P134" s="231"/>
      <c r="Q134" s="228"/>
      <c r="R134" s="229"/>
      <c r="S134" s="229"/>
      <c r="T134" s="230"/>
      <c r="U134" s="231"/>
      <c r="V134" s="228"/>
      <c r="W134" s="229"/>
      <c r="X134" s="229"/>
      <c r="Y134" s="230"/>
      <c r="Z134" s="231"/>
      <c r="AA134" s="228"/>
      <c r="AB134" s="229"/>
      <c r="AC134" s="229"/>
      <c r="AD134" s="230"/>
      <c r="AE134" s="231"/>
    </row>
    <row r="135" spans="1:31" ht="12.75" hidden="1" customHeight="1" x14ac:dyDescent="0.2">
      <c r="A135" s="114">
        <f>$A$15</f>
        <v>0</v>
      </c>
      <c r="B135" s="210"/>
      <c r="C135" s="211"/>
      <c r="D135" s="211"/>
      <c r="E135" s="212"/>
      <c r="F135" s="213"/>
      <c r="G135" s="218"/>
      <c r="H135" s="219"/>
      <c r="I135" s="219"/>
      <c r="J135" s="220"/>
      <c r="K135" s="221"/>
      <c r="L135" s="228"/>
      <c r="M135" s="229"/>
      <c r="N135" s="229"/>
      <c r="O135" s="230"/>
      <c r="P135" s="231"/>
      <c r="Q135" s="228"/>
      <c r="R135" s="229"/>
      <c r="S135" s="229"/>
      <c r="T135" s="230"/>
      <c r="U135" s="231"/>
      <c r="V135" s="228"/>
      <c r="W135" s="229"/>
      <c r="X135" s="229"/>
      <c r="Y135" s="230"/>
      <c r="Z135" s="231"/>
      <c r="AA135" s="228"/>
      <c r="AB135" s="229"/>
      <c r="AC135" s="229"/>
      <c r="AD135" s="230"/>
      <c r="AE135" s="231"/>
    </row>
    <row r="136" spans="1:31" ht="12.75" hidden="1" customHeight="1" x14ac:dyDescent="0.2">
      <c r="A136" s="114">
        <f>$A$16</f>
        <v>0</v>
      </c>
      <c r="B136" s="210"/>
      <c r="C136" s="211"/>
      <c r="D136" s="211"/>
      <c r="E136" s="212"/>
      <c r="F136" s="213"/>
      <c r="G136" s="218"/>
      <c r="H136" s="219"/>
      <c r="I136" s="219"/>
      <c r="J136" s="220"/>
      <c r="K136" s="221"/>
      <c r="L136" s="228"/>
      <c r="M136" s="229"/>
      <c r="N136" s="229"/>
      <c r="O136" s="230"/>
      <c r="P136" s="231"/>
      <c r="Q136" s="228"/>
      <c r="R136" s="229"/>
      <c r="S136" s="229"/>
      <c r="T136" s="230"/>
      <c r="U136" s="231"/>
      <c r="V136" s="228"/>
      <c r="W136" s="229"/>
      <c r="X136" s="229"/>
      <c r="Y136" s="230"/>
      <c r="Z136" s="231"/>
      <c r="AA136" s="228"/>
      <c r="AB136" s="229"/>
      <c r="AC136" s="229"/>
      <c r="AD136" s="230"/>
      <c r="AE136" s="231"/>
    </row>
    <row r="137" spans="1:31" ht="12.75" hidden="1" customHeight="1" x14ac:dyDescent="0.2">
      <c r="A137" s="114">
        <f>$A$17</f>
        <v>0</v>
      </c>
      <c r="B137" s="210"/>
      <c r="C137" s="211"/>
      <c r="D137" s="211"/>
      <c r="E137" s="212"/>
      <c r="F137" s="213"/>
      <c r="G137" s="218"/>
      <c r="H137" s="219"/>
      <c r="I137" s="219"/>
      <c r="J137" s="220"/>
      <c r="K137" s="221"/>
      <c r="L137" s="228"/>
      <c r="M137" s="229"/>
      <c r="N137" s="229"/>
      <c r="O137" s="230"/>
      <c r="P137" s="231"/>
      <c r="Q137" s="228"/>
      <c r="R137" s="229"/>
      <c r="S137" s="229"/>
      <c r="T137" s="230"/>
      <c r="U137" s="231"/>
      <c r="V137" s="228"/>
      <c r="W137" s="229"/>
      <c r="X137" s="229"/>
      <c r="Y137" s="230"/>
      <c r="Z137" s="231"/>
      <c r="AA137" s="228"/>
      <c r="AB137" s="229"/>
      <c r="AC137" s="229"/>
      <c r="AD137" s="230"/>
      <c r="AE137" s="231"/>
    </row>
    <row r="138" spans="1:31" ht="12.75" hidden="1" customHeight="1" x14ac:dyDescent="0.2">
      <c r="A138" s="114">
        <f>$A$18</f>
        <v>0</v>
      </c>
      <c r="B138" s="210"/>
      <c r="C138" s="211"/>
      <c r="D138" s="211"/>
      <c r="E138" s="212"/>
      <c r="F138" s="213"/>
      <c r="G138" s="218"/>
      <c r="H138" s="219"/>
      <c r="I138" s="219"/>
      <c r="J138" s="220"/>
      <c r="K138" s="221"/>
      <c r="L138" s="228"/>
      <c r="M138" s="229"/>
      <c r="N138" s="229"/>
      <c r="O138" s="230"/>
      <c r="P138" s="231"/>
      <c r="Q138" s="228"/>
      <c r="R138" s="229"/>
      <c r="S138" s="229"/>
      <c r="T138" s="230"/>
      <c r="U138" s="231"/>
      <c r="V138" s="228"/>
      <c r="W138" s="229"/>
      <c r="X138" s="229"/>
      <c r="Y138" s="230"/>
      <c r="Z138" s="231"/>
      <c r="AA138" s="228"/>
      <c r="AB138" s="229"/>
      <c r="AC138" s="229"/>
      <c r="AD138" s="230"/>
      <c r="AE138" s="231"/>
    </row>
    <row r="139" spans="1:31" ht="12.75" hidden="1" customHeight="1" x14ac:dyDescent="0.2">
      <c r="A139" s="114">
        <f>$A$19</f>
        <v>0</v>
      </c>
      <c r="B139" s="210"/>
      <c r="C139" s="211"/>
      <c r="D139" s="211"/>
      <c r="E139" s="212"/>
      <c r="F139" s="213"/>
      <c r="G139" s="218"/>
      <c r="H139" s="219"/>
      <c r="I139" s="219"/>
      <c r="J139" s="220"/>
      <c r="K139" s="221"/>
      <c r="L139" s="228"/>
      <c r="M139" s="229"/>
      <c r="N139" s="229"/>
      <c r="O139" s="230"/>
      <c r="P139" s="231"/>
      <c r="Q139" s="228"/>
      <c r="R139" s="229"/>
      <c r="S139" s="229"/>
      <c r="T139" s="230"/>
      <c r="U139" s="231"/>
      <c r="V139" s="228"/>
      <c r="W139" s="229"/>
      <c r="X139" s="229"/>
      <c r="Y139" s="230"/>
      <c r="Z139" s="231"/>
      <c r="AA139" s="228"/>
      <c r="AB139" s="229"/>
      <c r="AC139" s="229"/>
      <c r="AD139" s="230"/>
      <c r="AE139" s="231"/>
    </row>
    <row r="140" spans="1:31" ht="12.75" hidden="1" customHeight="1" x14ac:dyDescent="0.2">
      <c r="A140" s="114">
        <f>$A$20</f>
        <v>0</v>
      </c>
      <c r="B140" s="210"/>
      <c r="C140" s="211"/>
      <c r="D140" s="211"/>
      <c r="E140" s="212"/>
      <c r="F140" s="213"/>
      <c r="G140" s="218"/>
      <c r="H140" s="219"/>
      <c r="I140" s="219"/>
      <c r="J140" s="220"/>
      <c r="K140" s="221"/>
      <c r="L140" s="228"/>
      <c r="M140" s="229"/>
      <c r="N140" s="229"/>
      <c r="O140" s="230"/>
      <c r="P140" s="231"/>
      <c r="Q140" s="228"/>
      <c r="R140" s="229"/>
      <c r="S140" s="229"/>
      <c r="T140" s="230"/>
      <c r="U140" s="231"/>
      <c r="V140" s="228"/>
      <c r="W140" s="229"/>
      <c r="X140" s="229"/>
      <c r="Y140" s="230"/>
      <c r="Z140" s="231"/>
      <c r="AA140" s="228"/>
      <c r="AB140" s="229"/>
      <c r="AC140" s="229"/>
      <c r="AD140" s="230"/>
      <c r="AE140" s="231"/>
    </row>
    <row r="141" spans="1:31" ht="12.75" hidden="1" customHeight="1" x14ac:dyDescent="0.2">
      <c r="A141" s="114">
        <f>$A$21</f>
        <v>0</v>
      </c>
      <c r="B141" s="210"/>
      <c r="C141" s="211"/>
      <c r="D141" s="211"/>
      <c r="E141" s="212"/>
      <c r="F141" s="213"/>
      <c r="G141" s="218"/>
      <c r="H141" s="219"/>
      <c r="I141" s="219"/>
      <c r="J141" s="220"/>
      <c r="K141" s="221"/>
      <c r="L141" s="228"/>
      <c r="M141" s="229"/>
      <c r="N141" s="229"/>
      <c r="O141" s="230"/>
      <c r="P141" s="231"/>
      <c r="Q141" s="228"/>
      <c r="R141" s="229"/>
      <c r="S141" s="229"/>
      <c r="T141" s="230"/>
      <c r="U141" s="231"/>
      <c r="V141" s="228"/>
      <c r="W141" s="229"/>
      <c r="X141" s="229"/>
      <c r="Y141" s="230"/>
      <c r="Z141" s="231"/>
      <c r="AA141" s="228"/>
      <c r="AB141" s="229"/>
      <c r="AC141" s="229"/>
      <c r="AD141" s="230"/>
      <c r="AE141" s="231"/>
    </row>
    <row r="142" spans="1:31" ht="12.75" hidden="1" customHeight="1" x14ac:dyDescent="0.2">
      <c r="A142" s="114">
        <f>$A$22</f>
        <v>0</v>
      </c>
      <c r="B142" s="210"/>
      <c r="C142" s="211"/>
      <c r="D142" s="211"/>
      <c r="E142" s="212"/>
      <c r="F142" s="213"/>
      <c r="G142" s="218"/>
      <c r="H142" s="219"/>
      <c r="I142" s="219"/>
      <c r="J142" s="220"/>
      <c r="K142" s="221"/>
      <c r="L142" s="228"/>
      <c r="M142" s="229"/>
      <c r="N142" s="229"/>
      <c r="O142" s="230"/>
      <c r="P142" s="231"/>
      <c r="Q142" s="228"/>
      <c r="R142" s="229"/>
      <c r="S142" s="229"/>
      <c r="T142" s="230"/>
      <c r="U142" s="231"/>
      <c r="V142" s="228"/>
      <c r="W142" s="229"/>
      <c r="X142" s="229"/>
      <c r="Y142" s="230"/>
      <c r="Z142" s="231"/>
      <c r="AA142" s="228"/>
      <c r="AB142" s="229"/>
      <c r="AC142" s="229"/>
      <c r="AD142" s="230"/>
      <c r="AE142" s="231"/>
    </row>
    <row r="143" spans="1:31" ht="12.75" hidden="1" customHeight="1" x14ac:dyDescent="0.2">
      <c r="A143" s="114">
        <f>$A$23</f>
        <v>0</v>
      </c>
      <c r="B143" s="210"/>
      <c r="C143" s="211"/>
      <c r="D143" s="211"/>
      <c r="E143" s="212"/>
      <c r="F143" s="213"/>
      <c r="G143" s="218"/>
      <c r="H143" s="219"/>
      <c r="I143" s="219"/>
      <c r="J143" s="220"/>
      <c r="K143" s="221"/>
      <c r="L143" s="228"/>
      <c r="M143" s="229"/>
      <c r="N143" s="229"/>
      <c r="O143" s="230"/>
      <c r="P143" s="231"/>
      <c r="Q143" s="228"/>
      <c r="R143" s="229"/>
      <c r="S143" s="229"/>
      <c r="T143" s="230"/>
      <c r="U143" s="231"/>
      <c r="V143" s="228"/>
      <c r="W143" s="229"/>
      <c r="X143" s="229"/>
      <c r="Y143" s="230"/>
      <c r="Z143" s="231"/>
      <c r="AA143" s="228"/>
      <c r="AB143" s="229"/>
      <c r="AC143" s="229"/>
      <c r="AD143" s="230"/>
      <c r="AE143" s="231"/>
    </row>
    <row r="144" spans="1:31" ht="12.75" hidden="1" customHeight="1" x14ac:dyDescent="0.2">
      <c r="A144" s="114">
        <f>$A$24</f>
        <v>0</v>
      </c>
      <c r="B144" s="210"/>
      <c r="C144" s="211"/>
      <c r="D144" s="211"/>
      <c r="E144" s="212"/>
      <c r="F144" s="213"/>
      <c r="G144" s="218"/>
      <c r="H144" s="219"/>
      <c r="I144" s="219"/>
      <c r="J144" s="220"/>
      <c r="K144" s="221"/>
      <c r="L144" s="228"/>
      <c r="M144" s="229"/>
      <c r="N144" s="229"/>
      <c r="O144" s="230"/>
      <c r="P144" s="231"/>
      <c r="Q144" s="228"/>
      <c r="R144" s="229"/>
      <c r="S144" s="229"/>
      <c r="T144" s="230"/>
      <c r="U144" s="231"/>
      <c r="V144" s="228"/>
      <c r="W144" s="229"/>
      <c r="X144" s="229"/>
      <c r="Y144" s="230"/>
      <c r="Z144" s="231"/>
      <c r="AA144" s="228"/>
      <c r="AB144" s="229"/>
      <c r="AC144" s="229"/>
      <c r="AD144" s="230"/>
      <c r="AE144" s="231"/>
    </row>
    <row r="145" spans="1:31" ht="12.75" hidden="1" customHeight="1" x14ac:dyDescent="0.2">
      <c r="A145" s="114">
        <f>$A$25</f>
        <v>0</v>
      </c>
      <c r="B145" s="210"/>
      <c r="C145" s="211"/>
      <c r="D145" s="211"/>
      <c r="E145" s="212"/>
      <c r="F145" s="213"/>
      <c r="G145" s="218"/>
      <c r="H145" s="219"/>
      <c r="I145" s="219"/>
      <c r="J145" s="220"/>
      <c r="K145" s="221"/>
      <c r="L145" s="228"/>
      <c r="M145" s="229"/>
      <c r="N145" s="229"/>
      <c r="O145" s="230"/>
      <c r="P145" s="231"/>
      <c r="Q145" s="228"/>
      <c r="R145" s="229"/>
      <c r="S145" s="229"/>
      <c r="T145" s="230"/>
      <c r="U145" s="231"/>
      <c r="V145" s="228"/>
      <c r="W145" s="229"/>
      <c r="X145" s="229"/>
      <c r="Y145" s="230"/>
      <c r="Z145" s="231"/>
      <c r="AA145" s="228"/>
      <c r="AB145" s="229"/>
      <c r="AC145" s="229"/>
      <c r="AD145" s="230"/>
      <c r="AE145" s="231"/>
    </row>
    <row r="146" spans="1:31" ht="12.75" hidden="1" customHeight="1" x14ac:dyDescent="0.2">
      <c r="A146" s="114">
        <f>$A$26</f>
        <v>0</v>
      </c>
      <c r="B146" s="210"/>
      <c r="C146" s="211"/>
      <c r="D146" s="211"/>
      <c r="E146" s="212"/>
      <c r="F146" s="213"/>
      <c r="G146" s="218"/>
      <c r="H146" s="219"/>
      <c r="I146" s="219"/>
      <c r="J146" s="220"/>
      <c r="K146" s="221"/>
      <c r="L146" s="228"/>
      <c r="M146" s="229"/>
      <c r="N146" s="229"/>
      <c r="O146" s="230"/>
      <c r="P146" s="231"/>
      <c r="Q146" s="228"/>
      <c r="R146" s="229"/>
      <c r="S146" s="229"/>
      <c r="T146" s="230"/>
      <c r="U146" s="231"/>
      <c r="V146" s="228"/>
      <c r="W146" s="229"/>
      <c r="X146" s="229"/>
      <c r="Y146" s="230"/>
      <c r="Z146" s="231"/>
      <c r="AA146" s="228"/>
      <c r="AB146" s="229"/>
      <c r="AC146" s="229"/>
      <c r="AD146" s="230"/>
      <c r="AE146" s="231"/>
    </row>
    <row r="147" spans="1:31" ht="12.75" hidden="1" customHeight="1" x14ac:dyDescent="0.2">
      <c r="A147" s="114">
        <f>$A$27</f>
        <v>0</v>
      </c>
      <c r="B147" s="210"/>
      <c r="C147" s="211"/>
      <c r="D147" s="211"/>
      <c r="E147" s="212"/>
      <c r="F147" s="213"/>
      <c r="G147" s="218"/>
      <c r="H147" s="219"/>
      <c r="I147" s="219"/>
      <c r="J147" s="220"/>
      <c r="K147" s="221"/>
      <c r="L147" s="228"/>
      <c r="M147" s="229"/>
      <c r="N147" s="229"/>
      <c r="O147" s="230"/>
      <c r="P147" s="231"/>
      <c r="Q147" s="228"/>
      <c r="R147" s="229"/>
      <c r="S147" s="229"/>
      <c r="T147" s="230"/>
      <c r="U147" s="231"/>
      <c r="V147" s="228"/>
      <c r="W147" s="229"/>
      <c r="X147" s="229"/>
      <c r="Y147" s="230"/>
      <c r="Z147" s="231"/>
      <c r="AA147" s="228"/>
      <c r="AB147" s="229"/>
      <c r="AC147" s="229"/>
      <c r="AD147" s="230"/>
      <c r="AE147" s="231"/>
    </row>
    <row r="148" spans="1:31" ht="12.75" hidden="1" customHeight="1" x14ac:dyDescent="0.2">
      <c r="A148" s="114">
        <f>$A$28</f>
        <v>0</v>
      </c>
      <c r="B148" s="210"/>
      <c r="C148" s="211"/>
      <c r="D148" s="211"/>
      <c r="E148" s="212"/>
      <c r="F148" s="213"/>
      <c r="G148" s="218"/>
      <c r="H148" s="219"/>
      <c r="I148" s="219"/>
      <c r="J148" s="220"/>
      <c r="K148" s="221"/>
      <c r="L148" s="228"/>
      <c r="M148" s="229"/>
      <c r="N148" s="229"/>
      <c r="O148" s="230"/>
      <c r="P148" s="231"/>
      <c r="Q148" s="228"/>
      <c r="R148" s="229"/>
      <c r="S148" s="229"/>
      <c r="T148" s="230"/>
      <c r="U148" s="231"/>
      <c r="V148" s="228"/>
      <c r="W148" s="229"/>
      <c r="X148" s="229"/>
      <c r="Y148" s="230"/>
      <c r="Z148" s="231"/>
      <c r="AA148" s="228"/>
      <c r="AB148" s="229"/>
      <c r="AC148" s="229"/>
      <c r="AD148" s="230"/>
      <c r="AE148" s="231"/>
    </row>
    <row r="149" spans="1:31" ht="12.75" hidden="1" customHeight="1" x14ac:dyDescent="0.2">
      <c r="A149" s="114">
        <f>$A$29</f>
        <v>0</v>
      </c>
      <c r="B149" s="210"/>
      <c r="C149" s="211"/>
      <c r="D149" s="211"/>
      <c r="E149" s="212"/>
      <c r="F149" s="213"/>
      <c r="G149" s="218"/>
      <c r="H149" s="219"/>
      <c r="I149" s="219"/>
      <c r="J149" s="220"/>
      <c r="K149" s="221"/>
      <c r="L149" s="228"/>
      <c r="M149" s="229"/>
      <c r="N149" s="229"/>
      <c r="O149" s="230"/>
      <c r="P149" s="231"/>
      <c r="Q149" s="228"/>
      <c r="R149" s="229"/>
      <c r="S149" s="229"/>
      <c r="T149" s="230"/>
      <c r="U149" s="231"/>
      <c r="V149" s="228"/>
      <c r="W149" s="229"/>
      <c r="X149" s="229"/>
      <c r="Y149" s="230"/>
      <c r="Z149" s="231"/>
      <c r="AA149" s="228"/>
      <c r="AB149" s="229"/>
      <c r="AC149" s="229"/>
      <c r="AD149" s="230"/>
      <c r="AE149" s="231"/>
    </row>
    <row r="150" spans="1:31" ht="12.75" hidden="1" customHeight="1" x14ac:dyDescent="0.2">
      <c r="A150" s="114">
        <f>$A$30</f>
        <v>0</v>
      </c>
      <c r="B150" s="210"/>
      <c r="C150" s="211"/>
      <c r="D150" s="211"/>
      <c r="E150" s="212"/>
      <c r="F150" s="213"/>
      <c r="G150" s="218"/>
      <c r="H150" s="219"/>
      <c r="I150" s="219"/>
      <c r="J150" s="220"/>
      <c r="K150" s="221"/>
      <c r="L150" s="228"/>
      <c r="M150" s="229"/>
      <c r="N150" s="229"/>
      <c r="O150" s="230"/>
      <c r="P150" s="231"/>
      <c r="Q150" s="228"/>
      <c r="R150" s="229"/>
      <c r="S150" s="229"/>
      <c r="T150" s="230"/>
      <c r="U150" s="231"/>
      <c r="V150" s="228"/>
      <c r="W150" s="229"/>
      <c r="X150" s="229"/>
      <c r="Y150" s="230"/>
      <c r="Z150" s="231"/>
      <c r="AA150" s="228"/>
      <c r="AB150" s="229"/>
      <c r="AC150" s="229"/>
      <c r="AD150" s="230"/>
      <c r="AE150" s="231"/>
    </row>
    <row r="151" spans="1:31" ht="12.75" hidden="1" customHeight="1" x14ac:dyDescent="0.2">
      <c r="A151" s="114">
        <f>$A$31</f>
        <v>0</v>
      </c>
      <c r="B151" s="210"/>
      <c r="C151" s="211"/>
      <c r="D151" s="211"/>
      <c r="E151" s="212"/>
      <c r="F151" s="213"/>
      <c r="G151" s="218"/>
      <c r="H151" s="219"/>
      <c r="I151" s="219"/>
      <c r="J151" s="220"/>
      <c r="K151" s="221"/>
      <c r="L151" s="228"/>
      <c r="M151" s="229"/>
      <c r="N151" s="229"/>
      <c r="O151" s="230"/>
      <c r="P151" s="231"/>
      <c r="Q151" s="228"/>
      <c r="R151" s="229"/>
      <c r="S151" s="229"/>
      <c r="T151" s="230"/>
      <c r="U151" s="231"/>
      <c r="V151" s="228"/>
      <c r="W151" s="229"/>
      <c r="X151" s="229"/>
      <c r="Y151" s="230"/>
      <c r="Z151" s="231"/>
      <c r="AA151" s="228"/>
      <c r="AB151" s="229"/>
      <c r="AC151" s="229"/>
      <c r="AD151" s="230"/>
      <c r="AE151" s="231"/>
    </row>
    <row r="152" spans="1:31" ht="12.75" hidden="1" customHeight="1" x14ac:dyDescent="0.2">
      <c r="A152" s="114">
        <f>$A$32</f>
        <v>0</v>
      </c>
      <c r="B152" s="210"/>
      <c r="C152" s="211"/>
      <c r="D152" s="211"/>
      <c r="E152" s="212"/>
      <c r="F152" s="213"/>
      <c r="G152" s="218"/>
      <c r="H152" s="219"/>
      <c r="I152" s="219"/>
      <c r="J152" s="220"/>
      <c r="K152" s="221"/>
      <c r="L152" s="228"/>
      <c r="M152" s="229"/>
      <c r="N152" s="229"/>
      <c r="O152" s="230"/>
      <c r="P152" s="231"/>
      <c r="Q152" s="228"/>
      <c r="R152" s="229"/>
      <c r="S152" s="229"/>
      <c r="T152" s="230"/>
      <c r="U152" s="231"/>
      <c r="V152" s="228"/>
      <c r="W152" s="229"/>
      <c r="X152" s="229"/>
      <c r="Y152" s="230"/>
      <c r="Z152" s="231"/>
      <c r="AA152" s="228"/>
      <c r="AB152" s="229"/>
      <c r="AC152" s="229"/>
      <c r="AD152" s="230"/>
      <c r="AE152" s="231"/>
    </row>
    <row r="153" spans="1:31" ht="12.75" hidden="1" customHeight="1" x14ac:dyDescent="0.2">
      <c r="A153" s="114">
        <f>$A$33</f>
        <v>0</v>
      </c>
      <c r="B153" s="210"/>
      <c r="C153" s="211"/>
      <c r="D153" s="211"/>
      <c r="E153" s="212"/>
      <c r="F153" s="213"/>
      <c r="G153" s="218"/>
      <c r="H153" s="219"/>
      <c r="I153" s="219"/>
      <c r="J153" s="220"/>
      <c r="K153" s="221"/>
      <c r="L153" s="228"/>
      <c r="M153" s="229"/>
      <c r="N153" s="229"/>
      <c r="O153" s="230"/>
      <c r="P153" s="231"/>
      <c r="Q153" s="228"/>
      <c r="R153" s="229"/>
      <c r="S153" s="229"/>
      <c r="T153" s="230"/>
      <c r="U153" s="231"/>
      <c r="V153" s="228"/>
      <c r="W153" s="229"/>
      <c r="X153" s="229"/>
      <c r="Y153" s="230"/>
      <c r="Z153" s="231"/>
      <c r="AA153" s="228"/>
      <c r="AB153" s="229"/>
      <c r="AC153" s="229"/>
      <c r="AD153" s="230"/>
      <c r="AE153" s="231"/>
    </row>
    <row r="154" spans="1:31" ht="12.75" hidden="1" customHeight="1" x14ac:dyDescent="0.2">
      <c r="A154" s="114">
        <f>$A$34</f>
        <v>0</v>
      </c>
      <c r="B154" s="210"/>
      <c r="C154" s="211"/>
      <c r="D154" s="211"/>
      <c r="E154" s="212"/>
      <c r="F154" s="213"/>
      <c r="G154" s="218"/>
      <c r="H154" s="219"/>
      <c r="I154" s="219"/>
      <c r="J154" s="220"/>
      <c r="K154" s="221"/>
      <c r="L154" s="228"/>
      <c r="M154" s="229"/>
      <c r="N154" s="229"/>
      <c r="O154" s="230"/>
      <c r="P154" s="231"/>
      <c r="Q154" s="228"/>
      <c r="R154" s="229"/>
      <c r="S154" s="229"/>
      <c r="T154" s="230"/>
      <c r="U154" s="231"/>
      <c r="V154" s="228"/>
      <c r="W154" s="229"/>
      <c r="X154" s="229"/>
      <c r="Y154" s="230"/>
      <c r="Z154" s="231"/>
      <c r="AA154" s="228"/>
      <c r="AB154" s="229"/>
      <c r="AC154" s="229"/>
      <c r="AD154" s="230"/>
      <c r="AE154" s="231"/>
    </row>
    <row r="155" spans="1:31" ht="12.75" hidden="1" customHeight="1" x14ac:dyDescent="0.2">
      <c r="B155" s="210"/>
      <c r="C155" s="211"/>
      <c r="D155" s="211"/>
      <c r="E155" s="212"/>
      <c r="F155" s="213"/>
      <c r="G155" s="218"/>
      <c r="H155" s="219"/>
      <c r="I155" s="219"/>
      <c r="J155" s="220"/>
      <c r="K155" s="221"/>
      <c r="L155" s="228"/>
      <c r="M155" s="229"/>
      <c r="N155" s="229"/>
      <c r="O155" s="230"/>
      <c r="P155" s="231"/>
      <c r="Q155" s="228"/>
      <c r="R155" s="229"/>
      <c r="S155" s="229"/>
      <c r="T155" s="230"/>
      <c r="U155" s="231"/>
      <c r="V155" s="228"/>
      <c r="W155" s="229"/>
      <c r="X155" s="229"/>
      <c r="Y155" s="230"/>
      <c r="Z155" s="231"/>
      <c r="AA155" s="228"/>
      <c r="AB155" s="229"/>
      <c r="AC155" s="229"/>
      <c r="AD155" s="230"/>
      <c r="AE155" s="231"/>
    </row>
    <row r="156" spans="1:31" x14ac:dyDescent="0.2">
      <c r="A156" s="115" t="s">
        <v>2</v>
      </c>
      <c r="B156" s="214">
        <f t="shared" ref="B156:AE156" si="5">SUM(B$132:B$155)</f>
        <v>1443</v>
      </c>
      <c r="C156" s="215">
        <f t="shared" si="5"/>
        <v>2886342</v>
      </c>
      <c r="D156" s="215">
        <f t="shared" si="5"/>
        <v>785157</v>
      </c>
      <c r="E156" s="216">
        <f t="shared" si="5"/>
        <v>698195.27800000005</v>
      </c>
      <c r="F156" s="217">
        <f t="shared" si="5"/>
        <v>1</v>
      </c>
      <c r="G156" s="224">
        <f t="shared" si="5"/>
        <v>1495</v>
      </c>
      <c r="H156" s="225">
        <f t="shared" si="5"/>
        <v>2775445</v>
      </c>
      <c r="I156" s="225">
        <f t="shared" si="5"/>
        <v>760411</v>
      </c>
      <c r="J156" s="226">
        <f t="shared" si="5"/>
        <v>669595.87</v>
      </c>
      <c r="K156" s="227">
        <f t="shared" si="5"/>
        <v>0.99999999999999989</v>
      </c>
      <c r="L156" s="233">
        <f t="shared" si="5"/>
        <v>1517</v>
      </c>
      <c r="M156" s="234">
        <f t="shared" si="5"/>
        <v>2674360</v>
      </c>
      <c r="N156" s="234">
        <f t="shared" si="5"/>
        <v>737571</v>
      </c>
      <c r="O156" s="235">
        <f t="shared" si="5"/>
        <v>634960.53</v>
      </c>
      <c r="P156" s="236">
        <f t="shared" si="5"/>
        <v>1</v>
      </c>
      <c r="Q156" s="233">
        <f t="shared" si="5"/>
        <v>1569</v>
      </c>
      <c r="R156" s="234">
        <f t="shared" si="5"/>
        <v>2643137</v>
      </c>
      <c r="S156" s="234">
        <f t="shared" si="5"/>
        <v>722497</v>
      </c>
      <c r="T156" s="235">
        <f t="shared" si="5"/>
        <v>605315.05500000005</v>
      </c>
      <c r="U156" s="236">
        <f t="shared" si="5"/>
        <v>1</v>
      </c>
      <c r="V156" s="233">
        <f t="shared" si="5"/>
        <v>1653</v>
      </c>
      <c r="W156" s="234">
        <f t="shared" si="5"/>
        <v>2649952</v>
      </c>
      <c r="X156" s="234">
        <f t="shared" si="5"/>
        <v>709773</v>
      </c>
      <c r="Y156" s="235">
        <f t="shared" si="5"/>
        <v>576454.98399999994</v>
      </c>
      <c r="Z156" s="236">
        <f t="shared" si="5"/>
        <v>1</v>
      </c>
      <c r="AA156" s="233">
        <f t="shared" si="5"/>
        <v>0</v>
      </c>
      <c r="AB156" s="234">
        <f t="shared" si="5"/>
        <v>0</v>
      </c>
      <c r="AC156" s="234">
        <f t="shared" si="5"/>
        <v>0</v>
      </c>
      <c r="AD156" s="235">
        <f t="shared" si="5"/>
        <v>0</v>
      </c>
      <c r="AE156" s="236" t="e">
        <f t="shared" si="5"/>
        <v>#DIV/0!</v>
      </c>
    </row>
    <row r="159" spans="1:31" ht="12.75" hidden="1" customHeight="1" x14ac:dyDescent="0.2"/>
    <row r="160" spans="1:31" ht="12.75" hidden="1" customHeight="1" x14ac:dyDescent="0.2"/>
    <row r="161" spans="1:31" ht="12.75" hidden="1" customHeight="1" x14ac:dyDescent="0.2"/>
    <row r="162" spans="1:31" ht="12.75" hidden="1" customHeight="1" x14ac:dyDescent="0.2"/>
    <row r="163" spans="1:31" ht="12.75" hidden="1" customHeight="1" x14ac:dyDescent="0.2"/>
    <row r="164" spans="1:31" ht="12.75" hidden="1" customHeight="1" x14ac:dyDescent="0.2"/>
    <row r="165" spans="1:31" ht="12.75" hidden="1" customHeight="1" x14ac:dyDescent="0.2"/>
    <row r="166" spans="1:31" ht="12.75" hidden="1" customHeight="1" x14ac:dyDescent="0.2"/>
    <row r="167" spans="1:31" ht="12.75" hidden="1" customHeight="1" x14ac:dyDescent="0.2"/>
    <row r="168" spans="1:31" ht="12.75" hidden="1" customHeight="1" x14ac:dyDescent="0.2"/>
    <row r="169" spans="1:31" ht="12.75" hidden="1" customHeight="1" x14ac:dyDescent="0.2"/>
    <row r="171" spans="1:31" x14ac:dyDescent="0.2">
      <c r="A171" s="273" t="str">
        <f>Translation!$A$33</f>
        <v>Vorsorgeeinrichtungen ohne Staatsgarantie und mit Vollversicherungslösung</v>
      </c>
    </row>
    <row r="172" spans="1:31" x14ac:dyDescent="0.2">
      <c r="A172" s="114" t="str">
        <f>$A$12</f>
        <v>Obligatorische Leistungen (inkl. umhüllende VE)</v>
      </c>
      <c r="B172" s="238">
        <v>69</v>
      </c>
      <c r="C172" s="239">
        <v>983834</v>
      </c>
      <c r="D172" s="239">
        <v>663</v>
      </c>
      <c r="E172" s="240">
        <v>89864.145000000004</v>
      </c>
      <c r="F172" s="241">
        <f>E172/E$196</f>
        <v>0.93511029323200456</v>
      </c>
      <c r="G172" s="246">
        <v>85</v>
      </c>
      <c r="H172" s="247">
        <v>1007327</v>
      </c>
      <c r="I172" s="247">
        <v>878</v>
      </c>
      <c r="J172" s="248">
        <v>93201.047999999995</v>
      </c>
      <c r="K172" s="249">
        <f>J172/J$196</f>
        <v>0.93498564171135112</v>
      </c>
      <c r="L172" s="256">
        <v>93</v>
      </c>
      <c r="M172" s="257">
        <v>1012459</v>
      </c>
      <c r="N172" s="257">
        <v>1135</v>
      </c>
      <c r="O172" s="258">
        <v>92492.392000000007</v>
      </c>
      <c r="P172" s="259">
        <f>O172/O$196</f>
        <v>0.94546673763531885</v>
      </c>
      <c r="Q172" s="256">
        <v>96</v>
      </c>
      <c r="R172" s="257">
        <v>1018843</v>
      </c>
      <c r="S172" s="257">
        <v>12265</v>
      </c>
      <c r="T172" s="258">
        <v>92413.256999999998</v>
      </c>
      <c r="U172" s="259">
        <f>T172/T$196</f>
        <v>0.93661872792382528</v>
      </c>
      <c r="V172" s="256">
        <v>111</v>
      </c>
      <c r="W172" s="257">
        <v>949994</v>
      </c>
      <c r="X172" s="257">
        <v>3519</v>
      </c>
      <c r="Y172" s="258">
        <v>96327.804000000004</v>
      </c>
      <c r="Z172" s="259">
        <f>Y172/Y$196</f>
        <v>0.9418517140786673</v>
      </c>
      <c r="AA172" s="256"/>
      <c r="AB172" s="257"/>
      <c r="AC172" s="257"/>
      <c r="AD172" s="258"/>
      <c r="AE172" s="259" t="e">
        <f>AD172/AD$196</f>
        <v>#DIV/0!</v>
      </c>
    </row>
    <row r="173" spans="1:31" x14ac:dyDescent="0.2">
      <c r="A173" s="114" t="str">
        <f>$A$13</f>
        <v>Nur überobligatorische Leistungen</v>
      </c>
      <c r="B173" s="238">
        <v>37</v>
      </c>
      <c r="C173" s="239">
        <v>66351</v>
      </c>
      <c r="D173" s="239">
        <v>15</v>
      </c>
      <c r="E173" s="240">
        <v>6235.9040000000005</v>
      </c>
      <c r="F173" s="241">
        <f>E173/E$196</f>
        <v>6.488970676799552E-2</v>
      </c>
      <c r="G173" s="246">
        <v>36</v>
      </c>
      <c r="H173" s="247">
        <v>67417</v>
      </c>
      <c r="I173" s="247">
        <v>18</v>
      </c>
      <c r="J173" s="248">
        <v>6480.7479999999996</v>
      </c>
      <c r="K173" s="249">
        <f>J173/J$196</f>
        <v>6.5014358288648808E-2</v>
      </c>
      <c r="L173" s="256">
        <v>33</v>
      </c>
      <c r="M173" s="257">
        <v>41235</v>
      </c>
      <c r="N173" s="257">
        <v>21</v>
      </c>
      <c r="O173" s="258">
        <v>5334.8379999999997</v>
      </c>
      <c r="P173" s="259">
        <f>O173/O$196</f>
        <v>5.4533262364681076E-2</v>
      </c>
      <c r="Q173" s="256">
        <v>40</v>
      </c>
      <c r="R173" s="257">
        <v>67832</v>
      </c>
      <c r="S173" s="257">
        <v>5</v>
      </c>
      <c r="T173" s="258">
        <v>6253.6329999999998</v>
      </c>
      <c r="U173" s="259">
        <f>T173/T$196</f>
        <v>6.3381272076174694E-2</v>
      </c>
      <c r="V173" s="256">
        <v>38</v>
      </c>
      <c r="W173" s="257">
        <v>64711</v>
      </c>
      <c r="X173" s="257">
        <v>1614</v>
      </c>
      <c r="Y173" s="258">
        <v>5947.1109999999999</v>
      </c>
      <c r="Z173" s="259">
        <f>Y173/Y$196</f>
        <v>5.8148285921332706E-2</v>
      </c>
      <c r="AA173" s="256"/>
      <c r="AB173" s="257"/>
      <c r="AC173" s="257"/>
      <c r="AD173" s="258"/>
      <c r="AE173" s="259" t="e">
        <f>AD173/AD$196</f>
        <v>#DIV/0!</v>
      </c>
    </row>
    <row r="174" spans="1:31" ht="12.75" hidden="1" customHeight="1" x14ac:dyDescent="0.2">
      <c r="A174" s="114">
        <f>$A$14</f>
        <v>0</v>
      </c>
      <c r="B174" s="238"/>
      <c r="C174" s="239"/>
      <c r="D174" s="239"/>
      <c r="E174" s="240"/>
      <c r="F174" s="241"/>
      <c r="G174" s="246"/>
      <c r="H174" s="247"/>
      <c r="I174" s="247"/>
      <c r="J174" s="248"/>
      <c r="K174" s="249"/>
      <c r="L174" s="256"/>
      <c r="M174" s="257"/>
      <c r="N174" s="257"/>
      <c r="O174" s="258"/>
      <c r="P174" s="259"/>
      <c r="Q174" s="256"/>
      <c r="R174" s="257"/>
      <c r="S174" s="257"/>
      <c r="T174" s="258"/>
      <c r="U174" s="259"/>
      <c r="V174" s="256"/>
      <c r="W174" s="257"/>
      <c r="X174" s="257"/>
      <c r="Y174" s="258"/>
      <c r="Z174" s="259"/>
      <c r="AA174" s="256"/>
      <c r="AB174" s="257"/>
      <c r="AC174" s="257"/>
      <c r="AD174" s="258"/>
      <c r="AE174" s="259"/>
    </row>
    <row r="175" spans="1:31" ht="12.75" hidden="1" customHeight="1" x14ac:dyDescent="0.2">
      <c r="A175" s="114">
        <f>$A$15</f>
        <v>0</v>
      </c>
      <c r="B175" s="238"/>
      <c r="C175" s="239"/>
      <c r="D175" s="239"/>
      <c r="E175" s="240"/>
      <c r="F175" s="241"/>
      <c r="G175" s="246"/>
      <c r="H175" s="247"/>
      <c r="I175" s="247"/>
      <c r="J175" s="248"/>
      <c r="K175" s="249"/>
      <c r="L175" s="256"/>
      <c r="M175" s="257"/>
      <c r="N175" s="257"/>
      <c r="O175" s="258"/>
      <c r="P175" s="259"/>
      <c r="Q175" s="256"/>
      <c r="R175" s="257"/>
      <c r="S175" s="257"/>
      <c r="T175" s="258"/>
      <c r="U175" s="259"/>
      <c r="V175" s="256"/>
      <c r="W175" s="257"/>
      <c r="X175" s="257"/>
      <c r="Y175" s="258"/>
      <c r="Z175" s="259"/>
      <c r="AA175" s="256"/>
      <c r="AB175" s="257"/>
      <c r="AC175" s="257"/>
      <c r="AD175" s="258"/>
      <c r="AE175" s="259"/>
    </row>
    <row r="176" spans="1:31" ht="12.75" hidden="1" customHeight="1" x14ac:dyDescent="0.2">
      <c r="A176" s="114">
        <f>$A$16</f>
        <v>0</v>
      </c>
      <c r="B176" s="238"/>
      <c r="C176" s="239"/>
      <c r="D176" s="239"/>
      <c r="E176" s="240"/>
      <c r="F176" s="241"/>
      <c r="G176" s="246"/>
      <c r="H176" s="247"/>
      <c r="I176" s="247"/>
      <c r="J176" s="248"/>
      <c r="K176" s="249"/>
      <c r="L176" s="256"/>
      <c r="M176" s="257"/>
      <c r="N176" s="257"/>
      <c r="O176" s="258"/>
      <c r="P176" s="259"/>
      <c r="Q176" s="256"/>
      <c r="R176" s="257"/>
      <c r="S176" s="257"/>
      <c r="T176" s="258"/>
      <c r="U176" s="259"/>
      <c r="V176" s="256"/>
      <c r="W176" s="257"/>
      <c r="X176" s="257"/>
      <c r="Y176" s="258"/>
      <c r="Z176" s="259"/>
      <c r="AA176" s="256"/>
      <c r="AB176" s="257"/>
      <c r="AC176" s="257"/>
      <c r="AD176" s="258"/>
      <c r="AE176" s="259"/>
    </row>
    <row r="177" spans="1:31" ht="12.75" hidden="1" customHeight="1" x14ac:dyDescent="0.2">
      <c r="A177" s="114">
        <f>$A$17</f>
        <v>0</v>
      </c>
      <c r="B177" s="238"/>
      <c r="C177" s="239"/>
      <c r="D177" s="239"/>
      <c r="E177" s="240"/>
      <c r="F177" s="241"/>
      <c r="G177" s="246"/>
      <c r="H177" s="247"/>
      <c r="I177" s="247"/>
      <c r="J177" s="248"/>
      <c r="K177" s="249"/>
      <c r="L177" s="256"/>
      <c r="M177" s="257"/>
      <c r="N177" s="257"/>
      <c r="O177" s="258"/>
      <c r="P177" s="259"/>
      <c r="Q177" s="256"/>
      <c r="R177" s="257"/>
      <c r="S177" s="257"/>
      <c r="T177" s="258"/>
      <c r="U177" s="259"/>
      <c r="V177" s="256"/>
      <c r="W177" s="257"/>
      <c r="X177" s="257"/>
      <c r="Y177" s="258"/>
      <c r="Z177" s="259"/>
      <c r="AA177" s="256"/>
      <c r="AB177" s="257"/>
      <c r="AC177" s="257"/>
      <c r="AD177" s="258"/>
      <c r="AE177" s="259"/>
    </row>
    <row r="178" spans="1:31" ht="12.75" hidden="1" customHeight="1" x14ac:dyDescent="0.2">
      <c r="A178" s="114">
        <f>$A$18</f>
        <v>0</v>
      </c>
      <c r="B178" s="238"/>
      <c r="C178" s="239"/>
      <c r="D178" s="239"/>
      <c r="E178" s="240"/>
      <c r="F178" s="241"/>
      <c r="G178" s="246"/>
      <c r="H178" s="247"/>
      <c r="I178" s="247"/>
      <c r="J178" s="248"/>
      <c r="K178" s="249"/>
      <c r="L178" s="256"/>
      <c r="M178" s="257"/>
      <c r="N178" s="257"/>
      <c r="O178" s="258"/>
      <c r="P178" s="259"/>
      <c r="Q178" s="256"/>
      <c r="R178" s="257"/>
      <c r="S178" s="257"/>
      <c r="T178" s="258"/>
      <c r="U178" s="259"/>
      <c r="V178" s="256"/>
      <c r="W178" s="257"/>
      <c r="X178" s="257"/>
      <c r="Y178" s="258"/>
      <c r="Z178" s="259"/>
      <c r="AA178" s="256"/>
      <c r="AB178" s="257"/>
      <c r="AC178" s="257"/>
      <c r="AD178" s="258"/>
      <c r="AE178" s="259"/>
    </row>
    <row r="179" spans="1:31" ht="12.75" hidden="1" customHeight="1" x14ac:dyDescent="0.2">
      <c r="A179" s="114">
        <f>$A$19</f>
        <v>0</v>
      </c>
      <c r="B179" s="238"/>
      <c r="C179" s="239"/>
      <c r="D179" s="239"/>
      <c r="E179" s="240"/>
      <c r="F179" s="241"/>
      <c r="G179" s="246"/>
      <c r="H179" s="247"/>
      <c r="I179" s="247"/>
      <c r="J179" s="248"/>
      <c r="K179" s="249"/>
      <c r="L179" s="256"/>
      <c r="M179" s="257"/>
      <c r="N179" s="257"/>
      <c r="O179" s="258"/>
      <c r="P179" s="259"/>
      <c r="Q179" s="256"/>
      <c r="R179" s="257"/>
      <c r="S179" s="257"/>
      <c r="T179" s="258"/>
      <c r="U179" s="259"/>
      <c r="V179" s="256"/>
      <c r="W179" s="257"/>
      <c r="X179" s="257"/>
      <c r="Y179" s="258"/>
      <c r="Z179" s="259"/>
      <c r="AA179" s="256"/>
      <c r="AB179" s="257"/>
      <c r="AC179" s="257"/>
      <c r="AD179" s="258"/>
      <c r="AE179" s="259"/>
    </row>
    <row r="180" spans="1:31" ht="12.75" hidden="1" customHeight="1" x14ac:dyDescent="0.2">
      <c r="A180" s="114">
        <f>$A$20</f>
        <v>0</v>
      </c>
      <c r="B180" s="238"/>
      <c r="C180" s="239"/>
      <c r="D180" s="239"/>
      <c r="E180" s="240"/>
      <c r="F180" s="241"/>
      <c r="G180" s="246"/>
      <c r="H180" s="247"/>
      <c r="I180" s="247"/>
      <c r="J180" s="248"/>
      <c r="K180" s="249"/>
      <c r="L180" s="256"/>
      <c r="M180" s="257"/>
      <c r="N180" s="257"/>
      <c r="O180" s="258"/>
      <c r="P180" s="259"/>
      <c r="Q180" s="256"/>
      <c r="R180" s="257"/>
      <c r="S180" s="257"/>
      <c r="T180" s="258"/>
      <c r="U180" s="259"/>
      <c r="V180" s="256"/>
      <c r="W180" s="257"/>
      <c r="X180" s="257"/>
      <c r="Y180" s="258"/>
      <c r="Z180" s="259"/>
      <c r="AA180" s="256"/>
      <c r="AB180" s="257"/>
      <c r="AC180" s="257"/>
      <c r="AD180" s="258"/>
      <c r="AE180" s="259"/>
    </row>
    <row r="181" spans="1:31" ht="12.75" hidden="1" customHeight="1" x14ac:dyDescent="0.2">
      <c r="A181" s="114">
        <f>$A$21</f>
        <v>0</v>
      </c>
      <c r="B181" s="238"/>
      <c r="C181" s="239"/>
      <c r="D181" s="239"/>
      <c r="E181" s="240"/>
      <c r="F181" s="241"/>
      <c r="G181" s="246"/>
      <c r="H181" s="247"/>
      <c r="I181" s="247"/>
      <c r="J181" s="248"/>
      <c r="K181" s="249"/>
      <c r="L181" s="256"/>
      <c r="M181" s="257"/>
      <c r="N181" s="257"/>
      <c r="O181" s="258"/>
      <c r="P181" s="259"/>
      <c r="Q181" s="256"/>
      <c r="R181" s="257"/>
      <c r="S181" s="257"/>
      <c r="T181" s="258"/>
      <c r="U181" s="259"/>
      <c r="V181" s="256"/>
      <c r="W181" s="257"/>
      <c r="X181" s="257"/>
      <c r="Y181" s="258"/>
      <c r="Z181" s="259"/>
      <c r="AA181" s="256"/>
      <c r="AB181" s="257"/>
      <c r="AC181" s="257"/>
      <c r="AD181" s="258"/>
      <c r="AE181" s="259"/>
    </row>
    <row r="182" spans="1:31" ht="12.75" hidden="1" customHeight="1" x14ac:dyDescent="0.2">
      <c r="A182" s="114">
        <f>$A$22</f>
        <v>0</v>
      </c>
      <c r="B182" s="238"/>
      <c r="C182" s="239"/>
      <c r="D182" s="239"/>
      <c r="E182" s="240"/>
      <c r="F182" s="241"/>
      <c r="G182" s="246"/>
      <c r="H182" s="247"/>
      <c r="I182" s="247"/>
      <c r="J182" s="248"/>
      <c r="K182" s="249"/>
      <c r="L182" s="256"/>
      <c r="M182" s="257"/>
      <c r="N182" s="257"/>
      <c r="O182" s="258"/>
      <c r="P182" s="259"/>
      <c r="Q182" s="256"/>
      <c r="R182" s="257"/>
      <c r="S182" s="257"/>
      <c r="T182" s="258"/>
      <c r="U182" s="259"/>
      <c r="V182" s="256"/>
      <c r="W182" s="257"/>
      <c r="X182" s="257"/>
      <c r="Y182" s="258"/>
      <c r="Z182" s="259"/>
      <c r="AA182" s="256"/>
      <c r="AB182" s="257"/>
      <c r="AC182" s="257"/>
      <c r="AD182" s="258"/>
      <c r="AE182" s="259"/>
    </row>
    <row r="183" spans="1:31" ht="12.75" hidden="1" customHeight="1" x14ac:dyDescent="0.2">
      <c r="A183" s="114">
        <f>$A$23</f>
        <v>0</v>
      </c>
      <c r="B183" s="238"/>
      <c r="C183" s="239"/>
      <c r="D183" s="239"/>
      <c r="E183" s="240"/>
      <c r="F183" s="241"/>
      <c r="G183" s="246"/>
      <c r="H183" s="247"/>
      <c r="I183" s="247"/>
      <c r="J183" s="248"/>
      <c r="K183" s="249"/>
      <c r="L183" s="256"/>
      <c r="M183" s="257"/>
      <c r="N183" s="257"/>
      <c r="O183" s="258"/>
      <c r="P183" s="259"/>
      <c r="Q183" s="256"/>
      <c r="R183" s="257"/>
      <c r="S183" s="257"/>
      <c r="T183" s="258"/>
      <c r="U183" s="259"/>
      <c r="V183" s="256"/>
      <c r="W183" s="257"/>
      <c r="X183" s="257"/>
      <c r="Y183" s="258"/>
      <c r="Z183" s="259"/>
      <c r="AA183" s="256"/>
      <c r="AB183" s="257"/>
      <c r="AC183" s="257"/>
      <c r="AD183" s="258"/>
      <c r="AE183" s="259"/>
    </row>
    <row r="184" spans="1:31" ht="12.75" hidden="1" customHeight="1" x14ac:dyDescent="0.2">
      <c r="A184" s="114">
        <f>$A$24</f>
        <v>0</v>
      </c>
      <c r="B184" s="238"/>
      <c r="C184" s="239"/>
      <c r="D184" s="239"/>
      <c r="E184" s="240"/>
      <c r="F184" s="241"/>
      <c r="G184" s="246"/>
      <c r="H184" s="247"/>
      <c r="I184" s="247"/>
      <c r="J184" s="248"/>
      <c r="K184" s="249"/>
      <c r="L184" s="256"/>
      <c r="M184" s="257"/>
      <c r="N184" s="257"/>
      <c r="O184" s="258"/>
      <c r="P184" s="259"/>
      <c r="Q184" s="256"/>
      <c r="R184" s="257"/>
      <c r="S184" s="257"/>
      <c r="T184" s="258"/>
      <c r="U184" s="259"/>
      <c r="V184" s="256"/>
      <c r="W184" s="257"/>
      <c r="X184" s="257"/>
      <c r="Y184" s="258"/>
      <c r="Z184" s="259"/>
      <c r="AA184" s="256"/>
      <c r="AB184" s="257"/>
      <c r="AC184" s="257"/>
      <c r="AD184" s="258"/>
      <c r="AE184" s="259"/>
    </row>
    <row r="185" spans="1:31" ht="12.75" hidden="1" customHeight="1" x14ac:dyDescent="0.2">
      <c r="A185" s="114">
        <f>$A$25</f>
        <v>0</v>
      </c>
      <c r="B185" s="238"/>
      <c r="C185" s="239"/>
      <c r="D185" s="239"/>
      <c r="E185" s="240"/>
      <c r="F185" s="241"/>
      <c r="G185" s="246"/>
      <c r="H185" s="247"/>
      <c r="I185" s="247"/>
      <c r="J185" s="248"/>
      <c r="K185" s="249"/>
      <c r="L185" s="256"/>
      <c r="M185" s="257"/>
      <c r="N185" s="257"/>
      <c r="O185" s="258"/>
      <c r="P185" s="259"/>
      <c r="Q185" s="256"/>
      <c r="R185" s="257"/>
      <c r="S185" s="257"/>
      <c r="T185" s="258"/>
      <c r="U185" s="259"/>
      <c r="V185" s="256"/>
      <c r="W185" s="257"/>
      <c r="X185" s="257"/>
      <c r="Y185" s="258"/>
      <c r="Z185" s="259"/>
      <c r="AA185" s="256"/>
      <c r="AB185" s="257"/>
      <c r="AC185" s="257"/>
      <c r="AD185" s="258"/>
      <c r="AE185" s="259"/>
    </row>
    <row r="186" spans="1:31" ht="12.75" hidden="1" customHeight="1" x14ac:dyDescent="0.2">
      <c r="A186" s="114">
        <f>$A$26</f>
        <v>0</v>
      </c>
      <c r="B186" s="238"/>
      <c r="C186" s="239"/>
      <c r="D186" s="239"/>
      <c r="E186" s="240"/>
      <c r="F186" s="241"/>
      <c r="G186" s="246"/>
      <c r="H186" s="247"/>
      <c r="I186" s="247"/>
      <c r="J186" s="248"/>
      <c r="K186" s="249"/>
      <c r="L186" s="256"/>
      <c r="M186" s="257"/>
      <c r="N186" s="257"/>
      <c r="O186" s="258"/>
      <c r="P186" s="259"/>
      <c r="Q186" s="256"/>
      <c r="R186" s="257"/>
      <c r="S186" s="257"/>
      <c r="T186" s="258"/>
      <c r="U186" s="259"/>
      <c r="V186" s="256"/>
      <c r="W186" s="257"/>
      <c r="X186" s="257"/>
      <c r="Y186" s="258"/>
      <c r="Z186" s="259"/>
      <c r="AA186" s="256"/>
      <c r="AB186" s="257"/>
      <c r="AC186" s="257"/>
      <c r="AD186" s="258"/>
      <c r="AE186" s="259"/>
    </row>
    <row r="187" spans="1:31" ht="12.75" hidden="1" customHeight="1" x14ac:dyDescent="0.2">
      <c r="A187" s="114">
        <f>$A$27</f>
        <v>0</v>
      </c>
      <c r="B187" s="238"/>
      <c r="C187" s="239"/>
      <c r="D187" s="239"/>
      <c r="E187" s="240"/>
      <c r="F187" s="241"/>
      <c r="G187" s="246"/>
      <c r="H187" s="247"/>
      <c r="I187" s="247"/>
      <c r="J187" s="248"/>
      <c r="K187" s="249"/>
      <c r="L187" s="256"/>
      <c r="M187" s="257"/>
      <c r="N187" s="257"/>
      <c r="O187" s="258"/>
      <c r="P187" s="259"/>
      <c r="Q187" s="256"/>
      <c r="R187" s="257"/>
      <c r="S187" s="257"/>
      <c r="T187" s="258"/>
      <c r="U187" s="259"/>
      <c r="V187" s="256"/>
      <c r="W187" s="257"/>
      <c r="X187" s="257"/>
      <c r="Y187" s="258"/>
      <c r="Z187" s="259"/>
      <c r="AA187" s="256"/>
      <c r="AB187" s="257"/>
      <c r="AC187" s="257"/>
      <c r="AD187" s="258"/>
      <c r="AE187" s="259"/>
    </row>
    <row r="188" spans="1:31" ht="12.75" hidden="1" customHeight="1" x14ac:dyDescent="0.2">
      <c r="A188" s="114">
        <f>$A$28</f>
        <v>0</v>
      </c>
      <c r="B188" s="238"/>
      <c r="C188" s="239"/>
      <c r="D188" s="239"/>
      <c r="E188" s="240"/>
      <c r="F188" s="241"/>
      <c r="G188" s="246"/>
      <c r="H188" s="247"/>
      <c r="I188" s="247"/>
      <c r="J188" s="248"/>
      <c r="K188" s="249"/>
      <c r="L188" s="256"/>
      <c r="M188" s="257"/>
      <c r="N188" s="257"/>
      <c r="O188" s="258"/>
      <c r="P188" s="259"/>
      <c r="Q188" s="256"/>
      <c r="R188" s="257"/>
      <c r="S188" s="257"/>
      <c r="T188" s="258"/>
      <c r="U188" s="259"/>
      <c r="V188" s="256"/>
      <c r="W188" s="257"/>
      <c r="X188" s="257"/>
      <c r="Y188" s="258"/>
      <c r="Z188" s="259"/>
      <c r="AA188" s="256"/>
      <c r="AB188" s="257"/>
      <c r="AC188" s="257"/>
      <c r="AD188" s="258"/>
      <c r="AE188" s="259"/>
    </row>
    <row r="189" spans="1:31" ht="12.75" hidden="1" customHeight="1" x14ac:dyDescent="0.2">
      <c r="A189" s="114">
        <f>$A$29</f>
        <v>0</v>
      </c>
      <c r="B189" s="238"/>
      <c r="C189" s="239"/>
      <c r="D189" s="239"/>
      <c r="E189" s="240"/>
      <c r="F189" s="241"/>
      <c r="G189" s="246"/>
      <c r="H189" s="247"/>
      <c r="I189" s="247"/>
      <c r="J189" s="248"/>
      <c r="K189" s="249"/>
      <c r="L189" s="256"/>
      <c r="M189" s="257"/>
      <c r="N189" s="257"/>
      <c r="O189" s="258"/>
      <c r="P189" s="259"/>
      <c r="Q189" s="256"/>
      <c r="R189" s="257"/>
      <c r="S189" s="257"/>
      <c r="T189" s="258"/>
      <c r="U189" s="259"/>
      <c r="V189" s="256"/>
      <c r="W189" s="257"/>
      <c r="X189" s="257"/>
      <c r="Y189" s="258"/>
      <c r="Z189" s="259"/>
      <c r="AA189" s="256"/>
      <c r="AB189" s="257"/>
      <c r="AC189" s="257"/>
      <c r="AD189" s="258"/>
      <c r="AE189" s="259"/>
    </row>
    <row r="190" spans="1:31" ht="12.75" hidden="1" customHeight="1" x14ac:dyDescent="0.2">
      <c r="A190" s="114">
        <f>$A$30</f>
        <v>0</v>
      </c>
      <c r="B190" s="238"/>
      <c r="C190" s="239"/>
      <c r="D190" s="239"/>
      <c r="E190" s="240"/>
      <c r="F190" s="241"/>
      <c r="G190" s="246"/>
      <c r="H190" s="247"/>
      <c r="I190" s="247"/>
      <c r="J190" s="248"/>
      <c r="K190" s="249"/>
      <c r="L190" s="256"/>
      <c r="M190" s="257"/>
      <c r="N190" s="257"/>
      <c r="O190" s="258"/>
      <c r="P190" s="259"/>
      <c r="Q190" s="256"/>
      <c r="R190" s="257"/>
      <c r="S190" s="257"/>
      <c r="T190" s="258"/>
      <c r="U190" s="259"/>
      <c r="V190" s="256"/>
      <c r="W190" s="257"/>
      <c r="X190" s="257"/>
      <c r="Y190" s="258"/>
      <c r="Z190" s="259"/>
      <c r="AA190" s="256"/>
      <c r="AB190" s="257"/>
      <c r="AC190" s="257"/>
      <c r="AD190" s="258"/>
      <c r="AE190" s="259"/>
    </row>
    <row r="191" spans="1:31" ht="12.75" hidden="1" customHeight="1" x14ac:dyDescent="0.2">
      <c r="A191" s="114">
        <f>$A$31</f>
        <v>0</v>
      </c>
      <c r="B191" s="238"/>
      <c r="C191" s="239"/>
      <c r="D191" s="239"/>
      <c r="E191" s="240"/>
      <c r="F191" s="241"/>
      <c r="G191" s="246"/>
      <c r="H191" s="247"/>
      <c r="I191" s="247"/>
      <c r="J191" s="248"/>
      <c r="K191" s="249"/>
      <c r="L191" s="256"/>
      <c r="M191" s="257"/>
      <c r="N191" s="257"/>
      <c r="O191" s="258"/>
      <c r="P191" s="259"/>
      <c r="Q191" s="256"/>
      <c r="R191" s="257"/>
      <c r="S191" s="257"/>
      <c r="T191" s="258"/>
      <c r="U191" s="259"/>
      <c r="V191" s="256"/>
      <c r="W191" s="257"/>
      <c r="X191" s="257"/>
      <c r="Y191" s="258"/>
      <c r="Z191" s="259"/>
      <c r="AA191" s="256"/>
      <c r="AB191" s="257"/>
      <c r="AC191" s="257"/>
      <c r="AD191" s="258"/>
      <c r="AE191" s="259"/>
    </row>
    <row r="192" spans="1:31" ht="12.75" hidden="1" customHeight="1" x14ac:dyDescent="0.2">
      <c r="A192" s="114">
        <f>$A$32</f>
        <v>0</v>
      </c>
      <c r="B192" s="238"/>
      <c r="C192" s="239"/>
      <c r="D192" s="239"/>
      <c r="E192" s="240"/>
      <c r="F192" s="241"/>
      <c r="G192" s="246"/>
      <c r="H192" s="247"/>
      <c r="I192" s="247"/>
      <c r="J192" s="248"/>
      <c r="K192" s="249"/>
      <c r="L192" s="256"/>
      <c r="M192" s="257"/>
      <c r="N192" s="257"/>
      <c r="O192" s="258"/>
      <c r="P192" s="259"/>
      <c r="Q192" s="256"/>
      <c r="R192" s="257"/>
      <c r="S192" s="257"/>
      <c r="T192" s="258"/>
      <c r="U192" s="259"/>
      <c r="V192" s="256"/>
      <c r="W192" s="257"/>
      <c r="X192" s="257"/>
      <c r="Y192" s="258"/>
      <c r="Z192" s="259"/>
      <c r="AA192" s="256"/>
      <c r="AB192" s="257"/>
      <c r="AC192" s="257"/>
      <c r="AD192" s="258"/>
      <c r="AE192" s="259"/>
    </row>
    <row r="193" spans="1:31" ht="12.75" hidden="1" customHeight="1" x14ac:dyDescent="0.2">
      <c r="A193" s="114">
        <f>$A$33</f>
        <v>0</v>
      </c>
      <c r="B193" s="238"/>
      <c r="C193" s="239"/>
      <c r="D193" s="239"/>
      <c r="E193" s="240"/>
      <c r="F193" s="241"/>
      <c r="G193" s="246"/>
      <c r="H193" s="247"/>
      <c r="I193" s="247"/>
      <c r="J193" s="248"/>
      <c r="K193" s="249"/>
      <c r="L193" s="256"/>
      <c r="M193" s="257"/>
      <c r="N193" s="257"/>
      <c r="O193" s="258"/>
      <c r="P193" s="259"/>
      <c r="Q193" s="256"/>
      <c r="R193" s="257"/>
      <c r="S193" s="257"/>
      <c r="T193" s="258"/>
      <c r="U193" s="259"/>
      <c r="V193" s="256"/>
      <c r="W193" s="257"/>
      <c r="X193" s="257"/>
      <c r="Y193" s="258"/>
      <c r="Z193" s="259"/>
      <c r="AA193" s="256"/>
      <c r="AB193" s="257"/>
      <c r="AC193" s="257"/>
      <c r="AD193" s="258"/>
      <c r="AE193" s="259"/>
    </row>
    <row r="194" spans="1:31" ht="12.75" hidden="1" customHeight="1" x14ac:dyDescent="0.2">
      <c r="A194" s="114">
        <f>$A$34</f>
        <v>0</v>
      </c>
      <c r="B194" s="238"/>
      <c r="C194" s="239"/>
      <c r="D194" s="239"/>
      <c r="E194" s="240"/>
      <c r="F194" s="241"/>
      <c r="G194" s="246"/>
      <c r="H194" s="247"/>
      <c r="I194" s="247"/>
      <c r="J194" s="248"/>
      <c r="K194" s="249"/>
      <c r="L194" s="256"/>
      <c r="M194" s="257"/>
      <c r="N194" s="257"/>
      <c r="O194" s="258"/>
      <c r="P194" s="259"/>
      <c r="Q194" s="256"/>
      <c r="R194" s="257"/>
      <c r="S194" s="257"/>
      <c r="T194" s="258"/>
      <c r="U194" s="259"/>
      <c r="V194" s="256"/>
      <c r="W194" s="257"/>
      <c r="X194" s="257"/>
      <c r="Y194" s="258"/>
      <c r="Z194" s="259"/>
      <c r="AA194" s="256"/>
      <c r="AB194" s="257"/>
      <c r="AC194" s="257"/>
      <c r="AD194" s="258"/>
      <c r="AE194" s="259"/>
    </row>
    <row r="195" spans="1:31" ht="12.75" hidden="1" customHeight="1" x14ac:dyDescent="0.2">
      <c r="B195" s="238"/>
      <c r="C195" s="239"/>
      <c r="D195" s="239"/>
      <c r="E195" s="240"/>
      <c r="F195" s="241"/>
      <c r="G195" s="246"/>
      <c r="H195" s="247"/>
      <c r="I195" s="247"/>
      <c r="J195" s="248"/>
      <c r="K195" s="249"/>
      <c r="L195" s="256"/>
      <c r="M195" s="257"/>
      <c r="N195" s="257"/>
      <c r="O195" s="258"/>
      <c r="P195" s="259"/>
      <c r="Q195" s="256"/>
      <c r="R195" s="257"/>
      <c r="S195" s="257"/>
      <c r="T195" s="258"/>
      <c r="U195" s="259"/>
      <c r="V195" s="256"/>
      <c r="W195" s="257"/>
      <c r="X195" s="257"/>
      <c r="Y195" s="258"/>
      <c r="Z195" s="259"/>
      <c r="AA195" s="256"/>
      <c r="AB195" s="257"/>
      <c r="AC195" s="257"/>
      <c r="AD195" s="258"/>
      <c r="AE195" s="259"/>
    </row>
    <row r="196" spans="1:31" x14ac:dyDescent="0.2">
      <c r="A196" s="115" t="s">
        <v>2</v>
      </c>
      <c r="B196" s="242">
        <f t="shared" ref="B196:AE196" si="6">SUM(B$172:B$195)</f>
        <v>106</v>
      </c>
      <c r="C196" s="243">
        <f t="shared" si="6"/>
        <v>1050185</v>
      </c>
      <c r="D196" s="243">
        <f t="shared" si="6"/>
        <v>678</v>
      </c>
      <c r="E196" s="244">
        <f t="shared" si="6"/>
        <v>96100.048999999999</v>
      </c>
      <c r="F196" s="245">
        <f t="shared" si="6"/>
        <v>1</v>
      </c>
      <c r="G196" s="250">
        <f t="shared" si="6"/>
        <v>121</v>
      </c>
      <c r="H196" s="251">
        <f t="shared" si="6"/>
        <v>1074744</v>
      </c>
      <c r="I196" s="251">
        <f t="shared" si="6"/>
        <v>896</v>
      </c>
      <c r="J196" s="255">
        <f t="shared" si="6"/>
        <v>99681.796000000002</v>
      </c>
      <c r="K196" s="252">
        <f t="shared" si="6"/>
        <v>0.99999999999999989</v>
      </c>
      <c r="L196" s="261">
        <f t="shared" si="6"/>
        <v>126</v>
      </c>
      <c r="M196" s="262">
        <f t="shared" si="6"/>
        <v>1053694</v>
      </c>
      <c r="N196" s="262">
        <f t="shared" si="6"/>
        <v>1156</v>
      </c>
      <c r="O196" s="263">
        <f t="shared" si="6"/>
        <v>97827.23000000001</v>
      </c>
      <c r="P196" s="264">
        <f t="shared" si="6"/>
        <v>0.99999999999999989</v>
      </c>
      <c r="Q196" s="261">
        <f t="shared" si="6"/>
        <v>136</v>
      </c>
      <c r="R196" s="262">
        <f t="shared" si="6"/>
        <v>1086675</v>
      </c>
      <c r="S196" s="262">
        <f t="shared" si="6"/>
        <v>12270</v>
      </c>
      <c r="T196" s="263">
        <f t="shared" si="6"/>
        <v>98666.89</v>
      </c>
      <c r="U196" s="264">
        <f t="shared" si="6"/>
        <v>1</v>
      </c>
      <c r="V196" s="261">
        <f t="shared" si="6"/>
        <v>149</v>
      </c>
      <c r="W196" s="262">
        <f t="shared" si="6"/>
        <v>1014705</v>
      </c>
      <c r="X196" s="262">
        <f t="shared" si="6"/>
        <v>5133</v>
      </c>
      <c r="Y196" s="263">
        <f t="shared" si="6"/>
        <v>102274.91500000001</v>
      </c>
      <c r="Z196" s="264">
        <f t="shared" si="6"/>
        <v>1</v>
      </c>
      <c r="AA196" s="261">
        <f t="shared" si="6"/>
        <v>0</v>
      </c>
      <c r="AB196" s="262">
        <f t="shared" si="6"/>
        <v>0</v>
      </c>
      <c r="AC196" s="262">
        <f t="shared" si="6"/>
        <v>0</v>
      </c>
      <c r="AD196" s="263">
        <f t="shared" si="6"/>
        <v>0</v>
      </c>
      <c r="AE196" s="264" t="e">
        <f t="shared" si="6"/>
        <v>#DIV/0!</v>
      </c>
    </row>
    <row r="199" spans="1:31" ht="12.75" customHeight="1" x14ac:dyDescent="0.2"/>
    <row r="200" spans="1:31" ht="12.75" customHeight="1" x14ac:dyDescent="0.2">
      <c r="A200" s="110" t="str">
        <f>Translation!$A$39</f>
        <v>Vorsorgekapital in Mio. CHF</v>
      </c>
    </row>
    <row r="201" spans="1:31" ht="12.75" customHeight="1" x14ac:dyDescent="0.2"/>
    <row r="202" spans="1:31" ht="12.75" customHeight="1" x14ac:dyDescent="0.2"/>
    <row r="203" spans="1:31" ht="12.75" customHeight="1" x14ac:dyDescent="0.2"/>
    <row r="204" spans="1:31" ht="12.75" customHeight="1" x14ac:dyDescent="0.2"/>
    <row r="205" spans="1:31" ht="12.75" customHeight="1" x14ac:dyDescent="0.2"/>
    <row r="206" spans="1:31" ht="12.75" customHeight="1" x14ac:dyDescent="0.2"/>
    <row r="207" spans="1:31" ht="12.75" customHeight="1" x14ac:dyDescent="0.2"/>
    <row r="208" spans="1:31" ht="12.75" customHeight="1" x14ac:dyDescent="0.2"/>
    <row r="209" ht="12.75" customHeight="1" x14ac:dyDescent="0.2"/>
  </sheetData>
  <mergeCells count="6">
    <mergeCell ref="B3:F3"/>
    <mergeCell ref="Q3:U3"/>
    <mergeCell ref="V3:Z3"/>
    <mergeCell ref="AA3:AE3"/>
    <mergeCell ref="L3:P3"/>
    <mergeCell ref="G3:K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C453"/>
  <sheetViews>
    <sheetView topLeftCell="A8" zoomScaleNormal="100" workbookViewId="0">
      <pane xSplit="1" ySplit="1" topLeftCell="B9" activePane="bottomRight" state="frozen"/>
      <selection pane="topRight"/>
      <selection pane="bottomLeft"/>
      <selection pane="bottomRight"/>
    </sheetView>
  </sheetViews>
  <sheetFormatPr baseColWidth="10" defaultColWidth="8" defaultRowHeight="14.25" x14ac:dyDescent="0.2"/>
  <cols>
    <col min="1" max="1" width="88.125" style="89" customWidth="1"/>
    <col min="2" max="3" width="53.125" style="89" customWidth="1"/>
    <col min="4" max="16384" width="8" style="89"/>
  </cols>
  <sheetData>
    <row r="1" spans="1:3" x14ac:dyDescent="0.2">
      <c r="A1" s="87" t="s">
        <v>170</v>
      </c>
      <c r="B1" s="88">
        <v>1</v>
      </c>
    </row>
    <row r="2" spans="1:3" x14ac:dyDescent="0.2">
      <c r="A2" s="90" t="s">
        <v>171</v>
      </c>
      <c r="B2" s="91">
        <v>2</v>
      </c>
    </row>
    <row r="3" spans="1:3" x14ac:dyDescent="0.2">
      <c r="A3" s="92"/>
    </row>
    <row r="4" spans="1:3" x14ac:dyDescent="0.2">
      <c r="A4" s="92"/>
    </row>
    <row r="5" spans="1:3" x14ac:dyDescent="0.2">
      <c r="A5" s="93" t="s">
        <v>172</v>
      </c>
      <c r="B5" s="94">
        <v>1</v>
      </c>
    </row>
    <row r="6" spans="1:3" x14ac:dyDescent="0.2">
      <c r="A6" s="92"/>
    </row>
    <row r="7" spans="1:3" x14ac:dyDescent="0.2">
      <c r="A7" s="92"/>
    </row>
    <row r="8" spans="1:3" x14ac:dyDescent="0.2">
      <c r="A8" s="93" t="s">
        <v>173</v>
      </c>
      <c r="B8" s="93" t="str">
        <f>A1</f>
        <v>deutsch</v>
      </c>
      <c r="C8" s="93" t="str">
        <f>A2</f>
        <v>français</v>
      </c>
    </row>
    <row r="11" spans="1:3" ht="15" x14ac:dyDescent="0.25">
      <c r="A11" s="95" t="str">
        <f>VLOOKUP(B11,B11:C11,language)</f>
        <v>Erhebung zur finanziellen Lage der Vorsorgeeinrichtungen 2018</v>
      </c>
      <c r="B11" s="95" t="s">
        <v>620</v>
      </c>
      <c r="C11" s="95" t="s">
        <v>621</v>
      </c>
    </row>
    <row r="12" spans="1:3" x14ac:dyDescent="0.2">
      <c r="A12" s="89" t="str">
        <f t="shared" ref="A12:A23" si="0">VLOOKUP(B12,B12:C12,language)</f>
        <v>Datenauswertungen zum Bericht zur finanziellen Lage der Vorsorgeeinrichtungen 2018</v>
      </c>
      <c r="B12" s="105" t="s">
        <v>622</v>
      </c>
      <c r="C12" s="105" t="s">
        <v>623</v>
      </c>
    </row>
    <row r="13" spans="1:3" x14ac:dyDescent="0.2">
      <c r="A13" s="89" t="str">
        <f t="shared" si="0"/>
        <v>für weitere Informationen siehe</v>
      </c>
      <c r="B13" s="105" t="s">
        <v>538</v>
      </c>
      <c r="C13" s="105" t="s">
        <v>541</v>
      </c>
    </row>
    <row r="14" spans="1:3" x14ac:dyDescent="0.2">
      <c r="A14" s="89" t="str">
        <f t="shared" si="0"/>
        <v>http://www.oak-bv.admin.ch/de/themen/erhebung-finanzielle-lage/index.html</v>
      </c>
      <c r="B14" s="97" t="s">
        <v>539</v>
      </c>
      <c r="C14" s="97" t="s">
        <v>540</v>
      </c>
    </row>
    <row r="15" spans="1:3" x14ac:dyDescent="0.2">
      <c r="A15" s="89" t="str">
        <f t="shared" si="0"/>
        <v>Siehe http://www.oak-bv.admin.ch/de/themen/erhebung-finanzielle-lage/index.html</v>
      </c>
      <c r="B15" s="105" t="s">
        <v>466</v>
      </c>
      <c r="C15" s="105" t="s">
        <v>465</v>
      </c>
    </row>
    <row r="16" spans="1:3" x14ac:dyDescent="0.2">
      <c r="A16" s="89" t="str">
        <f t="shared" si="0"/>
        <v>Link zum Fragebogen:</v>
      </c>
      <c r="B16" s="89" t="s">
        <v>202</v>
      </c>
      <c r="C16" s="96" t="s">
        <v>203</v>
      </c>
    </row>
    <row r="17" spans="1:3" x14ac:dyDescent="0.2">
      <c r="A17" s="89" t="str">
        <f t="shared" si="0"/>
        <v>Link zu den Erläuterungen:</v>
      </c>
      <c r="B17" s="89" t="s">
        <v>204</v>
      </c>
      <c r="C17" s="96" t="s">
        <v>205</v>
      </c>
    </row>
    <row r="18" spans="1:3" x14ac:dyDescent="0.2">
      <c r="A18" s="89" t="str">
        <f t="shared" si="0"/>
        <v>Link zu den Berechnungen:</v>
      </c>
      <c r="B18" s="89" t="s">
        <v>206</v>
      </c>
      <c r="C18" s="96" t="s">
        <v>207</v>
      </c>
    </row>
    <row r="19" spans="1:3" x14ac:dyDescent="0.2">
      <c r="A19" s="89" t="str">
        <f t="shared" si="0"/>
        <v>Link zum Bericht:</v>
      </c>
      <c r="B19" s="89" t="s">
        <v>208</v>
      </c>
      <c r="C19" s="96" t="s">
        <v>209</v>
      </c>
    </row>
    <row r="20" spans="1:3" x14ac:dyDescent="0.2">
      <c r="A20" s="96" t="str">
        <f t="shared" si="0"/>
        <v>http://www.oak-bv.admin.ch/fileadmin/dateien/themen/Erhebung_finanzielle_Lage/Fragebogen_2018.pdf</v>
      </c>
      <c r="B20" s="89" t="s">
        <v>624</v>
      </c>
      <c r="C20" s="89" t="s">
        <v>625</v>
      </c>
    </row>
    <row r="21" spans="1:3" x14ac:dyDescent="0.2">
      <c r="A21" s="96" t="str">
        <f t="shared" si="0"/>
        <v>http://www.oak-bv.admin.ch/fileadmin/dateien/themen/Erhebung_finanzielle_Lage/Erlaeuterungen_2018.pdf</v>
      </c>
      <c r="B21" s="89" t="s">
        <v>626</v>
      </c>
      <c r="C21" s="89" t="s">
        <v>627</v>
      </c>
    </row>
    <row r="22" spans="1:3" x14ac:dyDescent="0.2">
      <c r="A22" s="96" t="str">
        <f t="shared" si="0"/>
        <v>http://www.oak-bv.admin.ch/fileadmin/dateien/themen/Erhebung_finanzielle_Lage/Berechnungen_2018.pdf</v>
      </c>
      <c r="B22" s="89" t="s">
        <v>628</v>
      </c>
      <c r="C22" s="89" t="s">
        <v>629</v>
      </c>
    </row>
    <row r="23" spans="1:3" x14ac:dyDescent="0.2">
      <c r="A23" s="96" t="str">
        <f t="shared" si="0"/>
        <v>http://www.oak-bv.admin.ch/fileadmin/dateien/Mitteilungen/Bericht_finanzielle_Lage_2018.pdf</v>
      </c>
      <c r="B23" s="89" t="s">
        <v>630</v>
      </c>
      <c r="C23" s="89" t="s">
        <v>631</v>
      </c>
    </row>
    <row r="24" spans="1:3" x14ac:dyDescent="0.2">
      <c r="A24" s="89" t="str">
        <f>VLOOKUP(B24,B24:C24,language)</f>
        <v>Abbildung</v>
      </c>
      <c r="B24" s="105" t="s">
        <v>420</v>
      </c>
      <c r="C24" s="105" t="s">
        <v>423</v>
      </c>
    </row>
    <row r="25" spans="1:3" x14ac:dyDescent="0.2">
      <c r="A25" s="89" t="str">
        <f>VLOOKUP(B25,B25:C25,language)</f>
        <v>Abbildungen</v>
      </c>
      <c r="B25" s="105" t="s">
        <v>421</v>
      </c>
      <c r="C25" s="105" t="s">
        <v>424</v>
      </c>
    </row>
    <row r="26" spans="1:3" x14ac:dyDescent="0.2">
      <c r="A26" s="89" t="str">
        <f>VLOOKUP(B26,B26:C26,language)</f>
        <v>und</v>
      </c>
      <c r="B26" s="105" t="s">
        <v>422</v>
      </c>
      <c r="C26" s="105" t="s">
        <v>425</v>
      </c>
    </row>
    <row r="27" spans="1:3" x14ac:dyDescent="0.2">
      <c r="A27" s="89" t="str">
        <f>VLOOKUP(B27,B27:C27,language)</f>
        <v>Bonus</v>
      </c>
      <c r="B27" s="105" t="s">
        <v>574</v>
      </c>
      <c r="C27" s="105" t="s">
        <v>574</v>
      </c>
    </row>
    <row r="28" spans="1:3" x14ac:dyDescent="0.2">
      <c r="A28" s="89" t="str">
        <f>VLOOKUP(B28,B28:C28,language)</f>
        <v>zurück zur Übersicht</v>
      </c>
      <c r="B28" s="105" t="s">
        <v>211</v>
      </c>
      <c r="C28" s="105" t="s">
        <v>426</v>
      </c>
    </row>
    <row r="29" spans="1:3" x14ac:dyDescent="0.2">
      <c r="A29" s="89" t="str">
        <f t="shared" ref="A29:A34" si="1">VLOOKUP(B29,B29:C29,language)</f>
        <v>alle Vorsorgeeinrichtungen</v>
      </c>
      <c r="B29" s="106" t="s">
        <v>58</v>
      </c>
      <c r="C29" s="106" t="s">
        <v>440</v>
      </c>
    </row>
    <row r="30" spans="1:3" x14ac:dyDescent="0.2">
      <c r="A30" s="89" t="str">
        <f t="shared" si="1"/>
        <v>Vorsorgeeinrichtungen ohne Staatsgarantie</v>
      </c>
      <c r="B30" s="106" t="s">
        <v>60</v>
      </c>
      <c r="C30" s="106" t="s">
        <v>438</v>
      </c>
    </row>
    <row r="31" spans="1:3" x14ac:dyDescent="0.2">
      <c r="A31" s="89" t="str">
        <f t="shared" si="1"/>
        <v>Vorsorgeeinrichtungen mit Staatsgarantie</v>
      </c>
      <c r="B31" s="106" t="s">
        <v>59</v>
      </c>
      <c r="C31" s="106" t="s">
        <v>439</v>
      </c>
    </row>
    <row r="32" spans="1:3" x14ac:dyDescent="0.2">
      <c r="A32" s="89" t="str">
        <f>VLOOKUP(B32,B32:C32,language)</f>
        <v>Vorsorgeeinrichtungen ohne Staatsgarantie und ohne Vollversicherungslösung</v>
      </c>
      <c r="B32" s="106" t="s">
        <v>637</v>
      </c>
      <c r="C32" s="106" t="s">
        <v>636</v>
      </c>
    </row>
    <row r="33" spans="1:3" x14ac:dyDescent="0.2">
      <c r="A33" s="89" t="str">
        <f>VLOOKUP(B33,B33:C33,language)</f>
        <v>Vorsorgeeinrichtungen ohne Staatsgarantie und mit Vollversicherungslösung</v>
      </c>
      <c r="B33" s="106" t="s">
        <v>638</v>
      </c>
      <c r="C33" s="106" t="s">
        <v>639</v>
      </c>
    </row>
    <row r="34" spans="1:3" x14ac:dyDescent="0.2">
      <c r="A34" s="89" t="str">
        <f t="shared" si="1"/>
        <v>alle VE</v>
      </c>
      <c r="B34" s="99" t="s">
        <v>166</v>
      </c>
      <c r="C34" t="s">
        <v>444</v>
      </c>
    </row>
    <row r="35" spans="1:3" x14ac:dyDescent="0.2">
      <c r="A35" s="89" t="str">
        <f t="shared" ref="A35:A130" si="2">VLOOKUP(B35,B35:C35,language)</f>
        <v>VE ohne Staatsgarantie</v>
      </c>
      <c r="B35" s="99" t="s">
        <v>109</v>
      </c>
      <c r="C35" t="s">
        <v>445</v>
      </c>
    </row>
    <row r="36" spans="1:3" x14ac:dyDescent="0.2">
      <c r="A36" s="89" t="str">
        <f t="shared" si="2"/>
        <v>VE mit Staatsgarantie</v>
      </c>
      <c r="B36" s="99" t="s">
        <v>110</v>
      </c>
      <c r="C36" t="s">
        <v>446</v>
      </c>
    </row>
    <row r="37" spans="1:3" x14ac:dyDescent="0.2">
      <c r="A37" s="89" t="str">
        <f>VLOOKUP(B37,B37:C37,language)</f>
        <v>alle Geldbeträge in Mio. CHF</v>
      </c>
      <c r="B37" t="s">
        <v>167</v>
      </c>
      <c r="C37" t="s">
        <v>448</v>
      </c>
    </row>
    <row r="38" spans="1:3" x14ac:dyDescent="0.2">
      <c r="A38" s="89" t="str">
        <f>VLOOKUP(B38,B38:C38,language)</f>
        <v>alle Anteile und Durchschnitte mit dem Vorsorgekapital gewichtet</v>
      </c>
      <c r="B38" t="s">
        <v>549</v>
      </c>
      <c r="C38" t="s">
        <v>550</v>
      </c>
    </row>
    <row r="39" spans="1:3" x14ac:dyDescent="0.2">
      <c r="A39" s="89" t="str">
        <f>VLOOKUP(B39,B39:C39,language)</f>
        <v>Vorsorgekapital in Mio. CHF</v>
      </c>
      <c r="B39" t="s">
        <v>551</v>
      </c>
      <c r="C39" t="s">
        <v>552</v>
      </c>
    </row>
    <row r="40" spans="1:3" x14ac:dyDescent="0.2">
      <c r="A40" s="89">
        <f t="shared" si="2"/>
        <v>2013</v>
      </c>
      <c r="B40">
        <v>2013</v>
      </c>
      <c r="C40">
        <v>2013</v>
      </c>
    </row>
    <row r="41" spans="1:3" x14ac:dyDescent="0.2">
      <c r="A41" s="89">
        <f t="shared" si="2"/>
        <v>2014</v>
      </c>
      <c r="B41">
        <v>2014</v>
      </c>
      <c r="C41">
        <v>2014</v>
      </c>
    </row>
    <row r="42" spans="1:3" x14ac:dyDescent="0.2">
      <c r="A42" s="89">
        <f t="shared" si="2"/>
        <v>2015</v>
      </c>
      <c r="B42">
        <v>2015</v>
      </c>
      <c r="C42">
        <v>2015</v>
      </c>
    </row>
    <row r="43" spans="1:3" x14ac:dyDescent="0.2">
      <c r="A43" s="89">
        <f>VLOOKUP(B43,B43:C43,language)</f>
        <v>2016</v>
      </c>
      <c r="B43">
        <v>2016</v>
      </c>
      <c r="C43">
        <v>2016</v>
      </c>
    </row>
    <row r="44" spans="1:3" x14ac:dyDescent="0.2">
      <c r="A44" s="89">
        <f>VLOOKUP(B44,B44:C44,language)</f>
        <v>2017</v>
      </c>
      <c r="B44">
        <v>2017</v>
      </c>
      <c r="C44">
        <v>2017</v>
      </c>
    </row>
    <row r="45" spans="1:3" x14ac:dyDescent="0.2">
      <c r="A45" s="89">
        <f>VLOOKUP(B45,B45:C45,language)</f>
        <v>2018</v>
      </c>
      <c r="B45">
        <v>2018</v>
      </c>
      <c r="C45">
        <v>2018</v>
      </c>
    </row>
    <row r="46" spans="1:3" x14ac:dyDescent="0.2">
      <c r="A46" s="89" t="str">
        <f t="shared" ref="A46:A52" si="3">VLOOKUP(B46,B46:C46,language)</f>
        <v>Anzahl VE</v>
      </c>
      <c r="B46" s="89" t="s">
        <v>28</v>
      </c>
      <c r="C46" s="105" t="s">
        <v>441</v>
      </c>
    </row>
    <row r="47" spans="1:3" x14ac:dyDescent="0.2">
      <c r="A47" s="89" t="str">
        <f t="shared" si="3"/>
        <v>Anzahl aktive Versicherte</v>
      </c>
      <c r="B47" s="89" t="s">
        <v>55</v>
      </c>
      <c r="C47" s="105" t="s">
        <v>442</v>
      </c>
    </row>
    <row r="48" spans="1:3" x14ac:dyDescent="0.2">
      <c r="A48" s="89" t="str">
        <f t="shared" si="3"/>
        <v>Anzahl Rentner</v>
      </c>
      <c r="B48" s="89" t="s">
        <v>57</v>
      </c>
      <c r="C48" s="105" t="s">
        <v>225</v>
      </c>
    </row>
    <row r="49" spans="1:3" x14ac:dyDescent="0.2">
      <c r="A49" s="89" t="str">
        <f t="shared" si="3"/>
        <v>Vorsorge-kapital</v>
      </c>
      <c r="B49" s="105" t="s">
        <v>567</v>
      </c>
      <c r="C49" s="105" t="s">
        <v>553</v>
      </c>
    </row>
    <row r="50" spans="1:3" x14ac:dyDescent="0.2">
      <c r="A50" s="89" t="str">
        <f t="shared" si="3"/>
        <v>Anzahl Versicherte</v>
      </c>
      <c r="B50" s="89" t="s">
        <v>56</v>
      </c>
      <c r="C50" s="105" t="s">
        <v>443</v>
      </c>
    </row>
    <row r="51" spans="1:3" x14ac:dyDescent="0.2">
      <c r="A51" s="89" t="str">
        <f t="shared" si="3"/>
        <v>Rentneranteil</v>
      </c>
      <c r="B51" s="89" t="s">
        <v>0</v>
      </c>
      <c r="C51" s="105" t="s">
        <v>469</v>
      </c>
    </row>
    <row r="52" spans="1:3" x14ac:dyDescent="0.2">
      <c r="A52" s="89" t="str">
        <f t="shared" si="3"/>
        <v>Anteil Vorsorge-kapital</v>
      </c>
      <c r="B52" s="105" t="s">
        <v>568</v>
      </c>
      <c r="C52" s="105" t="s">
        <v>554</v>
      </c>
    </row>
    <row r="53" spans="1:3" x14ac:dyDescent="0.2">
      <c r="A53" s="89" t="str">
        <f t="shared" ref="A53:A63" si="4">VLOOKUP(B53,B53:C53,language)</f>
        <v>Gesamt-Risiko</v>
      </c>
      <c r="B53" t="s">
        <v>162</v>
      </c>
      <c r="C53" t="s">
        <v>201</v>
      </c>
    </row>
    <row r="54" spans="1:3" x14ac:dyDescent="0.2">
      <c r="A54" s="89" t="str">
        <f t="shared" si="4"/>
        <v>Risikodimension Deckungsgrad</v>
      </c>
      <c r="B54" t="s">
        <v>563</v>
      </c>
      <c r="C54" t="s">
        <v>454</v>
      </c>
    </row>
    <row r="55" spans="1:3" x14ac:dyDescent="0.2">
      <c r="A55" s="89" t="str">
        <f t="shared" si="4"/>
        <v>Risikodimension Zinsversprechen</v>
      </c>
      <c r="B55" t="s">
        <v>564</v>
      </c>
      <c r="C55" t="s">
        <v>455</v>
      </c>
    </row>
    <row r="56" spans="1:3" x14ac:dyDescent="0.2">
      <c r="A56" s="89" t="str">
        <f t="shared" si="4"/>
        <v>Risikodimension Sanierungsfähigkeit</v>
      </c>
      <c r="B56" t="s">
        <v>565</v>
      </c>
      <c r="C56" t="s">
        <v>456</v>
      </c>
    </row>
    <row r="57" spans="1:3" x14ac:dyDescent="0.2">
      <c r="A57" s="89" t="str">
        <f t="shared" si="4"/>
        <v>Risikodimension Anlagestrategie</v>
      </c>
      <c r="B57" t="s">
        <v>566</v>
      </c>
      <c r="C57" t="s">
        <v>457</v>
      </c>
    </row>
    <row r="58" spans="1:3" x14ac:dyDescent="0.2">
      <c r="A58" s="89" t="str">
        <f>VLOOKUP(B58,B58:C58,language)</f>
        <v>Risikostufe</v>
      </c>
      <c r="B58" s="106" t="s">
        <v>53</v>
      </c>
      <c r="C58" s="106" t="s">
        <v>451</v>
      </c>
    </row>
    <row r="59" spans="1:3" x14ac:dyDescent="0.2">
      <c r="A59" s="89" t="str">
        <f t="shared" si="4"/>
        <v>1 – tief</v>
      </c>
      <c r="B59" s="98" t="s">
        <v>632</v>
      </c>
      <c r="C59" s="98" t="s">
        <v>213</v>
      </c>
    </row>
    <row r="60" spans="1:3" x14ac:dyDescent="0.2">
      <c r="A60" s="89" t="str">
        <f t="shared" si="4"/>
        <v>2 – eher tief</v>
      </c>
      <c r="B60" s="98" t="s">
        <v>633</v>
      </c>
      <c r="C60" s="98" t="s">
        <v>214</v>
      </c>
    </row>
    <row r="61" spans="1:3" x14ac:dyDescent="0.2">
      <c r="A61" s="89" t="str">
        <f t="shared" si="4"/>
        <v>3 – mittel</v>
      </c>
      <c r="B61" s="98" t="s">
        <v>113</v>
      </c>
      <c r="C61" s="98" t="s">
        <v>215</v>
      </c>
    </row>
    <row r="62" spans="1:3" x14ac:dyDescent="0.2">
      <c r="A62" s="89" t="str">
        <f t="shared" si="4"/>
        <v>4 – eher hoch</v>
      </c>
      <c r="B62" s="98" t="s">
        <v>54</v>
      </c>
      <c r="C62" s="98" t="s">
        <v>216</v>
      </c>
    </row>
    <row r="63" spans="1:3" x14ac:dyDescent="0.2">
      <c r="A63" s="89" t="str">
        <f t="shared" si="4"/>
        <v>5 – hoch</v>
      </c>
      <c r="B63" s="98" t="s">
        <v>114</v>
      </c>
      <c r="C63" s="98" t="s">
        <v>217</v>
      </c>
    </row>
    <row r="64" spans="1:3" x14ac:dyDescent="0.2">
      <c r="A64" s="89" t="str">
        <f t="shared" si="2"/>
        <v>Rücklaufquote</v>
      </c>
      <c r="B64" t="s">
        <v>164</v>
      </c>
      <c r="C64" t="s">
        <v>218</v>
      </c>
    </row>
    <row r="65" spans="1:3" x14ac:dyDescent="0.2">
      <c r="A65" s="107" t="str">
        <f t="shared" si="2"/>
        <v>Anzahl Fragebogen</v>
      </c>
      <c r="B65" s="98" t="s">
        <v>461</v>
      </c>
      <c r="C65" s="98" t="s">
        <v>462</v>
      </c>
    </row>
    <row r="66" spans="1:3" x14ac:dyDescent="0.2">
      <c r="A66" s="107" t="str">
        <f t="shared" si="2"/>
        <v>Anteil der versandten Fragebogen</v>
      </c>
      <c r="B66" s="98" t="s">
        <v>463</v>
      </c>
      <c r="C66" s="98" t="s">
        <v>464</v>
      </c>
    </row>
    <row r="67" spans="1:3" x14ac:dyDescent="0.2">
      <c r="A67" s="107" t="str">
        <f t="shared" si="2"/>
        <v>Versandte Fragebogen</v>
      </c>
      <c r="B67" s="5" t="s">
        <v>22</v>
      </c>
      <c r="C67" s="5" t="s">
        <v>219</v>
      </c>
    </row>
    <row r="68" spans="1:3" x14ac:dyDescent="0.2">
      <c r="A68" s="107" t="str">
        <f>VLOOKUP(B68,B68:C68,language)</f>
        <v>Nicht eingereichte Fragebogen</v>
      </c>
      <c r="B68" s="5" t="s">
        <v>436</v>
      </c>
      <c r="C68" s="5" t="s">
        <v>437</v>
      </c>
    </row>
    <row r="69" spans="1:3" x14ac:dyDescent="0.2">
      <c r="A69" s="107" t="str">
        <f t="shared" si="2"/>
        <v>Eingereichte Fragebogen</v>
      </c>
      <c r="B69" s="5" t="s">
        <v>23</v>
      </c>
      <c r="C69" s="5" t="s">
        <v>220</v>
      </c>
    </row>
    <row r="70" spans="1:3" x14ac:dyDescent="0.2">
      <c r="A70" s="107" t="str">
        <f t="shared" si="2"/>
        <v>davon in Liquidation</v>
      </c>
      <c r="B70" s="3" t="s">
        <v>24</v>
      </c>
      <c r="C70" s="3" t="s">
        <v>221</v>
      </c>
    </row>
    <row r="71" spans="1:3" x14ac:dyDescent="0.2">
      <c r="A71" s="107" t="str">
        <f t="shared" si="2"/>
        <v>davon nicht dem Freizügigkeitsgesetz unterstellt</v>
      </c>
      <c r="B71" s="3" t="s">
        <v>25</v>
      </c>
      <c r="C71" s="3" t="s">
        <v>222</v>
      </c>
    </row>
    <row r="72" spans="1:3" x14ac:dyDescent="0.2">
      <c r="A72" s="107" t="str">
        <f t="shared" si="2"/>
        <v>Verwendete Fragebogen</v>
      </c>
      <c r="B72" s="5" t="s">
        <v>26</v>
      </c>
      <c r="C72" s="5" t="s">
        <v>223</v>
      </c>
    </row>
    <row r="73" spans="1:3" x14ac:dyDescent="0.2">
      <c r="A73" s="89" t="str">
        <f t="shared" si="2"/>
        <v>Basisdaten</v>
      </c>
      <c r="B73" t="s">
        <v>165</v>
      </c>
      <c r="C73" t="s">
        <v>447</v>
      </c>
    </row>
    <row r="74" spans="1:3" x14ac:dyDescent="0.2">
      <c r="A74" s="107" t="str">
        <f t="shared" si="2"/>
        <v>Anzahl Vorsorgeeinrichtungen</v>
      </c>
      <c r="B74" s="1" t="s">
        <v>75</v>
      </c>
      <c r="C74" s="1" t="s">
        <v>224</v>
      </c>
    </row>
    <row r="75" spans="1:3" x14ac:dyDescent="0.2">
      <c r="A75" s="107" t="str">
        <f t="shared" si="2"/>
        <v>Anzahl aktive Versicherte</v>
      </c>
      <c r="B75" s="1" t="s">
        <v>55</v>
      </c>
      <c r="C75" s="1" t="s">
        <v>194</v>
      </c>
    </row>
    <row r="76" spans="1:3" x14ac:dyDescent="0.2">
      <c r="A76" s="107" t="str">
        <f t="shared" si="2"/>
        <v>Anzahl Rentner</v>
      </c>
      <c r="B76" s="1" t="s">
        <v>57</v>
      </c>
      <c r="C76" s="1" t="s">
        <v>225</v>
      </c>
    </row>
    <row r="77" spans="1:3" x14ac:dyDescent="0.2">
      <c r="A77" s="107" t="str">
        <f t="shared" si="2"/>
        <v>Basislohnsumme</v>
      </c>
      <c r="B77" s="1" t="s">
        <v>65</v>
      </c>
      <c r="C77" s="1" t="s">
        <v>226</v>
      </c>
    </row>
    <row r="78" spans="1:3" x14ac:dyDescent="0.2">
      <c r="A78" s="107" t="str">
        <f t="shared" si="2"/>
        <v>Versicherte Lohnsumme</v>
      </c>
      <c r="B78" s="1" t="s">
        <v>64</v>
      </c>
      <c r="C78" s="1" t="s">
        <v>195</v>
      </c>
    </row>
    <row r="79" spans="1:3" x14ac:dyDescent="0.2">
      <c r="A79" s="107" t="str">
        <f t="shared" si="2"/>
        <v>Rentensumme</v>
      </c>
      <c r="B79" s="1" t="s">
        <v>66</v>
      </c>
      <c r="C79" s="1" t="s">
        <v>227</v>
      </c>
    </row>
    <row r="80" spans="1:3" x14ac:dyDescent="0.2">
      <c r="A80" s="107" t="str">
        <f t="shared" si="2"/>
        <v>Bilanzsumme</v>
      </c>
      <c r="B80" s="1" t="s">
        <v>1</v>
      </c>
      <c r="C80" s="1" t="s">
        <v>196</v>
      </c>
    </row>
    <row r="81" spans="1:3" x14ac:dyDescent="0.2">
      <c r="A81" s="107" t="str">
        <f t="shared" si="2"/>
        <v>Arbeitgeberbeitragsreserven ohne Verwendungsverzicht</v>
      </c>
      <c r="B81" s="1" t="s">
        <v>67</v>
      </c>
      <c r="C81" s="1" t="s">
        <v>228</v>
      </c>
    </row>
    <row r="82" spans="1:3" x14ac:dyDescent="0.2">
      <c r="A82" s="107" t="str">
        <f t="shared" si="2"/>
        <v>Arbeitgeberbeitragsreserven mit Verwendungsverzicht</v>
      </c>
      <c r="B82" s="1" t="s">
        <v>68</v>
      </c>
      <c r="C82" s="1" t="s">
        <v>229</v>
      </c>
    </row>
    <row r="83" spans="1:3" x14ac:dyDescent="0.2">
      <c r="A83" s="107" t="str">
        <f t="shared" si="2"/>
        <v>BVG-Altersguthaben</v>
      </c>
      <c r="B83" s="1" t="s">
        <v>69</v>
      </c>
      <c r="C83" s="1" t="s">
        <v>230</v>
      </c>
    </row>
    <row r="84" spans="1:3" x14ac:dyDescent="0.2">
      <c r="A84" s="107" t="str">
        <f t="shared" si="2"/>
        <v>Vorsorgekapital aktive Versicherte</v>
      </c>
      <c r="B84" s="1" t="s">
        <v>70</v>
      </c>
      <c r="C84" s="1" t="s">
        <v>231</v>
      </c>
    </row>
    <row r="85" spans="1:3" x14ac:dyDescent="0.2">
      <c r="A85" s="107" t="str">
        <f t="shared" si="2"/>
        <v>Vorsorgekapital Rentner</v>
      </c>
      <c r="B85" s="1" t="s">
        <v>71</v>
      </c>
      <c r="C85" s="1" t="s">
        <v>232</v>
      </c>
    </row>
    <row r="86" spans="1:3" x14ac:dyDescent="0.2">
      <c r="A86" s="107" t="str">
        <f t="shared" si="2"/>
        <v>Technische Rückstellungen</v>
      </c>
      <c r="B86" s="1" t="s">
        <v>72</v>
      </c>
      <c r="C86" s="1" t="s">
        <v>197</v>
      </c>
    </row>
    <row r="87" spans="1:3" x14ac:dyDescent="0.2">
      <c r="A87" s="107" t="str">
        <f t="shared" si="2"/>
        <v>Reglementarische Beiträge</v>
      </c>
      <c r="B87" s="1" t="s">
        <v>73</v>
      </c>
      <c r="C87" s="1" t="s">
        <v>198</v>
      </c>
    </row>
    <row r="88" spans="1:3" x14ac:dyDescent="0.2">
      <c r="A88" s="107" t="str">
        <f t="shared" si="2"/>
        <v>Andere Beiträge</v>
      </c>
      <c r="B88" s="1" t="s">
        <v>74</v>
      </c>
      <c r="C88" s="1" t="s">
        <v>233</v>
      </c>
    </row>
    <row r="89" spans="1:3" x14ac:dyDescent="0.2">
      <c r="A89" s="89" t="str">
        <f t="shared" si="2"/>
        <v>Kennzahlen</v>
      </c>
      <c r="B89" t="s">
        <v>576</v>
      </c>
      <c r="C89" t="s">
        <v>611</v>
      </c>
    </row>
    <row r="90" spans="1:3" x14ac:dyDescent="0.2">
      <c r="A90" s="107" t="str">
        <f t="shared" si="2"/>
        <v>ø Verzinsung Altersguthaben (Beitragsprimat)</v>
      </c>
      <c r="B90" s="1" t="s">
        <v>85</v>
      </c>
      <c r="C90" s="1" t="s">
        <v>608</v>
      </c>
    </row>
    <row r="91" spans="1:3" x14ac:dyDescent="0.2">
      <c r="A91" s="107" t="str">
        <f t="shared" si="2"/>
        <v>ø Technischer Zinssatz</v>
      </c>
      <c r="B91" s="1" t="s">
        <v>82</v>
      </c>
      <c r="C91" s="1" t="s">
        <v>234</v>
      </c>
    </row>
    <row r="92" spans="1:3" x14ac:dyDescent="0.2">
      <c r="A92" s="107" t="str">
        <f t="shared" si="2"/>
        <v>Anteil Generationentafeln</v>
      </c>
      <c r="B92" s="1" t="s">
        <v>76</v>
      </c>
      <c r="C92" s="1" t="s">
        <v>235</v>
      </c>
    </row>
    <row r="93" spans="1:3" x14ac:dyDescent="0.2">
      <c r="A93" s="107" t="str">
        <f t="shared" si="2"/>
        <v>ø Deckungsgrad mit individuellen Grundlagen</v>
      </c>
      <c r="B93" s="1" t="s">
        <v>83</v>
      </c>
      <c r="C93" s="1" t="s">
        <v>236</v>
      </c>
    </row>
    <row r="94" spans="1:3" x14ac:dyDescent="0.2">
      <c r="A94" s="107" t="str">
        <f t="shared" si="2"/>
        <v>ø Deckungsgrad mit einheitlichen Grundlagen</v>
      </c>
      <c r="B94" s="1" t="s">
        <v>84</v>
      </c>
      <c r="C94" s="1" t="s">
        <v>237</v>
      </c>
    </row>
    <row r="95" spans="1:3" x14ac:dyDescent="0.2">
      <c r="A95" s="107" t="str">
        <f t="shared" si="2"/>
        <v>Anteil Unterdeckungen</v>
      </c>
      <c r="B95" s="1" t="s">
        <v>77</v>
      </c>
      <c r="C95" s="1" t="s">
        <v>238</v>
      </c>
    </row>
    <row r="96" spans="1:3" x14ac:dyDescent="0.2">
      <c r="A96" s="107" t="str">
        <f t="shared" si="2"/>
        <v>Anteil Leistungsprimat</v>
      </c>
      <c r="B96" s="1" t="s">
        <v>78</v>
      </c>
      <c r="C96" s="1" t="s">
        <v>609</v>
      </c>
    </row>
    <row r="97" spans="1:3" x14ac:dyDescent="0.2">
      <c r="A97" s="107" t="str">
        <f t="shared" si="2"/>
        <v>ø geplanter Umwandlungssatz (in 5 Jahren, im Alter 65, Beitragsprimat)</v>
      </c>
      <c r="B97" s="1" t="s">
        <v>86</v>
      </c>
      <c r="C97" s="1" t="s">
        <v>610</v>
      </c>
    </row>
    <row r="98" spans="1:3" x14ac:dyDescent="0.2">
      <c r="A98" s="107" t="str">
        <f t="shared" si="2"/>
        <v>ø Zinsversprechen bei Pensionierung (in 5 Jahren)</v>
      </c>
      <c r="B98" s="1" t="s">
        <v>239</v>
      </c>
      <c r="C98" s="1" t="s">
        <v>240</v>
      </c>
    </row>
    <row r="99" spans="1:3" x14ac:dyDescent="0.2">
      <c r="A99" s="107" t="str">
        <f t="shared" si="2"/>
        <v>Anteil registrierte Vorsorgeeinrichtungen</v>
      </c>
      <c r="B99" s="1" t="s">
        <v>79</v>
      </c>
      <c r="C99" s="1" t="s">
        <v>241</v>
      </c>
    </row>
    <row r="100" spans="1:3" x14ac:dyDescent="0.2">
      <c r="A100" s="107" t="str">
        <f t="shared" si="2"/>
        <v>Anteil BVG-Altersguthaben an Vorsorgekapital Aktive</v>
      </c>
      <c r="B100" s="1" t="s">
        <v>80</v>
      </c>
      <c r="C100" s="1" t="s">
        <v>242</v>
      </c>
    </row>
    <row r="101" spans="1:3" x14ac:dyDescent="0.2">
      <c r="A101" s="107" t="str">
        <f t="shared" si="2"/>
        <v>Anteil Rentenverpflichtungen</v>
      </c>
      <c r="B101" s="1" t="s">
        <v>243</v>
      </c>
      <c r="C101" s="1" t="s">
        <v>244</v>
      </c>
    </row>
    <row r="102" spans="1:3" x14ac:dyDescent="0.2">
      <c r="A102" s="107" t="str">
        <f t="shared" si="2"/>
        <v>ø Auswirkung von Sanierungsbeiträgen</v>
      </c>
      <c r="B102" s="1" t="s">
        <v>87</v>
      </c>
      <c r="C102" s="1" t="s">
        <v>245</v>
      </c>
    </row>
    <row r="103" spans="1:3" x14ac:dyDescent="0.2">
      <c r="A103" s="107" t="str">
        <f t="shared" si="2"/>
        <v>ø Auswirkung von Minderverzinsungen</v>
      </c>
      <c r="B103" s="1" t="s">
        <v>88</v>
      </c>
      <c r="C103" s="1" t="s">
        <v>246</v>
      </c>
    </row>
    <row r="104" spans="1:3" x14ac:dyDescent="0.2">
      <c r="A104" s="107" t="str">
        <f t="shared" si="2"/>
        <v>Anteil Sachwerte an Anlagen</v>
      </c>
      <c r="B104" s="1" t="s">
        <v>81</v>
      </c>
      <c r="C104" s="1" t="s">
        <v>247</v>
      </c>
    </row>
    <row r="105" spans="1:3" x14ac:dyDescent="0.2">
      <c r="A105" s="107" t="str">
        <f t="shared" si="2"/>
        <v>ø Nettorendite auf Anlagen</v>
      </c>
      <c r="B105" s="1" t="s">
        <v>89</v>
      </c>
      <c r="C105" s="1" t="s">
        <v>248</v>
      </c>
    </row>
    <row r="106" spans="1:3" x14ac:dyDescent="0.2">
      <c r="A106" s="107" t="str">
        <f t="shared" si="2"/>
        <v>ø Fremdwährungsexposure</v>
      </c>
      <c r="B106" s="1" t="s">
        <v>150</v>
      </c>
      <c r="C106" s="1" t="s">
        <v>249</v>
      </c>
    </row>
    <row r="107" spans="1:3" x14ac:dyDescent="0.2">
      <c r="A107" s="107" t="str">
        <f t="shared" si="2"/>
        <v>ø geschätzte Volatilität</v>
      </c>
      <c r="B107" s="1" t="s">
        <v>555</v>
      </c>
      <c r="C107" s="1" t="s">
        <v>556</v>
      </c>
    </row>
    <row r="108" spans="1:3" x14ac:dyDescent="0.2">
      <c r="A108" s="107" t="str">
        <f t="shared" si="2"/>
        <v>ø Ziel-Wertschwankungsreserven</v>
      </c>
      <c r="B108" s="1" t="s">
        <v>151</v>
      </c>
      <c r="C108" s="1" t="s">
        <v>250</v>
      </c>
    </row>
    <row r="109" spans="1:3" x14ac:dyDescent="0.2">
      <c r="A109" s="89" t="str">
        <f t="shared" si="2"/>
        <v>Verzinsung der Altersguthaben</v>
      </c>
      <c r="B109" t="s">
        <v>251</v>
      </c>
      <c r="C109" t="s">
        <v>612</v>
      </c>
    </row>
    <row r="110" spans="1:3" x14ac:dyDescent="0.2">
      <c r="A110" s="107" t="str">
        <f t="shared" ref="A110:A126" si="5">VLOOKUP(B110,B110:C110,language)</f>
        <v>nicht definiert</v>
      </c>
      <c r="B110" s="1" t="s">
        <v>90</v>
      </c>
      <c r="C110" s="1" t="s">
        <v>307</v>
      </c>
    </row>
    <row r="111" spans="1:3" x14ac:dyDescent="0.2">
      <c r="A111" s="107" t="str">
        <f t="shared" si="5"/>
        <v>unter 0.00%</v>
      </c>
      <c r="B111" s="1" t="s">
        <v>93</v>
      </c>
      <c r="C111" s="1" t="s">
        <v>493</v>
      </c>
    </row>
    <row r="112" spans="1:3" x14ac:dyDescent="0.2">
      <c r="A112" s="107" t="str">
        <f t="shared" si="5"/>
        <v>exakt 0.00%</v>
      </c>
      <c r="B112" s="1" t="s">
        <v>96</v>
      </c>
      <c r="C112" s="1" t="s">
        <v>494</v>
      </c>
    </row>
    <row r="113" spans="1:3" x14ac:dyDescent="0.2">
      <c r="A113" s="107" t="str">
        <f t="shared" si="5"/>
        <v>0.01% – 0.49%</v>
      </c>
      <c r="B113" s="1" t="s">
        <v>495</v>
      </c>
      <c r="C113" s="1" t="s">
        <v>496</v>
      </c>
    </row>
    <row r="114" spans="1:3" x14ac:dyDescent="0.2">
      <c r="A114" s="107" t="str">
        <f t="shared" si="5"/>
        <v>0.50% – 0.99%</v>
      </c>
      <c r="B114" s="1" t="s">
        <v>488</v>
      </c>
      <c r="C114" s="1" t="s">
        <v>497</v>
      </c>
    </row>
    <row r="115" spans="1:3" x14ac:dyDescent="0.2">
      <c r="A115" s="107" t="str">
        <f t="shared" si="5"/>
        <v>1.00% – 1.49%</v>
      </c>
      <c r="B115" s="1" t="s">
        <v>254</v>
      </c>
      <c r="C115" s="1" t="s">
        <v>255</v>
      </c>
    </row>
    <row r="116" spans="1:3" x14ac:dyDescent="0.2">
      <c r="A116" s="107" t="str">
        <f t="shared" si="5"/>
        <v>exakt 1.50%</v>
      </c>
      <c r="B116" s="1" t="s">
        <v>94</v>
      </c>
      <c r="C116" s="1" t="s">
        <v>498</v>
      </c>
    </row>
    <row r="117" spans="1:3" x14ac:dyDescent="0.2">
      <c r="A117" s="107" t="str">
        <f t="shared" si="5"/>
        <v>1.51% – 1.74%</v>
      </c>
      <c r="B117" s="1" t="s">
        <v>490</v>
      </c>
      <c r="C117" s="1" t="s">
        <v>500</v>
      </c>
    </row>
    <row r="118" spans="1:3" x14ac:dyDescent="0.2">
      <c r="A118" s="107" t="str">
        <f t="shared" si="5"/>
        <v>exakt 1.75%</v>
      </c>
      <c r="B118" s="1" t="s">
        <v>95</v>
      </c>
      <c r="C118" s="1" t="s">
        <v>499</v>
      </c>
    </row>
    <row r="119" spans="1:3" x14ac:dyDescent="0.2">
      <c r="A119" s="107" t="str">
        <f t="shared" si="5"/>
        <v>1.76% – 1.99%</v>
      </c>
      <c r="B119" s="1" t="s">
        <v>489</v>
      </c>
      <c r="C119" s="1" t="s">
        <v>501</v>
      </c>
    </row>
    <row r="120" spans="1:3" x14ac:dyDescent="0.2">
      <c r="A120" s="107" t="str">
        <f t="shared" si="5"/>
        <v>2.00% – 2.49%</v>
      </c>
      <c r="B120" s="1" t="s">
        <v>258</v>
      </c>
      <c r="C120" s="1" t="s">
        <v>259</v>
      </c>
    </row>
    <row r="121" spans="1:3" x14ac:dyDescent="0.2">
      <c r="A121" s="107" t="str">
        <f t="shared" si="5"/>
        <v>2.50% – 2.99%</v>
      </c>
      <c r="B121" s="1" t="s">
        <v>115</v>
      </c>
      <c r="C121" s="1" t="s">
        <v>260</v>
      </c>
    </row>
    <row r="122" spans="1:3" x14ac:dyDescent="0.2">
      <c r="A122" s="107" t="str">
        <f t="shared" si="5"/>
        <v>3.00% – 3.49%</v>
      </c>
      <c r="B122" s="1" t="s">
        <v>116</v>
      </c>
      <c r="C122" s="1" t="s">
        <v>266</v>
      </c>
    </row>
    <row r="123" spans="1:3" x14ac:dyDescent="0.2">
      <c r="A123" s="107" t="str">
        <f t="shared" si="5"/>
        <v>3.50% – 3.99%</v>
      </c>
      <c r="B123" s="1" t="s">
        <v>117</v>
      </c>
      <c r="C123" s="1" t="s">
        <v>267</v>
      </c>
    </row>
    <row r="124" spans="1:3" x14ac:dyDescent="0.2">
      <c r="A124" s="107" t="str">
        <f t="shared" si="5"/>
        <v>4.00% – 4.49%</v>
      </c>
      <c r="B124" s="1" t="s">
        <v>118</v>
      </c>
      <c r="C124" s="1" t="s">
        <v>268</v>
      </c>
    </row>
    <row r="125" spans="1:3" x14ac:dyDescent="0.2">
      <c r="A125" s="107" t="str">
        <f t="shared" si="5"/>
        <v>4.50% – 4.99%</v>
      </c>
      <c r="B125" s="1" t="s">
        <v>491</v>
      </c>
      <c r="C125" s="1" t="s">
        <v>502</v>
      </c>
    </row>
    <row r="126" spans="1:3" x14ac:dyDescent="0.2">
      <c r="A126" s="107" t="str">
        <f t="shared" si="5"/>
        <v>5.00% oder höher</v>
      </c>
      <c r="B126" s="1" t="s">
        <v>492</v>
      </c>
      <c r="C126" s="1" t="s">
        <v>503</v>
      </c>
    </row>
    <row r="127" spans="1:3" x14ac:dyDescent="0.2">
      <c r="A127" s="107" t="str">
        <f t="shared" si="2"/>
        <v>unter 1.00%</v>
      </c>
      <c r="B127" s="1" t="s">
        <v>252</v>
      </c>
      <c r="C127" s="1" t="s">
        <v>253</v>
      </c>
    </row>
    <row r="128" spans="1:3" x14ac:dyDescent="0.2">
      <c r="A128" s="107" t="str">
        <f t="shared" si="2"/>
        <v>1.00% – 1.49%</v>
      </c>
      <c r="B128" s="1" t="s">
        <v>254</v>
      </c>
      <c r="C128" s="1" t="s">
        <v>255</v>
      </c>
    </row>
    <row r="129" spans="1:3" x14ac:dyDescent="0.2">
      <c r="A129" s="107" t="str">
        <f t="shared" si="2"/>
        <v>1.50% – 1.99%</v>
      </c>
      <c r="B129" s="1" t="s">
        <v>256</v>
      </c>
      <c r="C129" s="1" t="s">
        <v>257</v>
      </c>
    </row>
    <row r="130" spans="1:3" x14ac:dyDescent="0.2">
      <c r="A130" s="107" t="str">
        <f t="shared" si="2"/>
        <v>2.00% – 2.49%</v>
      </c>
      <c r="B130" s="1" t="s">
        <v>258</v>
      </c>
      <c r="C130" s="1" t="s">
        <v>259</v>
      </c>
    </row>
    <row r="131" spans="1:3" x14ac:dyDescent="0.2">
      <c r="A131" s="107" t="str">
        <f t="shared" ref="A131:A254" si="6">VLOOKUP(B131,B131:C131,language)</f>
        <v>2.50% – 2.99%</v>
      </c>
      <c r="B131" s="1" t="s">
        <v>115</v>
      </c>
      <c r="C131" s="1" t="s">
        <v>260</v>
      </c>
    </row>
    <row r="132" spans="1:3" x14ac:dyDescent="0.2">
      <c r="A132" s="107" t="str">
        <f t="shared" si="6"/>
        <v>3.00% oder höher</v>
      </c>
      <c r="B132" s="1" t="s">
        <v>261</v>
      </c>
      <c r="C132" s="1" t="s">
        <v>262</v>
      </c>
    </row>
    <row r="133" spans="1:3" x14ac:dyDescent="0.2">
      <c r="A133" s="89" t="str">
        <f t="shared" si="6"/>
        <v>Technischer Zinssatz</v>
      </c>
      <c r="B133" t="s">
        <v>575</v>
      </c>
      <c r="C133" t="s">
        <v>263</v>
      </c>
    </row>
    <row r="134" spans="1:3" x14ac:dyDescent="0.2">
      <c r="A134" s="107" t="str">
        <f t="shared" si="6"/>
        <v>keine selbst erbrachten Rentenleistungen</v>
      </c>
      <c r="B134" s="1" t="s">
        <v>264</v>
      </c>
      <c r="C134" s="1" t="s">
        <v>265</v>
      </c>
    </row>
    <row r="135" spans="1:3" x14ac:dyDescent="0.2">
      <c r="A135" s="107" t="str">
        <f t="shared" si="6"/>
        <v>unter 2.00%</v>
      </c>
      <c r="B135" s="1" t="s">
        <v>569</v>
      </c>
      <c r="C135" s="1" t="s">
        <v>570</v>
      </c>
    </row>
    <row r="136" spans="1:3" x14ac:dyDescent="0.2">
      <c r="A136" s="107" t="str">
        <f t="shared" si="6"/>
        <v>2.00% – 2.49%</v>
      </c>
      <c r="B136" s="1" t="s">
        <v>258</v>
      </c>
      <c r="C136" s="1" t="s">
        <v>259</v>
      </c>
    </row>
    <row r="137" spans="1:3" x14ac:dyDescent="0.2">
      <c r="A137" s="107" t="str">
        <f t="shared" si="6"/>
        <v>2.50% – 2.99%</v>
      </c>
      <c r="B137" s="1" t="s">
        <v>115</v>
      </c>
      <c r="C137" s="1" t="s">
        <v>260</v>
      </c>
    </row>
    <row r="138" spans="1:3" x14ac:dyDescent="0.2">
      <c r="A138" s="107" t="str">
        <f t="shared" si="6"/>
        <v>3.00% – 3.49%</v>
      </c>
      <c r="B138" s="1" t="s">
        <v>116</v>
      </c>
      <c r="C138" s="1" t="s">
        <v>266</v>
      </c>
    </row>
    <row r="139" spans="1:3" x14ac:dyDescent="0.2">
      <c r="A139" s="107" t="str">
        <f t="shared" si="6"/>
        <v>3.50% – 3.99%</v>
      </c>
      <c r="B139" s="1" t="s">
        <v>117</v>
      </c>
      <c r="C139" s="1" t="s">
        <v>267</v>
      </c>
    </row>
    <row r="140" spans="1:3" x14ac:dyDescent="0.2">
      <c r="A140" s="107" t="str">
        <f t="shared" si="6"/>
        <v>4.00% oder höher</v>
      </c>
      <c r="B140" s="1" t="s">
        <v>571</v>
      </c>
      <c r="C140" s="1" t="s">
        <v>572</v>
      </c>
    </row>
    <row r="141" spans="1:3" x14ac:dyDescent="0.2">
      <c r="A141" s="89" t="str">
        <f t="shared" si="6"/>
        <v>Zinsversprechen für zukünftige Rentenleistungen</v>
      </c>
      <c r="B141" t="s">
        <v>604</v>
      </c>
      <c r="C141" t="s">
        <v>613</v>
      </c>
    </row>
    <row r="142" spans="1:3" x14ac:dyDescent="0.2">
      <c r="A142" s="107" t="str">
        <f t="shared" si="6"/>
        <v>Versicherung / nur Kapitalien</v>
      </c>
      <c r="B142" s="1" t="s">
        <v>51</v>
      </c>
      <c r="C142" s="1" t="s">
        <v>542</v>
      </c>
    </row>
    <row r="143" spans="1:3" x14ac:dyDescent="0.2">
      <c r="A143" s="107" t="str">
        <f t="shared" si="6"/>
        <v>unter 2.00%</v>
      </c>
      <c r="B143" s="1" t="s">
        <v>569</v>
      </c>
      <c r="C143" s="1" t="s">
        <v>570</v>
      </c>
    </row>
    <row r="144" spans="1:3" x14ac:dyDescent="0.2">
      <c r="A144" s="107" t="str">
        <f t="shared" si="6"/>
        <v>2.00% – 2.49%</v>
      </c>
      <c r="B144" s="1" t="s">
        <v>258</v>
      </c>
      <c r="C144" s="1" t="s">
        <v>259</v>
      </c>
    </row>
    <row r="145" spans="1:3" x14ac:dyDescent="0.2">
      <c r="A145" s="107" t="str">
        <f t="shared" si="6"/>
        <v>2.50% – 2.99%</v>
      </c>
      <c r="B145" s="1" t="s">
        <v>115</v>
      </c>
      <c r="C145" s="1" t="s">
        <v>260</v>
      </c>
    </row>
    <row r="146" spans="1:3" x14ac:dyDescent="0.2">
      <c r="A146" s="107" t="str">
        <f t="shared" si="6"/>
        <v>3.00% – 3.49%</v>
      </c>
      <c r="B146" s="1" t="s">
        <v>116</v>
      </c>
      <c r="C146" s="1" t="s">
        <v>266</v>
      </c>
    </row>
    <row r="147" spans="1:3" x14ac:dyDescent="0.2">
      <c r="A147" s="107" t="str">
        <f t="shared" si="6"/>
        <v>3.50% – 3.99%</v>
      </c>
      <c r="B147" s="1" t="s">
        <v>117</v>
      </c>
      <c r="C147" s="1" t="s">
        <v>267</v>
      </c>
    </row>
    <row r="148" spans="1:3" x14ac:dyDescent="0.2">
      <c r="A148" s="107" t="str">
        <f t="shared" si="6"/>
        <v>4.00% oder höher</v>
      </c>
      <c r="B148" s="1" t="s">
        <v>571</v>
      </c>
      <c r="C148" s="1" t="s">
        <v>572</v>
      </c>
    </row>
    <row r="149" spans="1:3" x14ac:dyDescent="0.2">
      <c r="A149" s="89" t="str">
        <f t="shared" si="6"/>
        <v>Veränderung des technischen Zinses (von 2013 auf 2014)</v>
      </c>
      <c r="B149" t="s">
        <v>535</v>
      </c>
      <c r="C149" s="100" t="s">
        <v>536</v>
      </c>
    </row>
    <row r="150" spans="1:3" x14ac:dyDescent="0.2">
      <c r="A150" s="107" t="str">
        <f t="shared" ref="A150:A160" si="7">VLOOKUP(B150,B150:C150,language)</f>
        <v>nicht definiert</v>
      </c>
      <c r="B150" s="1" t="s">
        <v>90</v>
      </c>
      <c r="C150" s="2" t="s">
        <v>307</v>
      </c>
    </row>
    <row r="151" spans="1:3" x14ac:dyDescent="0.2">
      <c r="A151" s="107" t="str">
        <f t="shared" si="7"/>
        <v>0.01% oder höher</v>
      </c>
      <c r="B151" s="1" t="s">
        <v>487</v>
      </c>
      <c r="C151" s="2" t="s">
        <v>477</v>
      </c>
    </row>
    <row r="152" spans="1:3" x14ac:dyDescent="0.2">
      <c r="A152" s="107" t="str">
        <f t="shared" si="7"/>
        <v>unverändert</v>
      </c>
      <c r="B152" s="108" t="s">
        <v>112</v>
      </c>
      <c r="C152" s="2" t="s">
        <v>271</v>
      </c>
    </row>
    <row r="153" spans="1:3" x14ac:dyDescent="0.2">
      <c r="A153" s="107" t="str">
        <f t="shared" si="7"/>
        <v>-0.25% – -0.01%</v>
      </c>
      <c r="B153" s="98" t="s">
        <v>478</v>
      </c>
      <c r="C153" s="1" t="s">
        <v>470</v>
      </c>
    </row>
    <row r="154" spans="1:3" x14ac:dyDescent="0.2">
      <c r="A154" s="107" t="str">
        <f t="shared" si="7"/>
        <v>-0.50% – -0.26%</v>
      </c>
      <c r="B154" s="98" t="s">
        <v>479</v>
      </c>
      <c r="C154" s="1" t="s">
        <v>471</v>
      </c>
    </row>
    <row r="155" spans="1:3" x14ac:dyDescent="0.2">
      <c r="A155" s="107" t="str">
        <f t="shared" si="7"/>
        <v>-0.75% – -0.51%</v>
      </c>
      <c r="B155" s="98" t="s">
        <v>480</v>
      </c>
      <c r="C155" s="1" t="s">
        <v>472</v>
      </c>
    </row>
    <row r="156" spans="1:3" x14ac:dyDescent="0.2">
      <c r="A156" s="107" t="str">
        <f t="shared" si="7"/>
        <v>-1.00% – -0.76%</v>
      </c>
      <c r="B156" s="98" t="s">
        <v>481</v>
      </c>
      <c r="C156" s="1" t="s">
        <v>473</v>
      </c>
    </row>
    <row r="157" spans="1:3" x14ac:dyDescent="0.2">
      <c r="A157" s="107" t="str">
        <f t="shared" si="7"/>
        <v>-1.50% – -1.01%</v>
      </c>
      <c r="B157" s="98" t="s">
        <v>482</v>
      </c>
      <c r="C157" s="1" t="s">
        <v>474</v>
      </c>
    </row>
    <row r="158" spans="1:3" x14ac:dyDescent="0.2">
      <c r="A158" s="107" t="str">
        <f t="shared" si="7"/>
        <v>-2.00% – -1.51%</v>
      </c>
      <c r="B158" s="98" t="s">
        <v>483</v>
      </c>
      <c r="C158" s="1" t="s">
        <v>475</v>
      </c>
    </row>
    <row r="159" spans="1:3" x14ac:dyDescent="0.2">
      <c r="A159" s="107" t="str">
        <f t="shared" si="7"/>
        <v>-2.50% – -2.01%</v>
      </c>
      <c r="B159" s="98" t="s">
        <v>484</v>
      </c>
      <c r="C159" s="1" t="s">
        <v>476</v>
      </c>
    </row>
    <row r="160" spans="1:3" x14ac:dyDescent="0.2">
      <c r="A160" s="107" t="str">
        <f t="shared" si="7"/>
        <v>-2.51% oder tiefer</v>
      </c>
      <c r="B160" s="98" t="s">
        <v>486</v>
      </c>
      <c r="C160" s="98" t="s">
        <v>485</v>
      </c>
    </row>
    <row r="161" spans="1:3" x14ac:dyDescent="0.2">
      <c r="A161" s="107" t="str">
        <f>VLOOKUP(B161,B161:C161,language)</f>
        <v>-1.01% oder tiefer</v>
      </c>
      <c r="B161" s="98" t="s">
        <v>543</v>
      </c>
      <c r="C161" s="98" t="s">
        <v>544</v>
      </c>
    </row>
    <row r="162" spans="1:3" x14ac:dyDescent="0.2">
      <c r="A162" s="107" t="str">
        <f t="shared" si="6"/>
        <v>Erhöhung</v>
      </c>
      <c r="B162" s="1" t="s">
        <v>269</v>
      </c>
      <c r="C162" s="2" t="s">
        <v>270</v>
      </c>
    </row>
    <row r="163" spans="1:3" x14ac:dyDescent="0.2">
      <c r="A163" s="107" t="str">
        <f t="shared" si="6"/>
        <v>unverändert</v>
      </c>
      <c r="B163" s="1" t="s">
        <v>112</v>
      </c>
      <c r="C163" s="2" t="s">
        <v>271</v>
      </c>
    </row>
    <row r="164" spans="1:3" x14ac:dyDescent="0.2">
      <c r="A164" s="107" t="str">
        <f t="shared" si="6"/>
        <v>Reduktion bis 0.50%</v>
      </c>
      <c r="B164" s="101" t="s">
        <v>272</v>
      </c>
      <c r="C164" s="2" t="s">
        <v>273</v>
      </c>
    </row>
    <row r="165" spans="1:3" x14ac:dyDescent="0.2">
      <c r="A165" s="107" t="str">
        <f t="shared" si="6"/>
        <v>Reduktion zwischen 0.51% bis 1.00%</v>
      </c>
      <c r="B165" s="98" t="s">
        <v>274</v>
      </c>
      <c r="C165" s="2" t="s">
        <v>275</v>
      </c>
    </row>
    <row r="166" spans="1:3" x14ac:dyDescent="0.2">
      <c r="A166" s="107" t="str">
        <f t="shared" si="6"/>
        <v>Reduktion über 1.00%</v>
      </c>
      <c r="B166" s="98" t="s">
        <v>276</v>
      </c>
      <c r="C166" s="2" t="s">
        <v>277</v>
      </c>
    </row>
    <row r="167" spans="1:3" x14ac:dyDescent="0.2">
      <c r="A167" s="89" t="str">
        <f t="shared" si="6"/>
        <v>Biometrische Grundlagen</v>
      </c>
      <c r="B167" t="s">
        <v>48</v>
      </c>
      <c r="C167" t="s">
        <v>185</v>
      </c>
    </row>
    <row r="168" spans="1:3" x14ac:dyDescent="0.2">
      <c r="A168" s="107" t="str">
        <f t="shared" ref="A168:A180" si="8">VLOOKUP(B168,B168:C168,language)</f>
        <v>EVK 2000</v>
      </c>
      <c r="B168" s="1" t="s">
        <v>4</v>
      </c>
      <c r="C168" s="2" t="s">
        <v>504</v>
      </c>
    </row>
    <row r="169" spans="1:3" x14ac:dyDescent="0.2">
      <c r="A169" s="107" t="str">
        <f t="shared" si="8"/>
        <v>BVG 2000</v>
      </c>
      <c r="B169" s="1" t="s">
        <v>5</v>
      </c>
      <c r="C169" s="2" t="s">
        <v>186</v>
      </c>
    </row>
    <row r="170" spans="1:3" x14ac:dyDescent="0.2">
      <c r="A170" s="107" t="str">
        <f t="shared" si="8"/>
        <v>BVG 2005</v>
      </c>
      <c r="B170" s="1" t="s">
        <v>6</v>
      </c>
      <c r="C170" s="2" t="s">
        <v>187</v>
      </c>
    </row>
    <row r="171" spans="1:3" x14ac:dyDescent="0.2">
      <c r="A171" s="107" t="str">
        <f t="shared" si="8"/>
        <v>BVG 2010</v>
      </c>
      <c r="B171" s="1" t="s">
        <v>7</v>
      </c>
      <c r="C171" s="2" t="s">
        <v>188</v>
      </c>
    </row>
    <row r="172" spans="1:3" x14ac:dyDescent="0.2">
      <c r="A172" s="107" t="str">
        <f>VLOOKUP(B172,B172:C172,language)</f>
        <v>BVG 2015</v>
      </c>
      <c r="B172" s="1" t="s">
        <v>557</v>
      </c>
      <c r="C172" s="2" t="s">
        <v>558</v>
      </c>
    </row>
    <row r="173" spans="1:3" x14ac:dyDescent="0.2">
      <c r="A173" s="107" t="str">
        <f t="shared" si="8"/>
        <v>VZ 1990</v>
      </c>
      <c r="B173" s="1" t="s">
        <v>8</v>
      </c>
      <c r="C173" s="1" t="s">
        <v>8</v>
      </c>
    </row>
    <row r="174" spans="1:3" x14ac:dyDescent="0.2">
      <c r="A174" s="107" t="str">
        <f t="shared" si="8"/>
        <v>VZ 2000</v>
      </c>
      <c r="B174" s="1" t="s">
        <v>9</v>
      </c>
      <c r="C174" s="1" t="s">
        <v>9</v>
      </c>
    </row>
    <row r="175" spans="1:3" x14ac:dyDescent="0.2">
      <c r="A175" s="107" t="str">
        <f t="shared" si="8"/>
        <v>VZ 2005</v>
      </c>
      <c r="B175" s="1" t="s">
        <v>10</v>
      </c>
      <c r="C175" s="2" t="s">
        <v>10</v>
      </c>
    </row>
    <row r="176" spans="1:3" x14ac:dyDescent="0.2">
      <c r="A176" s="107" t="str">
        <f t="shared" si="8"/>
        <v>VZ 2010</v>
      </c>
      <c r="B176" s="5" t="s">
        <v>11</v>
      </c>
      <c r="C176" s="1" t="s">
        <v>11</v>
      </c>
    </row>
    <row r="177" spans="1:3" x14ac:dyDescent="0.2">
      <c r="A177" s="107" t="str">
        <f t="shared" si="8"/>
        <v>Andere</v>
      </c>
      <c r="B177" s="5" t="s">
        <v>12</v>
      </c>
      <c r="C177" s="1" t="s">
        <v>184</v>
      </c>
    </row>
    <row r="178" spans="1:3" x14ac:dyDescent="0.2">
      <c r="A178" s="107" t="str">
        <f t="shared" si="8"/>
        <v>Keine (Versicherungsvertrag)</v>
      </c>
      <c r="B178" s="5" t="s">
        <v>61</v>
      </c>
      <c r="C178" s="1" t="s">
        <v>505</v>
      </c>
    </row>
    <row r="179" spans="1:3" x14ac:dyDescent="0.2">
      <c r="A179" s="107" t="str">
        <f t="shared" si="8"/>
        <v>Keine (temporäre Leistungen)</v>
      </c>
      <c r="B179" s="1" t="s">
        <v>62</v>
      </c>
      <c r="C179" s="1" t="s">
        <v>507</v>
      </c>
    </row>
    <row r="180" spans="1:3" x14ac:dyDescent="0.2">
      <c r="A180" s="107" t="str">
        <f t="shared" si="8"/>
        <v>Keine (Kapitalleistungen)</v>
      </c>
      <c r="B180" s="1" t="s">
        <v>111</v>
      </c>
      <c r="C180" s="1" t="s">
        <v>506</v>
      </c>
    </row>
    <row r="181" spans="1:3" x14ac:dyDescent="0.2">
      <c r="A181" s="107" t="str">
        <f t="shared" si="6"/>
        <v>EVK 2000 und älter</v>
      </c>
      <c r="B181" s="1" t="s">
        <v>278</v>
      </c>
      <c r="C181" s="2" t="s">
        <v>279</v>
      </c>
    </row>
    <row r="182" spans="1:3" x14ac:dyDescent="0.2">
      <c r="A182" s="107" t="str">
        <f t="shared" si="6"/>
        <v>BVG 2005 und älter</v>
      </c>
      <c r="B182" s="1" t="s">
        <v>280</v>
      </c>
      <c r="C182" s="2" t="s">
        <v>281</v>
      </c>
    </row>
    <row r="183" spans="1:3" x14ac:dyDescent="0.2">
      <c r="A183" s="107" t="str">
        <f t="shared" si="6"/>
        <v>BVG 2010</v>
      </c>
      <c r="B183" s="1" t="s">
        <v>7</v>
      </c>
      <c r="C183" s="2" t="s">
        <v>188</v>
      </c>
    </row>
    <row r="184" spans="1:3" x14ac:dyDescent="0.2">
      <c r="A184" s="107" t="str">
        <f>VLOOKUP(B184,B184:C184,language)</f>
        <v>BVG 2015</v>
      </c>
      <c r="B184" s="1" t="s">
        <v>557</v>
      </c>
      <c r="C184" s="2" t="s">
        <v>558</v>
      </c>
    </row>
    <row r="185" spans="1:3" x14ac:dyDescent="0.2">
      <c r="A185" s="107" t="str">
        <f t="shared" si="6"/>
        <v>VZ 2005 und älter</v>
      </c>
      <c r="B185" s="1" t="s">
        <v>282</v>
      </c>
      <c r="C185" s="2" t="s">
        <v>283</v>
      </c>
    </row>
    <row r="186" spans="1:3" x14ac:dyDescent="0.2">
      <c r="A186" s="107" t="str">
        <f t="shared" si="6"/>
        <v>VZ 2010</v>
      </c>
      <c r="B186" s="1" t="s">
        <v>11</v>
      </c>
      <c r="C186" s="1" t="s">
        <v>11</v>
      </c>
    </row>
    <row r="187" spans="1:3" x14ac:dyDescent="0.2">
      <c r="A187" s="107" t="str">
        <f t="shared" si="6"/>
        <v>Andere</v>
      </c>
      <c r="B187" s="1" t="s">
        <v>12</v>
      </c>
      <c r="C187" s="1" t="s">
        <v>184</v>
      </c>
    </row>
    <row r="188" spans="1:3" x14ac:dyDescent="0.2">
      <c r="A188" s="107" t="str">
        <f t="shared" si="6"/>
        <v>Keine</v>
      </c>
      <c r="B188" s="1" t="s">
        <v>63</v>
      </c>
      <c r="C188" s="1" t="s">
        <v>189</v>
      </c>
    </row>
    <row r="189" spans="1:3" x14ac:dyDescent="0.2">
      <c r="A189" s="89" t="str">
        <f t="shared" si="6"/>
        <v>Perioden- und Generationentafeln</v>
      </c>
      <c r="B189" t="s">
        <v>212</v>
      </c>
      <c r="C189" t="s">
        <v>284</v>
      </c>
    </row>
    <row r="190" spans="1:3" x14ac:dyDescent="0.2">
      <c r="A190" s="107" t="str">
        <f t="shared" si="6"/>
        <v>Periodentafel</v>
      </c>
      <c r="B190" s="5" t="s">
        <v>49</v>
      </c>
      <c r="C190" s="1" t="s">
        <v>285</v>
      </c>
    </row>
    <row r="191" spans="1:3" x14ac:dyDescent="0.2">
      <c r="A191" s="107" t="str">
        <f t="shared" si="6"/>
        <v>Generationentafel</v>
      </c>
      <c r="B191" s="5" t="s">
        <v>50</v>
      </c>
      <c r="C191" s="1" t="s">
        <v>286</v>
      </c>
    </row>
    <row r="192" spans="1:3" x14ac:dyDescent="0.2">
      <c r="A192" s="107" t="str">
        <f t="shared" si="6"/>
        <v>keine selbst erbrachten Rentenleistungen</v>
      </c>
      <c r="B192" s="5" t="s">
        <v>264</v>
      </c>
      <c r="C192" s="1" t="s">
        <v>265</v>
      </c>
    </row>
    <row r="193" spans="1:3" x14ac:dyDescent="0.2">
      <c r="A193" s="89" t="str">
        <f t="shared" si="6"/>
        <v>Deckungsgrad mit individuellen Grundlagen</v>
      </c>
      <c r="B193" t="s">
        <v>163</v>
      </c>
      <c r="C193" t="s">
        <v>287</v>
      </c>
    </row>
    <row r="194" spans="1:3" x14ac:dyDescent="0.2">
      <c r="A194" s="89" t="str">
        <f t="shared" si="6"/>
        <v>Deckungsgrad mit einheitlichen Grundlagen</v>
      </c>
      <c r="B194" t="s">
        <v>200</v>
      </c>
      <c r="C194" t="s">
        <v>293</v>
      </c>
    </row>
    <row r="195" spans="1:3" x14ac:dyDescent="0.2">
      <c r="A195" s="107" t="str">
        <f t="shared" si="6"/>
        <v>unter 60.0%</v>
      </c>
      <c r="B195" s="1" t="s">
        <v>614</v>
      </c>
      <c r="C195" s="1" t="s">
        <v>615</v>
      </c>
    </row>
    <row r="196" spans="1:3" x14ac:dyDescent="0.2">
      <c r="A196" s="107" t="str">
        <f>VLOOKUP(B196,B196:C196,language)</f>
        <v>60.0% – 69.9%</v>
      </c>
      <c r="B196" s="1" t="s">
        <v>616</v>
      </c>
      <c r="C196" s="1" t="s">
        <v>618</v>
      </c>
    </row>
    <row r="197" spans="1:3" x14ac:dyDescent="0.2">
      <c r="A197" s="107" t="str">
        <f>VLOOKUP(B197,B197:C197,language)</f>
        <v>70.0% – 79.9%</v>
      </c>
      <c r="B197" s="1" t="s">
        <v>617</v>
      </c>
      <c r="C197" s="1" t="s">
        <v>619</v>
      </c>
    </row>
    <row r="198" spans="1:3" x14ac:dyDescent="0.2">
      <c r="A198" s="107" t="str">
        <f t="shared" si="6"/>
        <v>80.0% – 89.9%</v>
      </c>
      <c r="B198" s="1" t="s">
        <v>119</v>
      </c>
      <c r="C198" s="1" t="s">
        <v>288</v>
      </c>
    </row>
    <row r="199" spans="1:3" x14ac:dyDescent="0.2">
      <c r="A199" s="107" t="str">
        <f t="shared" si="6"/>
        <v>90.0% – 99.9%</v>
      </c>
      <c r="B199" s="1" t="s">
        <v>120</v>
      </c>
      <c r="C199" s="1" t="s">
        <v>289</v>
      </c>
    </row>
    <row r="200" spans="1:3" x14ac:dyDescent="0.2">
      <c r="A200" s="107" t="str">
        <f t="shared" si="6"/>
        <v>100.0% – 109.9%</v>
      </c>
      <c r="B200" s="1" t="s">
        <v>121</v>
      </c>
      <c r="C200" s="1" t="s">
        <v>290</v>
      </c>
    </row>
    <row r="201" spans="1:3" x14ac:dyDescent="0.2">
      <c r="A201" s="107" t="str">
        <f t="shared" si="6"/>
        <v>110.0% – 119.9%</v>
      </c>
      <c r="B201" s="1" t="s">
        <v>122</v>
      </c>
      <c r="C201" s="1" t="s">
        <v>291</v>
      </c>
    </row>
    <row r="202" spans="1:3" x14ac:dyDescent="0.2">
      <c r="A202" s="107" t="str">
        <f t="shared" si="6"/>
        <v>120.0% oder höher</v>
      </c>
      <c r="B202" s="1" t="s">
        <v>508</v>
      </c>
      <c r="C202" s="1" t="s">
        <v>292</v>
      </c>
    </row>
    <row r="203" spans="1:3" x14ac:dyDescent="0.2">
      <c r="A203" s="89" t="str">
        <f t="shared" ref="A203:A209" si="9">VLOOKUP(B203,B203:C203,language)</f>
        <v>Abweichung vom Zieldeckungsgrad (nur bei Teilkapitalisierung)</v>
      </c>
      <c r="B203" t="s">
        <v>577</v>
      </c>
      <c r="C203" t="s">
        <v>578</v>
      </c>
    </row>
    <row r="204" spans="1:3" x14ac:dyDescent="0.2">
      <c r="A204" s="107" t="str">
        <f t="shared" si="9"/>
        <v>unter -20.0%</v>
      </c>
      <c r="B204" s="1" t="s">
        <v>579</v>
      </c>
      <c r="C204" s="1" t="s">
        <v>585</v>
      </c>
    </row>
    <row r="205" spans="1:3" x14ac:dyDescent="0.2">
      <c r="A205" s="107" t="str">
        <f t="shared" si="9"/>
        <v>-20.0% – -10.1%</v>
      </c>
      <c r="B205" s="98" t="s">
        <v>580</v>
      </c>
      <c r="C205" s="1" t="s">
        <v>587</v>
      </c>
    </row>
    <row r="206" spans="1:3" x14ac:dyDescent="0.2">
      <c r="A206" s="107" t="str">
        <f t="shared" si="9"/>
        <v>-10.0% – -0.1%</v>
      </c>
      <c r="B206" s="98" t="s">
        <v>581</v>
      </c>
      <c r="C206" s="1" t="s">
        <v>586</v>
      </c>
    </row>
    <row r="207" spans="1:3" x14ac:dyDescent="0.2">
      <c r="A207" s="107" t="str">
        <f t="shared" si="9"/>
        <v>0.0% – 9.9%</v>
      </c>
      <c r="B207" s="98" t="s">
        <v>582</v>
      </c>
      <c r="C207" s="1" t="s">
        <v>588</v>
      </c>
    </row>
    <row r="208" spans="1:3" x14ac:dyDescent="0.2">
      <c r="A208" s="107" t="str">
        <f t="shared" si="9"/>
        <v>10.0% – 19.9%</v>
      </c>
      <c r="B208" s="98" t="s">
        <v>583</v>
      </c>
      <c r="C208" s="1" t="s">
        <v>589</v>
      </c>
    </row>
    <row r="209" spans="1:3" x14ac:dyDescent="0.2">
      <c r="A209" s="107" t="str">
        <f t="shared" si="9"/>
        <v>20.0% oder höher</v>
      </c>
      <c r="B209" s="98" t="s">
        <v>584</v>
      </c>
      <c r="C209" s="98" t="s">
        <v>590</v>
      </c>
    </row>
    <row r="210" spans="1:3" x14ac:dyDescent="0.2">
      <c r="A210" s="89" t="str">
        <f t="shared" si="6"/>
        <v>Beitrags- und Leistungsprimat für Altersleistungen</v>
      </c>
      <c r="B210" t="s">
        <v>294</v>
      </c>
      <c r="C210" s="100" t="s">
        <v>605</v>
      </c>
    </row>
    <row r="211" spans="1:3" x14ac:dyDescent="0.2">
      <c r="A211" s="107" t="str">
        <f t="shared" si="6"/>
        <v>Beitragsprimat</v>
      </c>
      <c r="B211" s="1" t="s">
        <v>14</v>
      </c>
      <c r="C211" s="1" t="s">
        <v>606</v>
      </c>
    </row>
    <row r="212" spans="1:3" x14ac:dyDescent="0.2">
      <c r="A212" s="107" t="str">
        <f>VLOOKUP(B212,B212:C212,language)</f>
        <v>1e-Einrichtung</v>
      </c>
      <c r="B212" s="1" t="s">
        <v>559</v>
      </c>
      <c r="C212" s="1" t="s">
        <v>560</v>
      </c>
    </row>
    <row r="213" spans="1:3" x14ac:dyDescent="0.2">
      <c r="A213" s="107" t="str">
        <f t="shared" si="6"/>
        <v>Mischform</v>
      </c>
      <c r="B213" s="1" t="s">
        <v>16</v>
      </c>
      <c r="C213" s="1" t="s">
        <v>183</v>
      </c>
    </row>
    <row r="214" spans="1:3" x14ac:dyDescent="0.2">
      <c r="A214" s="107" t="str">
        <f t="shared" si="6"/>
        <v>Andere</v>
      </c>
      <c r="B214" s="1" t="s">
        <v>12</v>
      </c>
      <c r="C214" s="1" t="s">
        <v>184</v>
      </c>
    </row>
    <row r="215" spans="1:3" x14ac:dyDescent="0.2">
      <c r="A215" s="107" t="str">
        <f t="shared" si="6"/>
        <v>Leistungsprimat</v>
      </c>
      <c r="B215" s="1" t="s">
        <v>15</v>
      </c>
      <c r="C215" s="1" t="s">
        <v>607</v>
      </c>
    </row>
    <row r="216" spans="1:3" x14ac:dyDescent="0.2">
      <c r="A216" s="107" t="str">
        <f t="shared" si="6"/>
        <v>Rentnerkasse</v>
      </c>
      <c r="B216" s="1" t="s">
        <v>13</v>
      </c>
      <c r="C216" s="1" t="s">
        <v>295</v>
      </c>
    </row>
    <row r="217" spans="1:3" x14ac:dyDescent="0.2">
      <c r="A217" s="89" t="str">
        <f t="shared" si="6"/>
        <v>Erhöhung Deckungsgrad pro Jahr bei einem Sanierungsbeitrag von 1%</v>
      </c>
      <c r="B217" t="s">
        <v>296</v>
      </c>
      <c r="C217" t="s">
        <v>297</v>
      </c>
    </row>
    <row r="218" spans="1:3" x14ac:dyDescent="0.2">
      <c r="A218" s="89" t="str">
        <f>VLOOKUP(B218,B218:C218,language)</f>
        <v>Erhöhung Deckungsgrad um</v>
      </c>
      <c r="B218" t="s">
        <v>52</v>
      </c>
      <c r="C218" t="s">
        <v>452</v>
      </c>
    </row>
    <row r="219" spans="1:3" x14ac:dyDescent="0.2">
      <c r="A219" s="107" t="str">
        <f t="shared" si="6"/>
        <v>0.00% – 0.19%</v>
      </c>
      <c r="B219" s="1" t="s">
        <v>123</v>
      </c>
      <c r="C219" s="1" t="s">
        <v>298</v>
      </c>
    </row>
    <row r="220" spans="1:3" x14ac:dyDescent="0.2">
      <c r="A220" s="107" t="str">
        <f t="shared" si="6"/>
        <v>0.20% – 0.39%</v>
      </c>
      <c r="B220" s="1" t="s">
        <v>124</v>
      </c>
      <c r="C220" s="1" t="s">
        <v>299</v>
      </c>
    </row>
    <row r="221" spans="1:3" x14ac:dyDescent="0.2">
      <c r="A221" s="107" t="str">
        <f t="shared" si="6"/>
        <v>0.40% – 0.59%</v>
      </c>
      <c r="B221" s="1" t="s">
        <v>125</v>
      </c>
      <c r="C221" s="1" t="s">
        <v>300</v>
      </c>
    </row>
    <row r="222" spans="1:3" x14ac:dyDescent="0.2">
      <c r="A222" s="107" t="str">
        <f t="shared" si="6"/>
        <v>0.60% – 0.79%</v>
      </c>
      <c r="B222" s="1" t="s">
        <v>126</v>
      </c>
      <c r="C222" s="1" t="s">
        <v>301</v>
      </c>
    </row>
    <row r="223" spans="1:3" x14ac:dyDescent="0.2">
      <c r="A223" s="107" t="str">
        <f t="shared" si="6"/>
        <v>0.80% – 0.99%</v>
      </c>
      <c r="B223" s="1" t="s">
        <v>127</v>
      </c>
      <c r="C223" s="1" t="s">
        <v>302</v>
      </c>
    </row>
    <row r="224" spans="1:3" x14ac:dyDescent="0.2">
      <c r="A224" s="107" t="str">
        <f t="shared" si="6"/>
        <v>1.00% oder mehr</v>
      </c>
      <c r="B224" s="1" t="s">
        <v>303</v>
      </c>
      <c r="C224" s="1" t="s">
        <v>304</v>
      </c>
    </row>
    <row r="225" spans="1:3" x14ac:dyDescent="0.2">
      <c r="A225" s="89" t="str">
        <f t="shared" si="6"/>
        <v>Anteil der BVG-Altersguthaben</v>
      </c>
      <c r="B225" t="s">
        <v>305</v>
      </c>
      <c r="C225" t="s">
        <v>306</v>
      </c>
    </row>
    <row r="226" spans="1:3" x14ac:dyDescent="0.2">
      <c r="A226" s="107" t="str">
        <f t="shared" ref="A226:A248" si="10">VLOOKUP(B226,B226:C226,language)</f>
        <v>nicht definiert</v>
      </c>
      <c r="B226" s="1" t="s">
        <v>90</v>
      </c>
      <c r="C226" s="2" t="s">
        <v>307</v>
      </c>
    </row>
    <row r="227" spans="1:3" x14ac:dyDescent="0.2">
      <c r="A227" s="107" t="str">
        <f t="shared" si="10"/>
        <v>exakt 0%</v>
      </c>
      <c r="B227" s="1" t="s">
        <v>91</v>
      </c>
      <c r="C227" s="1" t="s">
        <v>509</v>
      </c>
    </row>
    <row r="228" spans="1:3" x14ac:dyDescent="0.2">
      <c r="A228" s="107" t="str">
        <f t="shared" si="10"/>
        <v>0% – 5%</v>
      </c>
      <c r="B228" s="1" t="s">
        <v>128</v>
      </c>
      <c r="C228" s="1" t="s">
        <v>510</v>
      </c>
    </row>
    <row r="229" spans="1:3" x14ac:dyDescent="0.2">
      <c r="A229" s="107" t="str">
        <f t="shared" si="10"/>
        <v>5% – 10%</v>
      </c>
      <c r="B229" s="1" t="s">
        <v>129</v>
      </c>
      <c r="C229" s="1" t="s">
        <v>357</v>
      </c>
    </row>
    <row r="230" spans="1:3" x14ac:dyDescent="0.2">
      <c r="A230" s="107" t="str">
        <f t="shared" si="10"/>
        <v>10% – 15%</v>
      </c>
      <c r="B230" s="1" t="s">
        <v>130</v>
      </c>
      <c r="C230" s="1" t="s">
        <v>359</v>
      </c>
    </row>
    <row r="231" spans="1:3" x14ac:dyDescent="0.2">
      <c r="A231" s="107" t="str">
        <f t="shared" si="10"/>
        <v>15% – 20%</v>
      </c>
      <c r="B231" s="1" t="s">
        <v>131</v>
      </c>
      <c r="C231" s="1" t="s">
        <v>361</v>
      </c>
    </row>
    <row r="232" spans="1:3" x14ac:dyDescent="0.2">
      <c r="A232" s="107" t="str">
        <f t="shared" si="10"/>
        <v>20% – 25%</v>
      </c>
      <c r="B232" s="103" t="s">
        <v>132</v>
      </c>
      <c r="C232" s="1" t="s">
        <v>363</v>
      </c>
    </row>
    <row r="233" spans="1:3" x14ac:dyDescent="0.2">
      <c r="A233" s="107" t="str">
        <f t="shared" si="10"/>
        <v>25% – 30%</v>
      </c>
      <c r="B233" s="1" t="s">
        <v>133</v>
      </c>
      <c r="C233" s="1" t="s">
        <v>511</v>
      </c>
    </row>
    <row r="234" spans="1:3" x14ac:dyDescent="0.2">
      <c r="A234" s="107" t="str">
        <f t="shared" si="10"/>
        <v>30% – 35%</v>
      </c>
      <c r="B234" s="1" t="s">
        <v>134</v>
      </c>
      <c r="C234" s="1" t="s">
        <v>512</v>
      </c>
    </row>
    <row r="235" spans="1:3" x14ac:dyDescent="0.2">
      <c r="A235" s="107" t="str">
        <f t="shared" si="10"/>
        <v>35% – 40%</v>
      </c>
      <c r="B235" s="1" t="s">
        <v>135</v>
      </c>
      <c r="C235" s="1" t="s">
        <v>513</v>
      </c>
    </row>
    <row r="236" spans="1:3" x14ac:dyDescent="0.2">
      <c r="A236" s="107" t="str">
        <f t="shared" si="10"/>
        <v>40% – 45%</v>
      </c>
      <c r="B236" s="1" t="s">
        <v>136</v>
      </c>
      <c r="C236" s="1" t="s">
        <v>514</v>
      </c>
    </row>
    <row r="237" spans="1:3" x14ac:dyDescent="0.2">
      <c r="A237" s="107" t="str">
        <f t="shared" si="10"/>
        <v>45% – 50%</v>
      </c>
      <c r="B237" s="1" t="s">
        <v>137</v>
      </c>
      <c r="C237" s="1" t="s">
        <v>515</v>
      </c>
    </row>
    <row r="238" spans="1:3" x14ac:dyDescent="0.2">
      <c r="A238" s="107" t="str">
        <f t="shared" si="10"/>
        <v>50% – 55%</v>
      </c>
      <c r="B238" s="1" t="s">
        <v>138</v>
      </c>
      <c r="C238" s="1" t="s">
        <v>516</v>
      </c>
    </row>
    <row r="239" spans="1:3" x14ac:dyDescent="0.2">
      <c r="A239" s="107" t="str">
        <f t="shared" si="10"/>
        <v>55% – 60%</v>
      </c>
      <c r="B239" s="1" t="s">
        <v>139</v>
      </c>
      <c r="C239" s="1" t="s">
        <v>517</v>
      </c>
    </row>
    <row r="240" spans="1:3" x14ac:dyDescent="0.2">
      <c r="A240" s="107" t="str">
        <f t="shared" si="10"/>
        <v>60% – 65%</v>
      </c>
      <c r="B240" s="104" t="s">
        <v>140</v>
      </c>
      <c r="C240" s="1" t="s">
        <v>518</v>
      </c>
    </row>
    <row r="241" spans="1:3" x14ac:dyDescent="0.2">
      <c r="A241" s="107" t="str">
        <f t="shared" si="10"/>
        <v>65% – 70%</v>
      </c>
      <c r="B241" s="1" t="s">
        <v>141</v>
      </c>
      <c r="C241" s="1" t="s">
        <v>519</v>
      </c>
    </row>
    <row r="242" spans="1:3" x14ac:dyDescent="0.2">
      <c r="A242" s="107" t="str">
        <f t="shared" si="10"/>
        <v>70% – 75%</v>
      </c>
      <c r="B242" s="1" t="s">
        <v>142</v>
      </c>
      <c r="C242" s="1" t="s">
        <v>520</v>
      </c>
    </row>
    <row r="243" spans="1:3" x14ac:dyDescent="0.2">
      <c r="A243" s="107" t="str">
        <f t="shared" si="10"/>
        <v>75% – 80%</v>
      </c>
      <c r="B243" s="1" t="s">
        <v>143</v>
      </c>
      <c r="C243" s="1" t="s">
        <v>521</v>
      </c>
    </row>
    <row r="244" spans="1:3" x14ac:dyDescent="0.2">
      <c r="A244" s="107" t="str">
        <f t="shared" si="10"/>
        <v>80% – 85%</v>
      </c>
      <c r="B244" s="1" t="s">
        <v>144</v>
      </c>
      <c r="C244" s="1" t="s">
        <v>522</v>
      </c>
    </row>
    <row r="245" spans="1:3" x14ac:dyDescent="0.2">
      <c r="A245" s="107" t="str">
        <f t="shared" si="10"/>
        <v>85% – 90%</v>
      </c>
      <c r="B245" s="1" t="s">
        <v>145</v>
      </c>
      <c r="C245" s="1" t="s">
        <v>523</v>
      </c>
    </row>
    <row r="246" spans="1:3" x14ac:dyDescent="0.2">
      <c r="A246" s="107" t="str">
        <f t="shared" si="10"/>
        <v>90% – 95%</v>
      </c>
      <c r="B246" s="1" t="s">
        <v>146</v>
      </c>
      <c r="C246" s="1" t="s">
        <v>524</v>
      </c>
    </row>
    <row r="247" spans="1:3" x14ac:dyDescent="0.2">
      <c r="A247" s="107" t="str">
        <f t="shared" si="10"/>
        <v>95% – 100%</v>
      </c>
      <c r="B247" s="1" t="s">
        <v>147</v>
      </c>
      <c r="C247" s="1" t="s">
        <v>525</v>
      </c>
    </row>
    <row r="248" spans="1:3" x14ac:dyDescent="0.2">
      <c r="A248" s="107" t="str">
        <f t="shared" si="10"/>
        <v>exakt 100%</v>
      </c>
      <c r="B248" s="1" t="s">
        <v>92</v>
      </c>
      <c r="C248" s="1" t="s">
        <v>526</v>
      </c>
    </row>
    <row r="249" spans="1:3" x14ac:dyDescent="0.2">
      <c r="A249" s="107" t="str">
        <f t="shared" si="6"/>
        <v>nicht definiert</v>
      </c>
      <c r="B249" s="1" t="s">
        <v>90</v>
      </c>
      <c r="C249" s="2" t="s">
        <v>307</v>
      </c>
    </row>
    <row r="250" spans="1:3" x14ac:dyDescent="0.2">
      <c r="A250" s="107" t="str">
        <f t="shared" si="6"/>
        <v>unter 20%</v>
      </c>
      <c r="B250" s="1" t="s">
        <v>308</v>
      </c>
      <c r="C250" s="1" t="s">
        <v>309</v>
      </c>
    </row>
    <row r="251" spans="1:3" x14ac:dyDescent="0.2">
      <c r="A251" s="107" t="str">
        <f t="shared" si="6"/>
        <v>20% – 39%</v>
      </c>
      <c r="B251" s="1" t="s">
        <v>310</v>
      </c>
      <c r="C251" s="1" t="s">
        <v>311</v>
      </c>
    </row>
    <row r="252" spans="1:3" x14ac:dyDescent="0.2">
      <c r="A252" s="107" t="str">
        <f t="shared" si="6"/>
        <v>40% – 59%</v>
      </c>
      <c r="B252" s="1" t="s">
        <v>312</v>
      </c>
      <c r="C252" s="1" t="s">
        <v>313</v>
      </c>
    </row>
    <row r="253" spans="1:3" x14ac:dyDescent="0.2">
      <c r="A253" s="107" t="str">
        <f t="shared" si="6"/>
        <v>60% – 79%</v>
      </c>
      <c r="B253" s="1" t="s">
        <v>314</v>
      </c>
      <c r="C253" s="1" t="s">
        <v>315</v>
      </c>
    </row>
    <row r="254" spans="1:3" x14ac:dyDescent="0.2">
      <c r="A254" s="107" t="str">
        <f t="shared" si="6"/>
        <v>80% – 99%</v>
      </c>
      <c r="B254" s="1" t="s">
        <v>316</v>
      </c>
      <c r="C254" s="1" t="s">
        <v>317</v>
      </c>
    </row>
    <row r="255" spans="1:3" x14ac:dyDescent="0.2">
      <c r="A255" s="107" t="str">
        <f t="shared" ref="A255:A390" si="11">VLOOKUP(B255,B255:C255,language)</f>
        <v>100%</v>
      </c>
      <c r="B255" s="103" t="s">
        <v>321</v>
      </c>
      <c r="C255" s="98" t="s">
        <v>318</v>
      </c>
    </row>
    <row r="256" spans="1:3" x14ac:dyDescent="0.2">
      <c r="A256" s="89" t="str">
        <f t="shared" si="11"/>
        <v>Erhöhung Deckungsgrad pro Jahr bei einer Minderverzinsung von 1%</v>
      </c>
      <c r="B256" t="s">
        <v>319</v>
      </c>
      <c r="C256" s="100" t="s">
        <v>320</v>
      </c>
    </row>
    <row r="257" spans="1:3" x14ac:dyDescent="0.2">
      <c r="A257" s="89" t="str">
        <f t="shared" si="11"/>
        <v>Erhöhung Deckungsgrad um</v>
      </c>
      <c r="B257" t="s">
        <v>52</v>
      </c>
      <c r="C257" t="s">
        <v>452</v>
      </c>
    </row>
    <row r="258" spans="1:3" x14ac:dyDescent="0.2">
      <c r="A258" s="107" t="str">
        <f t="shared" si="11"/>
        <v>0.00% – 0.19%</v>
      </c>
      <c r="B258" s="1" t="s">
        <v>123</v>
      </c>
      <c r="C258" s="1" t="s">
        <v>298</v>
      </c>
    </row>
    <row r="259" spans="1:3" x14ac:dyDescent="0.2">
      <c r="A259" s="107" t="str">
        <f t="shared" si="11"/>
        <v>0.20% – 0.39%</v>
      </c>
      <c r="B259" s="1" t="s">
        <v>124</v>
      </c>
      <c r="C259" s="1" t="s">
        <v>299</v>
      </c>
    </row>
    <row r="260" spans="1:3" x14ac:dyDescent="0.2">
      <c r="A260" s="107" t="str">
        <f t="shared" si="11"/>
        <v>0.40% – 0.59%</v>
      </c>
      <c r="B260" s="1" t="s">
        <v>125</v>
      </c>
      <c r="C260" s="1" t="s">
        <v>300</v>
      </c>
    </row>
    <row r="261" spans="1:3" x14ac:dyDescent="0.2">
      <c r="A261" s="107" t="str">
        <f t="shared" si="11"/>
        <v>0.60% – 0.79%</v>
      </c>
      <c r="B261" s="1" t="s">
        <v>126</v>
      </c>
      <c r="C261" s="1" t="s">
        <v>301</v>
      </c>
    </row>
    <row r="262" spans="1:3" x14ac:dyDescent="0.2">
      <c r="A262" s="107" t="str">
        <f t="shared" si="11"/>
        <v>0.80% – 0.99%</v>
      </c>
      <c r="B262" s="1" t="s">
        <v>127</v>
      </c>
      <c r="C262" s="1" t="s">
        <v>302</v>
      </c>
    </row>
    <row r="263" spans="1:3" x14ac:dyDescent="0.2">
      <c r="A263" s="107" t="str">
        <f t="shared" si="11"/>
        <v>1.00%</v>
      </c>
      <c r="B263" s="104" t="s">
        <v>322</v>
      </c>
      <c r="C263" s="1" t="s">
        <v>323</v>
      </c>
    </row>
    <row r="264" spans="1:3" x14ac:dyDescent="0.2">
      <c r="A264" s="89" t="str">
        <f t="shared" si="11"/>
        <v>Aufteilung der Gesamt-Anlagestrategie in Hauptkategorien</v>
      </c>
      <c r="B264" t="s">
        <v>598</v>
      </c>
      <c r="C264" t="s">
        <v>600</v>
      </c>
    </row>
    <row r="265" spans="1:3" x14ac:dyDescent="0.2">
      <c r="A265" s="107" t="str">
        <f t="shared" si="11"/>
        <v>Liquidität</v>
      </c>
      <c r="B265" s="1" t="s">
        <v>17</v>
      </c>
      <c r="C265" s="1" t="s">
        <v>190</v>
      </c>
    </row>
    <row r="266" spans="1:3" x14ac:dyDescent="0.2">
      <c r="A266" s="107" t="str">
        <f t="shared" si="11"/>
        <v>Forderungen</v>
      </c>
      <c r="B266" s="1" t="s">
        <v>18</v>
      </c>
      <c r="C266" s="1" t="s">
        <v>324</v>
      </c>
    </row>
    <row r="267" spans="1:3" x14ac:dyDescent="0.2">
      <c r="A267" s="107" t="str">
        <f t="shared" si="11"/>
        <v>Immobilien</v>
      </c>
      <c r="B267" s="1" t="s">
        <v>19</v>
      </c>
      <c r="C267" s="1" t="s">
        <v>191</v>
      </c>
    </row>
    <row r="268" spans="1:3" x14ac:dyDescent="0.2">
      <c r="A268" s="107" t="str">
        <f t="shared" si="11"/>
        <v>Aktien</v>
      </c>
      <c r="B268" s="1" t="s">
        <v>20</v>
      </c>
      <c r="C268" s="1" t="s">
        <v>192</v>
      </c>
    </row>
    <row r="269" spans="1:3" x14ac:dyDescent="0.2">
      <c r="A269" s="107" t="str">
        <f t="shared" si="11"/>
        <v>Alternative Anlagen</v>
      </c>
      <c r="B269" s="1" t="s">
        <v>21</v>
      </c>
      <c r="C269" s="1" t="s">
        <v>193</v>
      </c>
    </row>
    <row r="270" spans="1:3" x14ac:dyDescent="0.2">
      <c r="A270" s="89" t="str">
        <f t="shared" si="11"/>
        <v>Sachwertanteile der Anlagestrategien</v>
      </c>
      <c r="B270" t="s">
        <v>325</v>
      </c>
      <c r="C270" t="s">
        <v>326</v>
      </c>
    </row>
    <row r="271" spans="1:3" x14ac:dyDescent="0.2">
      <c r="A271" s="107" t="str">
        <f t="shared" si="11"/>
        <v>nicht definiert</v>
      </c>
      <c r="B271" s="1" t="s">
        <v>90</v>
      </c>
      <c r="C271" s="2" t="s">
        <v>307</v>
      </c>
    </row>
    <row r="272" spans="1:3" x14ac:dyDescent="0.2">
      <c r="A272" s="107" t="str">
        <f t="shared" si="11"/>
        <v>exakt 0%</v>
      </c>
      <c r="B272" s="1" t="s">
        <v>91</v>
      </c>
      <c r="C272" s="1" t="s">
        <v>509</v>
      </c>
    </row>
    <row r="273" spans="1:3" x14ac:dyDescent="0.2">
      <c r="A273" s="107" t="str">
        <f t="shared" si="11"/>
        <v>0% – 5%</v>
      </c>
      <c r="B273" s="1" t="s">
        <v>128</v>
      </c>
      <c r="C273" s="1" t="s">
        <v>510</v>
      </c>
    </row>
    <row r="274" spans="1:3" x14ac:dyDescent="0.2">
      <c r="A274" s="107" t="str">
        <f t="shared" si="11"/>
        <v>5% – 10%</v>
      </c>
      <c r="B274" s="1" t="s">
        <v>129</v>
      </c>
      <c r="C274" s="1" t="s">
        <v>357</v>
      </c>
    </row>
    <row r="275" spans="1:3" x14ac:dyDescent="0.2">
      <c r="A275" s="107" t="str">
        <f t="shared" si="11"/>
        <v>10% – 15%</v>
      </c>
      <c r="B275" s="1" t="s">
        <v>130</v>
      </c>
      <c r="C275" s="1" t="s">
        <v>359</v>
      </c>
    </row>
    <row r="276" spans="1:3" x14ac:dyDescent="0.2">
      <c r="A276" s="107" t="str">
        <f t="shared" si="11"/>
        <v>15% – 20%</v>
      </c>
      <c r="B276" s="1" t="s">
        <v>131</v>
      </c>
      <c r="C276" s="1" t="s">
        <v>361</v>
      </c>
    </row>
    <row r="277" spans="1:3" x14ac:dyDescent="0.2">
      <c r="A277" s="107" t="str">
        <f t="shared" si="11"/>
        <v>20% – 25%</v>
      </c>
      <c r="B277" s="103" t="s">
        <v>132</v>
      </c>
      <c r="C277" s="1" t="s">
        <v>363</v>
      </c>
    </row>
    <row r="278" spans="1:3" x14ac:dyDescent="0.2">
      <c r="A278" s="107" t="str">
        <f t="shared" si="11"/>
        <v>25% – 30%</v>
      </c>
      <c r="B278" s="1" t="s">
        <v>133</v>
      </c>
      <c r="C278" s="1" t="s">
        <v>511</v>
      </c>
    </row>
    <row r="279" spans="1:3" x14ac:dyDescent="0.2">
      <c r="A279" s="107" t="str">
        <f t="shared" si="11"/>
        <v>30% – 35%</v>
      </c>
      <c r="B279" s="1" t="s">
        <v>134</v>
      </c>
      <c r="C279" s="1" t="s">
        <v>512</v>
      </c>
    </row>
    <row r="280" spans="1:3" x14ac:dyDescent="0.2">
      <c r="A280" s="107" t="str">
        <f t="shared" si="11"/>
        <v>35% – 40%</v>
      </c>
      <c r="B280" s="1" t="s">
        <v>135</v>
      </c>
      <c r="C280" s="1" t="s">
        <v>513</v>
      </c>
    </row>
    <row r="281" spans="1:3" x14ac:dyDescent="0.2">
      <c r="A281" s="107" t="str">
        <f t="shared" si="11"/>
        <v>40% – 45%</v>
      </c>
      <c r="B281" s="1" t="s">
        <v>136</v>
      </c>
      <c r="C281" s="1" t="s">
        <v>514</v>
      </c>
    </row>
    <row r="282" spans="1:3" x14ac:dyDescent="0.2">
      <c r="A282" s="107" t="str">
        <f t="shared" si="11"/>
        <v>45% – 50%</v>
      </c>
      <c r="B282" s="1" t="s">
        <v>137</v>
      </c>
      <c r="C282" s="1" t="s">
        <v>515</v>
      </c>
    </row>
    <row r="283" spans="1:3" x14ac:dyDescent="0.2">
      <c r="A283" s="107" t="str">
        <f t="shared" si="11"/>
        <v>50% – 55%</v>
      </c>
      <c r="B283" s="1" t="s">
        <v>138</v>
      </c>
      <c r="C283" s="1" t="s">
        <v>516</v>
      </c>
    </row>
    <row r="284" spans="1:3" x14ac:dyDescent="0.2">
      <c r="A284" s="107" t="str">
        <f t="shared" si="11"/>
        <v>55% – 60%</v>
      </c>
      <c r="B284" s="1" t="s">
        <v>139</v>
      </c>
      <c r="C284" s="1" t="s">
        <v>517</v>
      </c>
    </row>
    <row r="285" spans="1:3" x14ac:dyDescent="0.2">
      <c r="A285" s="107" t="str">
        <f t="shared" si="11"/>
        <v>60% – 65%</v>
      </c>
      <c r="B285" s="104" t="s">
        <v>140</v>
      </c>
      <c r="C285" s="1" t="s">
        <v>518</v>
      </c>
    </row>
    <row r="286" spans="1:3" x14ac:dyDescent="0.2">
      <c r="A286" s="107" t="str">
        <f t="shared" si="11"/>
        <v>65% – 70%</v>
      </c>
      <c r="B286" s="1" t="s">
        <v>141</v>
      </c>
      <c r="C286" s="1" t="s">
        <v>519</v>
      </c>
    </row>
    <row r="287" spans="1:3" x14ac:dyDescent="0.2">
      <c r="A287" s="107" t="str">
        <f t="shared" si="11"/>
        <v>70% – 75%</v>
      </c>
      <c r="B287" s="1" t="s">
        <v>142</v>
      </c>
      <c r="C287" s="1" t="s">
        <v>520</v>
      </c>
    </row>
    <row r="288" spans="1:3" x14ac:dyDescent="0.2">
      <c r="A288" s="107" t="str">
        <f t="shared" si="11"/>
        <v>75% – 80%</v>
      </c>
      <c r="B288" s="1" t="s">
        <v>143</v>
      </c>
      <c r="C288" s="1" t="s">
        <v>521</v>
      </c>
    </row>
    <row r="289" spans="1:3" x14ac:dyDescent="0.2">
      <c r="A289" s="107" t="str">
        <f t="shared" si="11"/>
        <v>80% – 85%</v>
      </c>
      <c r="B289" s="1" t="s">
        <v>144</v>
      </c>
      <c r="C289" s="1" t="s">
        <v>522</v>
      </c>
    </row>
    <row r="290" spans="1:3" x14ac:dyDescent="0.2">
      <c r="A290" s="107" t="str">
        <f t="shared" si="11"/>
        <v>85% – 90%</v>
      </c>
      <c r="B290" s="1" t="s">
        <v>145</v>
      </c>
      <c r="C290" s="1" t="s">
        <v>523</v>
      </c>
    </row>
    <row r="291" spans="1:3" x14ac:dyDescent="0.2">
      <c r="A291" s="107" t="str">
        <f t="shared" si="11"/>
        <v>90% – 95%</v>
      </c>
      <c r="B291" s="1" t="s">
        <v>146</v>
      </c>
      <c r="C291" s="1" t="s">
        <v>524</v>
      </c>
    </row>
    <row r="292" spans="1:3" x14ac:dyDescent="0.2">
      <c r="A292" s="107" t="str">
        <f t="shared" si="11"/>
        <v>95% – 100%</v>
      </c>
      <c r="B292" s="1" t="s">
        <v>147</v>
      </c>
      <c r="C292" s="1" t="s">
        <v>525</v>
      </c>
    </row>
    <row r="293" spans="1:3" x14ac:dyDescent="0.2">
      <c r="A293" s="107" t="str">
        <f t="shared" si="11"/>
        <v>exakt 100%</v>
      </c>
      <c r="B293" s="1" t="s">
        <v>92</v>
      </c>
      <c r="C293" s="1" t="s">
        <v>526</v>
      </c>
    </row>
    <row r="294" spans="1:3" x14ac:dyDescent="0.2">
      <c r="A294" s="107" t="str">
        <f t="shared" si="11"/>
        <v>unter 40%</v>
      </c>
      <c r="B294" s="1" t="s">
        <v>327</v>
      </c>
      <c r="C294" s="1" t="s">
        <v>328</v>
      </c>
    </row>
    <row r="295" spans="1:3" x14ac:dyDescent="0.2">
      <c r="A295" s="107" t="str">
        <f t="shared" si="11"/>
        <v>40% – 49%</v>
      </c>
      <c r="B295" s="98" t="s">
        <v>329</v>
      </c>
      <c r="C295" s="1" t="s">
        <v>330</v>
      </c>
    </row>
    <row r="296" spans="1:3" x14ac:dyDescent="0.2">
      <c r="A296" s="107" t="str">
        <f t="shared" si="11"/>
        <v>50% – 59%</v>
      </c>
      <c r="B296" s="98" t="s">
        <v>331</v>
      </c>
      <c r="C296" s="1" t="s">
        <v>332</v>
      </c>
    </row>
    <row r="297" spans="1:3" x14ac:dyDescent="0.2">
      <c r="A297" s="107" t="str">
        <f t="shared" si="11"/>
        <v>60% – 69%</v>
      </c>
      <c r="B297" s="98" t="s">
        <v>333</v>
      </c>
      <c r="C297" s="1" t="s">
        <v>334</v>
      </c>
    </row>
    <row r="298" spans="1:3" x14ac:dyDescent="0.2">
      <c r="A298" s="107" t="str">
        <f t="shared" si="11"/>
        <v>70% oder höher</v>
      </c>
      <c r="B298" s="1" t="s">
        <v>335</v>
      </c>
      <c r="C298" s="1" t="s">
        <v>336</v>
      </c>
    </row>
    <row r="299" spans="1:3" x14ac:dyDescent="0.2">
      <c r="A299" s="89" t="str">
        <f t="shared" si="11"/>
        <v>Aufteilung der Gesamt-Anlagestrategie in Subkategorien</v>
      </c>
      <c r="B299" t="s">
        <v>599</v>
      </c>
      <c r="C299" t="s">
        <v>601</v>
      </c>
    </row>
    <row r="300" spans="1:3" x14ac:dyDescent="0.2">
      <c r="A300" s="89" t="str">
        <f t="shared" si="11"/>
        <v>Aufteilung der Gesamt-Anlagestrategie</v>
      </c>
      <c r="B300" t="s">
        <v>602</v>
      </c>
      <c r="C300" t="s">
        <v>603</v>
      </c>
    </row>
    <row r="301" spans="1:3" x14ac:dyDescent="0.2">
      <c r="A301" s="107" t="str">
        <f t="shared" si="11"/>
        <v>Liquidität</v>
      </c>
      <c r="B301" s="1" t="s">
        <v>17</v>
      </c>
      <c r="C301" s="1" t="s">
        <v>190</v>
      </c>
    </row>
    <row r="302" spans="1:3" x14ac:dyDescent="0.2">
      <c r="A302" s="107" t="str">
        <f t="shared" si="11"/>
        <v>Staatsanleihen CHF</v>
      </c>
      <c r="B302" s="1" t="s">
        <v>152</v>
      </c>
      <c r="C302" s="1" t="s">
        <v>337</v>
      </c>
    </row>
    <row r="303" spans="1:3" x14ac:dyDescent="0.2">
      <c r="A303" s="107" t="str">
        <f t="shared" si="11"/>
        <v>Unternehmensanleihen CHF</v>
      </c>
      <c r="B303" s="1" t="s">
        <v>153</v>
      </c>
      <c r="C303" s="1" t="s">
        <v>338</v>
      </c>
    </row>
    <row r="304" spans="1:3" x14ac:dyDescent="0.2">
      <c r="A304" s="107" t="str">
        <f t="shared" si="11"/>
        <v>Obligationen Fremdwährungen</v>
      </c>
      <c r="B304" s="1" t="s">
        <v>154</v>
      </c>
      <c r="C304" s="1" t="s">
        <v>339</v>
      </c>
    </row>
    <row r="305" spans="1:3" x14ac:dyDescent="0.2">
      <c r="A305" s="107" t="str">
        <f t="shared" si="11"/>
        <v>Wohnimmobilien Schweiz Direktanlagen</v>
      </c>
      <c r="B305" s="1" t="s">
        <v>97</v>
      </c>
      <c r="C305" s="1" t="s">
        <v>340</v>
      </c>
    </row>
    <row r="306" spans="1:3" x14ac:dyDescent="0.2">
      <c r="A306" s="107" t="str">
        <f t="shared" si="11"/>
        <v>Geschäftsimmobilien Schweiz Direktanlagen</v>
      </c>
      <c r="B306" s="1" t="s">
        <v>98</v>
      </c>
      <c r="C306" s="1" t="s">
        <v>341</v>
      </c>
    </row>
    <row r="307" spans="1:3" x14ac:dyDescent="0.2">
      <c r="A307" s="107" t="str">
        <f t="shared" si="11"/>
        <v xml:space="preserve">Immobilienfonds Schweiz </v>
      </c>
      <c r="B307" s="1" t="s">
        <v>99</v>
      </c>
      <c r="C307" s="1" t="s">
        <v>342</v>
      </c>
    </row>
    <row r="308" spans="1:3" x14ac:dyDescent="0.2">
      <c r="A308" s="107" t="str">
        <f t="shared" si="11"/>
        <v>Immobilien Ausland</v>
      </c>
      <c r="B308" s="1" t="s">
        <v>100</v>
      </c>
      <c r="C308" s="1" t="s">
        <v>343</v>
      </c>
    </row>
    <row r="309" spans="1:3" x14ac:dyDescent="0.2">
      <c r="A309" s="107" t="str">
        <f t="shared" si="11"/>
        <v>Aktien Schweiz</v>
      </c>
      <c r="B309" s="1" t="s">
        <v>101</v>
      </c>
      <c r="C309" s="1" t="s">
        <v>344</v>
      </c>
    </row>
    <row r="310" spans="1:3" x14ac:dyDescent="0.2">
      <c r="A310" s="107" t="str">
        <f t="shared" si="11"/>
        <v>Aktien Industrieländer</v>
      </c>
      <c r="B310" s="1" t="s">
        <v>102</v>
      </c>
      <c r="C310" s="1" t="s">
        <v>345</v>
      </c>
    </row>
    <row r="311" spans="1:3" x14ac:dyDescent="0.2">
      <c r="A311" s="107" t="str">
        <f t="shared" si="11"/>
        <v>Aktien Emerging Markets</v>
      </c>
      <c r="B311" s="1" t="s">
        <v>103</v>
      </c>
      <c r="C311" s="1" t="s">
        <v>346</v>
      </c>
    </row>
    <row r="312" spans="1:3" x14ac:dyDescent="0.2">
      <c r="A312" s="107" t="str">
        <f t="shared" si="11"/>
        <v>Hedge Funds</v>
      </c>
      <c r="B312" s="1" t="s">
        <v>104</v>
      </c>
      <c r="C312" s="1" t="s">
        <v>347</v>
      </c>
    </row>
    <row r="313" spans="1:3" x14ac:dyDescent="0.2">
      <c r="A313" s="107" t="str">
        <f t="shared" si="11"/>
        <v>Private Equity</v>
      </c>
      <c r="B313" s="1" t="s">
        <v>105</v>
      </c>
      <c r="C313" s="1" t="s">
        <v>348</v>
      </c>
    </row>
    <row r="314" spans="1:3" x14ac:dyDescent="0.2">
      <c r="A314" s="107" t="str">
        <f t="shared" si="11"/>
        <v>Infrastrukturanlagen</v>
      </c>
      <c r="B314" s="1" t="s">
        <v>106</v>
      </c>
      <c r="C314" s="1" t="s">
        <v>349</v>
      </c>
    </row>
    <row r="315" spans="1:3" x14ac:dyDescent="0.2">
      <c r="A315" s="107" t="str">
        <f t="shared" si="11"/>
        <v>Alternative Forderungen</v>
      </c>
      <c r="B315" s="1" t="s">
        <v>107</v>
      </c>
      <c r="C315" s="1" t="s">
        <v>350</v>
      </c>
    </row>
    <row r="316" spans="1:3" x14ac:dyDescent="0.2">
      <c r="A316" s="107" t="str">
        <f t="shared" si="11"/>
        <v>Andere alternative Anlagen</v>
      </c>
      <c r="B316" s="1" t="s">
        <v>108</v>
      </c>
      <c r="C316" s="1" t="s">
        <v>351</v>
      </c>
    </row>
    <row r="317" spans="1:3" x14ac:dyDescent="0.2">
      <c r="A317" s="89" t="str">
        <f t="shared" si="11"/>
        <v>mit der Bilanzsumme gewichtete Anlagestrategie</v>
      </c>
      <c r="B317" t="s">
        <v>468</v>
      </c>
      <c r="C317" t="s">
        <v>467</v>
      </c>
    </row>
    <row r="318" spans="1:3" x14ac:dyDescent="0.2">
      <c r="A318" s="89" t="str">
        <f t="shared" si="11"/>
        <v>Fremdwährungsexposure</v>
      </c>
      <c r="B318" t="s">
        <v>352</v>
      </c>
      <c r="C318" t="s">
        <v>353</v>
      </c>
    </row>
    <row r="319" spans="1:3" x14ac:dyDescent="0.2">
      <c r="A319" s="107" t="str">
        <f t="shared" ref="A319:A341" si="12">VLOOKUP(B319,B319:C319,language)</f>
        <v>nicht definiert</v>
      </c>
      <c r="B319" s="1" t="s">
        <v>90</v>
      </c>
      <c r="C319" s="2" t="s">
        <v>307</v>
      </c>
    </row>
    <row r="320" spans="1:3" x14ac:dyDescent="0.2">
      <c r="A320" s="107" t="str">
        <f t="shared" si="12"/>
        <v>exakt 0%</v>
      </c>
      <c r="B320" s="1" t="s">
        <v>91</v>
      </c>
      <c r="C320" s="1" t="s">
        <v>509</v>
      </c>
    </row>
    <row r="321" spans="1:3" x14ac:dyDescent="0.2">
      <c r="A321" s="107" t="str">
        <f t="shared" si="12"/>
        <v>0% – 5%</v>
      </c>
      <c r="B321" s="1" t="s">
        <v>128</v>
      </c>
      <c r="C321" s="1" t="s">
        <v>510</v>
      </c>
    </row>
    <row r="322" spans="1:3" x14ac:dyDescent="0.2">
      <c r="A322" s="107" t="str">
        <f t="shared" si="12"/>
        <v>5% – 10%</v>
      </c>
      <c r="B322" s="1" t="s">
        <v>129</v>
      </c>
      <c r="C322" s="1" t="s">
        <v>357</v>
      </c>
    </row>
    <row r="323" spans="1:3" x14ac:dyDescent="0.2">
      <c r="A323" s="107" t="str">
        <f t="shared" si="12"/>
        <v>10% – 15%</v>
      </c>
      <c r="B323" s="1" t="s">
        <v>130</v>
      </c>
      <c r="C323" s="1" t="s">
        <v>359</v>
      </c>
    </row>
    <row r="324" spans="1:3" x14ac:dyDescent="0.2">
      <c r="A324" s="107" t="str">
        <f t="shared" si="12"/>
        <v>15% – 20%</v>
      </c>
      <c r="B324" s="1" t="s">
        <v>131</v>
      </c>
      <c r="C324" s="1" t="s">
        <v>361</v>
      </c>
    </row>
    <row r="325" spans="1:3" x14ac:dyDescent="0.2">
      <c r="A325" s="107" t="str">
        <f t="shared" si="12"/>
        <v>20% – 25%</v>
      </c>
      <c r="B325" s="103" t="s">
        <v>132</v>
      </c>
      <c r="C325" s="1" t="s">
        <v>363</v>
      </c>
    </row>
    <row r="326" spans="1:3" x14ac:dyDescent="0.2">
      <c r="A326" s="107" t="str">
        <f t="shared" si="12"/>
        <v>25% – 30%</v>
      </c>
      <c r="B326" s="1" t="s">
        <v>133</v>
      </c>
      <c r="C326" s="1" t="s">
        <v>511</v>
      </c>
    </row>
    <row r="327" spans="1:3" x14ac:dyDescent="0.2">
      <c r="A327" s="107" t="str">
        <f t="shared" si="12"/>
        <v>30% – 35%</v>
      </c>
      <c r="B327" s="1" t="s">
        <v>134</v>
      </c>
      <c r="C327" s="1" t="s">
        <v>512</v>
      </c>
    </row>
    <row r="328" spans="1:3" x14ac:dyDescent="0.2">
      <c r="A328" s="107" t="str">
        <f t="shared" si="12"/>
        <v>35% – 40%</v>
      </c>
      <c r="B328" s="1" t="s">
        <v>135</v>
      </c>
      <c r="C328" s="1" t="s">
        <v>513</v>
      </c>
    </row>
    <row r="329" spans="1:3" x14ac:dyDescent="0.2">
      <c r="A329" s="107" t="str">
        <f t="shared" si="12"/>
        <v>40% – 45%</v>
      </c>
      <c r="B329" s="1" t="s">
        <v>136</v>
      </c>
      <c r="C329" s="1" t="s">
        <v>514</v>
      </c>
    </row>
    <row r="330" spans="1:3" x14ac:dyDescent="0.2">
      <c r="A330" s="107" t="str">
        <f t="shared" si="12"/>
        <v>45% – 50%</v>
      </c>
      <c r="B330" s="1" t="s">
        <v>137</v>
      </c>
      <c r="C330" s="1" t="s">
        <v>515</v>
      </c>
    </row>
    <row r="331" spans="1:3" x14ac:dyDescent="0.2">
      <c r="A331" s="107" t="str">
        <f t="shared" si="12"/>
        <v>50% – 55%</v>
      </c>
      <c r="B331" s="1" t="s">
        <v>138</v>
      </c>
      <c r="C331" s="1" t="s">
        <v>516</v>
      </c>
    </row>
    <row r="332" spans="1:3" x14ac:dyDescent="0.2">
      <c r="A332" s="107" t="str">
        <f t="shared" si="12"/>
        <v>55% – 60%</v>
      </c>
      <c r="B332" s="1" t="s">
        <v>139</v>
      </c>
      <c r="C332" s="1" t="s">
        <v>517</v>
      </c>
    </row>
    <row r="333" spans="1:3" x14ac:dyDescent="0.2">
      <c r="A333" s="107" t="str">
        <f t="shared" si="12"/>
        <v>60% – 65%</v>
      </c>
      <c r="B333" s="104" t="s">
        <v>140</v>
      </c>
      <c r="C333" s="1" t="s">
        <v>518</v>
      </c>
    </row>
    <row r="334" spans="1:3" x14ac:dyDescent="0.2">
      <c r="A334" s="107" t="str">
        <f t="shared" si="12"/>
        <v>65% – 70%</v>
      </c>
      <c r="B334" s="1" t="s">
        <v>141</v>
      </c>
      <c r="C334" s="1" t="s">
        <v>519</v>
      </c>
    </row>
    <row r="335" spans="1:3" x14ac:dyDescent="0.2">
      <c r="A335" s="107" t="str">
        <f t="shared" si="12"/>
        <v>70% – 75%</v>
      </c>
      <c r="B335" s="1" t="s">
        <v>142</v>
      </c>
      <c r="C335" s="1" t="s">
        <v>520</v>
      </c>
    </row>
    <row r="336" spans="1:3" x14ac:dyDescent="0.2">
      <c r="A336" s="107" t="str">
        <f t="shared" si="12"/>
        <v>75% – 80%</v>
      </c>
      <c r="B336" s="1" t="s">
        <v>143</v>
      </c>
      <c r="C336" s="1" t="s">
        <v>521</v>
      </c>
    </row>
    <row r="337" spans="1:3" x14ac:dyDescent="0.2">
      <c r="A337" s="107" t="str">
        <f t="shared" si="12"/>
        <v>80% – 85%</v>
      </c>
      <c r="B337" s="1" t="s">
        <v>144</v>
      </c>
      <c r="C337" s="1" t="s">
        <v>522</v>
      </c>
    </row>
    <row r="338" spans="1:3" x14ac:dyDescent="0.2">
      <c r="A338" s="107" t="str">
        <f t="shared" si="12"/>
        <v>85% – 90%</v>
      </c>
      <c r="B338" s="1" t="s">
        <v>145</v>
      </c>
      <c r="C338" s="1" t="s">
        <v>523</v>
      </c>
    </row>
    <row r="339" spans="1:3" x14ac:dyDescent="0.2">
      <c r="A339" s="107" t="str">
        <f t="shared" si="12"/>
        <v>90% – 95%</v>
      </c>
      <c r="B339" s="1" t="s">
        <v>146</v>
      </c>
      <c r="C339" s="1" t="s">
        <v>524</v>
      </c>
    </row>
    <row r="340" spans="1:3" x14ac:dyDescent="0.2">
      <c r="A340" s="107" t="str">
        <f t="shared" si="12"/>
        <v>95% – 100%</v>
      </c>
      <c r="B340" s="1" t="s">
        <v>147</v>
      </c>
      <c r="C340" s="1" t="s">
        <v>525</v>
      </c>
    </row>
    <row r="341" spans="1:3" x14ac:dyDescent="0.2">
      <c r="A341" s="107" t="str">
        <f t="shared" si="12"/>
        <v>exakt 100%</v>
      </c>
      <c r="B341" s="1" t="s">
        <v>92</v>
      </c>
      <c r="C341" s="1" t="s">
        <v>526</v>
      </c>
    </row>
    <row r="342" spans="1:3" x14ac:dyDescent="0.2">
      <c r="A342" s="107" t="str">
        <f t="shared" si="11"/>
        <v>unter 5%</v>
      </c>
      <c r="B342" s="98" t="s">
        <v>354</v>
      </c>
      <c r="C342" s="1" t="s">
        <v>355</v>
      </c>
    </row>
    <row r="343" spans="1:3" x14ac:dyDescent="0.2">
      <c r="A343" s="107" t="str">
        <f t="shared" si="11"/>
        <v>5% – 9%</v>
      </c>
      <c r="B343" s="98" t="s">
        <v>356</v>
      </c>
      <c r="C343" s="1" t="s">
        <v>357</v>
      </c>
    </row>
    <row r="344" spans="1:3" x14ac:dyDescent="0.2">
      <c r="A344" s="107" t="str">
        <f t="shared" si="11"/>
        <v>10% – 14%</v>
      </c>
      <c r="B344" s="98" t="s">
        <v>358</v>
      </c>
      <c r="C344" s="1" t="s">
        <v>359</v>
      </c>
    </row>
    <row r="345" spans="1:3" x14ac:dyDescent="0.2">
      <c r="A345" s="107" t="str">
        <f t="shared" si="11"/>
        <v>15% – 19%</v>
      </c>
      <c r="B345" s="98" t="s">
        <v>360</v>
      </c>
      <c r="C345" s="1" t="s">
        <v>361</v>
      </c>
    </row>
    <row r="346" spans="1:3" x14ac:dyDescent="0.2">
      <c r="A346" s="107" t="str">
        <f t="shared" si="11"/>
        <v>20% – 24%</v>
      </c>
      <c r="B346" s="98" t="s">
        <v>362</v>
      </c>
      <c r="C346" s="1" t="s">
        <v>363</v>
      </c>
    </row>
    <row r="347" spans="1:3" x14ac:dyDescent="0.2">
      <c r="A347" s="107" t="str">
        <f t="shared" si="11"/>
        <v>25% oder mehr</v>
      </c>
      <c r="B347" s="1" t="s">
        <v>364</v>
      </c>
      <c r="C347" s="1" t="s">
        <v>365</v>
      </c>
    </row>
    <row r="348" spans="1:3" x14ac:dyDescent="0.2">
      <c r="A348" s="89" t="str">
        <f t="shared" si="11"/>
        <v>Geschätzte Volatilität</v>
      </c>
      <c r="B348" t="s">
        <v>561</v>
      </c>
      <c r="C348" t="s">
        <v>562</v>
      </c>
    </row>
    <row r="349" spans="1:3" x14ac:dyDescent="0.2">
      <c r="A349" s="107" t="str">
        <f t="shared" si="11"/>
        <v>nicht definiert</v>
      </c>
      <c r="B349" s="1" t="s">
        <v>90</v>
      </c>
      <c r="C349" s="2" t="s">
        <v>307</v>
      </c>
    </row>
    <row r="350" spans="1:3" x14ac:dyDescent="0.2">
      <c r="A350" s="107" t="str">
        <f t="shared" si="11"/>
        <v>unter 1.0%</v>
      </c>
      <c r="B350" s="1" t="s">
        <v>592</v>
      </c>
      <c r="C350" s="2" t="s">
        <v>593</v>
      </c>
    </row>
    <row r="351" spans="1:3" x14ac:dyDescent="0.2">
      <c r="A351" s="107" t="str">
        <f t="shared" si="11"/>
        <v>1.0% – 2.9%</v>
      </c>
      <c r="B351" s="1" t="s">
        <v>366</v>
      </c>
      <c r="C351" s="1" t="s">
        <v>367</v>
      </c>
    </row>
    <row r="352" spans="1:3" x14ac:dyDescent="0.2">
      <c r="A352" s="107" t="str">
        <f t="shared" si="11"/>
        <v>3.0% – 4.9%</v>
      </c>
      <c r="B352" s="1" t="s">
        <v>368</v>
      </c>
      <c r="C352" s="1" t="s">
        <v>369</v>
      </c>
    </row>
    <row r="353" spans="1:3" x14ac:dyDescent="0.2">
      <c r="A353" s="107" t="str">
        <f t="shared" si="11"/>
        <v>5.0% – 6.9%</v>
      </c>
      <c r="B353" s="1" t="s">
        <v>370</v>
      </c>
      <c r="C353" s="1" t="s">
        <v>371</v>
      </c>
    </row>
    <row r="354" spans="1:3" x14ac:dyDescent="0.2">
      <c r="A354" s="107" t="str">
        <f t="shared" si="11"/>
        <v>7.0% – 8.9%</v>
      </c>
      <c r="B354" s="1" t="s">
        <v>372</v>
      </c>
      <c r="C354" s="1" t="s">
        <v>373</v>
      </c>
    </row>
    <row r="355" spans="1:3" x14ac:dyDescent="0.2">
      <c r="A355" s="107" t="str">
        <f t="shared" si="11"/>
        <v>9.0% oder höher</v>
      </c>
      <c r="B355" s="102" t="s">
        <v>594</v>
      </c>
      <c r="C355" s="1" t="s">
        <v>595</v>
      </c>
    </row>
    <row r="356" spans="1:3" x14ac:dyDescent="0.2">
      <c r="A356" s="89" t="str">
        <f t="shared" si="11"/>
        <v>Ziel-Wertschwankungsreserven</v>
      </c>
      <c r="B356" t="s">
        <v>374</v>
      </c>
      <c r="C356" t="s">
        <v>375</v>
      </c>
    </row>
    <row r="357" spans="1:3" x14ac:dyDescent="0.2">
      <c r="A357" s="107" t="str">
        <f t="shared" si="11"/>
        <v>nicht definiert</v>
      </c>
      <c r="B357" s="1" t="s">
        <v>90</v>
      </c>
      <c r="C357" s="2" t="s">
        <v>307</v>
      </c>
    </row>
    <row r="358" spans="1:3" x14ac:dyDescent="0.2">
      <c r="A358" s="107" t="str">
        <f t="shared" si="11"/>
        <v>exakt 0%</v>
      </c>
      <c r="B358" s="1" t="s">
        <v>91</v>
      </c>
      <c r="C358" s="1" t="s">
        <v>509</v>
      </c>
    </row>
    <row r="359" spans="1:3" x14ac:dyDescent="0.2">
      <c r="A359" s="107" t="str">
        <f t="shared" si="11"/>
        <v>0% – 5%</v>
      </c>
      <c r="B359" s="1" t="s">
        <v>128</v>
      </c>
      <c r="C359" s="1" t="s">
        <v>510</v>
      </c>
    </row>
    <row r="360" spans="1:3" x14ac:dyDescent="0.2">
      <c r="A360" s="107" t="str">
        <f t="shared" si="11"/>
        <v>5% – 10%</v>
      </c>
      <c r="B360" s="1" t="s">
        <v>129</v>
      </c>
      <c r="C360" s="1" t="s">
        <v>357</v>
      </c>
    </row>
    <row r="361" spans="1:3" x14ac:dyDescent="0.2">
      <c r="A361" s="107" t="str">
        <f t="shared" si="11"/>
        <v>10% – 15%</v>
      </c>
      <c r="B361" s="1" t="s">
        <v>130</v>
      </c>
      <c r="C361" s="1" t="s">
        <v>359</v>
      </c>
    </row>
    <row r="362" spans="1:3" x14ac:dyDescent="0.2">
      <c r="A362" s="107" t="str">
        <f t="shared" si="11"/>
        <v>15% – 20%</v>
      </c>
      <c r="B362" s="1" t="s">
        <v>131</v>
      </c>
      <c r="C362" s="1" t="s">
        <v>361</v>
      </c>
    </row>
    <row r="363" spans="1:3" x14ac:dyDescent="0.2">
      <c r="A363" s="107" t="str">
        <f t="shared" si="11"/>
        <v>20% – 25%</v>
      </c>
      <c r="B363" s="103" t="s">
        <v>132</v>
      </c>
      <c r="C363" s="1" t="s">
        <v>363</v>
      </c>
    </row>
    <row r="364" spans="1:3" x14ac:dyDescent="0.2">
      <c r="A364" s="107" t="str">
        <f t="shared" si="11"/>
        <v>25% – 30%</v>
      </c>
      <c r="B364" s="1" t="s">
        <v>133</v>
      </c>
      <c r="C364" s="1" t="s">
        <v>511</v>
      </c>
    </row>
    <row r="365" spans="1:3" x14ac:dyDescent="0.2">
      <c r="A365" s="107" t="str">
        <f t="shared" si="11"/>
        <v>30% – 35%</v>
      </c>
      <c r="B365" s="1" t="s">
        <v>134</v>
      </c>
      <c r="C365" s="1" t="s">
        <v>512</v>
      </c>
    </row>
    <row r="366" spans="1:3" x14ac:dyDescent="0.2">
      <c r="A366" s="107" t="str">
        <f t="shared" si="11"/>
        <v>35% – 40%</v>
      </c>
      <c r="B366" s="1" t="s">
        <v>135</v>
      </c>
      <c r="C366" s="1" t="s">
        <v>513</v>
      </c>
    </row>
    <row r="367" spans="1:3" x14ac:dyDescent="0.2">
      <c r="A367" s="107" t="str">
        <f t="shared" si="11"/>
        <v>40% – 45%</v>
      </c>
      <c r="B367" s="1" t="s">
        <v>136</v>
      </c>
      <c r="C367" s="1" t="s">
        <v>514</v>
      </c>
    </row>
    <row r="368" spans="1:3" x14ac:dyDescent="0.2">
      <c r="A368" s="107" t="str">
        <f t="shared" si="11"/>
        <v>45% – 50%</v>
      </c>
      <c r="B368" s="1" t="s">
        <v>137</v>
      </c>
      <c r="C368" s="1" t="s">
        <v>515</v>
      </c>
    </row>
    <row r="369" spans="1:3" x14ac:dyDescent="0.2">
      <c r="A369" s="107" t="str">
        <f t="shared" si="11"/>
        <v>50% – 55%</v>
      </c>
      <c r="B369" s="1" t="s">
        <v>138</v>
      </c>
      <c r="C369" s="1" t="s">
        <v>516</v>
      </c>
    </row>
    <row r="370" spans="1:3" x14ac:dyDescent="0.2">
      <c r="A370" s="107" t="str">
        <f t="shared" si="11"/>
        <v>55% – 60%</v>
      </c>
      <c r="B370" s="1" t="s">
        <v>139</v>
      </c>
      <c r="C370" s="1" t="s">
        <v>517</v>
      </c>
    </row>
    <row r="371" spans="1:3" x14ac:dyDescent="0.2">
      <c r="A371" s="107" t="str">
        <f t="shared" si="11"/>
        <v>60% – 65%</v>
      </c>
      <c r="B371" s="104" t="s">
        <v>140</v>
      </c>
      <c r="C371" s="1" t="s">
        <v>518</v>
      </c>
    </row>
    <row r="372" spans="1:3" x14ac:dyDescent="0.2">
      <c r="A372" s="107" t="str">
        <f t="shared" si="11"/>
        <v>65% – 70%</v>
      </c>
      <c r="B372" s="1" t="s">
        <v>141</v>
      </c>
      <c r="C372" s="1" t="s">
        <v>519</v>
      </c>
    </row>
    <row r="373" spans="1:3" x14ac:dyDescent="0.2">
      <c r="A373" s="107" t="str">
        <f t="shared" si="11"/>
        <v>70% – 75%</v>
      </c>
      <c r="B373" s="1" t="s">
        <v>142</v>
      </c>
      <c r="C373" s="1" t="s">
        <v>520</v>
      </c>
    </row>
    <row r="374" spans="1:3" x14ac:dyDescent="0.2">
      <c r="A374" s="107" t="str">
        <f t="shared" si="11"/>
        <v>75% – 80%</v>
      </c>
      <c r="B374" s="1" t="s">
        <v>143</v>
      </c>
      <c r="C374" s="1" t="s">
        <v>521</v>
      </c>
    </row>
    <row r="375" spans="1:3" x14ac:dyDescent="0.2">
      <c r="A375" s="107" t="str">
        <f t="shared" si="11"/>
        <v>80% – 85%</v>
      </c>
      <c r="B375" s="1" t="s">
        <v>144</v>
      </c>
      <c r="C375" s="1" t="s">
        <v>522</v>
      </c>
    </row>
    <row r="376" spans="1:3" x14ac:dyDescent="0.2">
      <c r="A376" s="107" t="str">
        <f t="shared" si="11"/>
        <v>85% – 90%</v>
      </c>
      <c r="B376" s="1" t="s">
        <v>145</v>
      </c>
      <c r="C376" s="1" t="s">
        <v>523</v>
      </c>
    </row>
    <row r="377" spans="1:3" x14ac:dyDescent="0.2">
      <c r="A377" s="107" t="str">
        <f t="shared" si="11"/>
        <v>90% – 95%</v>
      </c>
      <c r="B377" s="1" t="s">
        <v>146</v>
      </c>
      <c r="C377" s="1" t="s">
        <v>524</v>
      </c>
    </row>
    <row r="378" spans="1:3" x14ac:dyDescent="0.2">
      <c r="A378" s="107" t="str">
        <f t="shared" si="11"/>
        <v>95% – 100%</v>
      </c>
      <c r="B378" s="1" t="s">
        <v>147</v>
      </c>
      <c r="C378" s="1" t="s">
        <v>525</v>
      </c>
    </row>
    <row r="379" spans="1:3" x14ac:dyDescent="0.2">
      <c r="A379" s="107" t="str">
        <f t="shared" si="11"/>
        <v>exakt 100%</v>
      </c>
      <c r="B379" s="1" t="s">
        <v>92</v>
      </c>
      <c r="C379" s="1" t="s">
        <v>526</v>
      </c>
    </row>
    <row r="380" spans="1:3" x14ac:dyDescent="0.2">
      <c r="A380" s="107" t="str">
        <f t="shared" si="11"/>
        <v>unter 5%</v>
      </c>
      <c r="B380" s="98" t="s">
        <v>354</v>
      </c>
      <c r="C380" s="1" t="s">
        <v>355</v>
      </c>
    </row>
    <row r="381" spans="1:3" x14ac:dyDescent="0.2">
      <c r="A381" s="107" t="str">
        <f t="shared" si="11"/>
        <v>5% – 9%</v>
      </c>
      <c r="B381" s="98" t="s">
        <v>356</v>
      </c>
      <c r="C381" s="1" t="s">
        <v>357</v>
      </c>
    </row>
    <row r="382" spans="1:3" x14ac:dyDescent="0.2">
      <c r="A382" s="107" t="str">
        <f t="shared" si="11"/>
        <v>10% – 14%</v>
      </c>
      <c r="B382" s="98" t="s">
        <v>358</v>
      </c>
      <c r="C382" s="1" t="s">
        <v>359</v>
      </c>
    </row>
    <row r="383" spans="1:3" x14ac:dyDescent="0.2">
      <c r="A383" s="107" t="str">
        <f t="shared" si="11"/>
        <v>15% – 19%</v>
      </c>
      <c r="B383" s="98" t="s">
        <v>360</v>
      </c>
      <c r="C383" s="1" t="s">
        <v>361</v>
      </c>
    </row>
    <row r="384" spans="1:3" x14ac:dyDescent="0.2">
      <c r="A384" s="107" t="str">
        <f t="shared" si="11"/>
        <v>20% – 24%</v>
      </c>
      <c r="B384" s="98" t="s">
        <v>362</v>
      </c>
      <c r="C384" s="1" t="s">
        <v>363</v>
      </c>
    </row>
    <row r="385" spans="1:3" x14ac:dyDescent="0.2">
      <c r="A385" s="107" t="str">
        <f t="shared" si="11"/>
        <v>25% oder höher</v>
      </c>
      <c r="B385" s="1" t="s">
        <v>376</v>
      </c>
      <c r="C385" s="1" t="s">
        <v>365</v>
      </c>
    </row>
    <row r="386" spans="1:3" x14ac:dyDescent="0.2">
      <c r="A386" s="89" t="str">
        <f t="shared" si="11"/>
        <v>Sanierungsmassnahmen</v>
      </c>
      <c r="B386" t="s">
        <v>199</v>
      </c>
      <c r="C386" s="4" t="s">
        <v>377</v>
      </c>
    </row>
    <row r="387" spans="1:3" x14ac:dyDescent="0.2">
      <c r="A387" s="89" t="str">
        <f t="shared" si="11"/>
        <v>Vorsorgeeinrichtungen in Unterdeckung</v>
      </c>
      <c r="B387" s="105" t="s">
        <v>161</v>
      </c>
      <c r="C387" t="s">
        <v>378</v>
      </c>
    </row>
    <row r="388" spans="1:3" x14ac:dyDescent="0.2">
      <c r="A388" s="89" t="str">
        <f>VLOOKUP(B388,B388:C388,language)</f>
        <v>Anzahl VE mit getroffenen Massnahmen</v>
      </c>
      <c r="B388" s="105" t="s">
        <v>449</v>
      </c>
      <c r="C388" s="4" t="s">
        <v>419</v>
      </c>
    </row>
    <row r="389" spans="1:3" x14ac:dyDescent="0.2">
      <c r="A389" s="107" t="str">
        <f t="shared" si="11"/>
        <v>Risikogruppe 1 – tief</v>
      </c>
      <c r="B389" s="98" t="s">
        <v>634</v>
      </c>
      <c r="C389" s="98" t="s">
        <v>379</v>
      </c>
    </row>
    <row r="390" spans="1:3" x14ac:dyDescent="0.2">
      <c r="A390" s="107" t="str">
        <f t="shared" si="11"/>
        <v>Risikogruppe 2 – eher tief</v>
      </c>
      <c r="B390" s="98" t="s">
        <v>635</v>
      </c>
      <c r="C390" s="98" t="s">
        <v>380</v>
      </c>
    </row>
    <row r="391" spans="1:3" x14ac:dyDescent="0.2">
      <c r="A391" s="107" t="str">
        <f t="shared" ref="A391:A451" si="13">VLOOKUP(B391,B391:C391,language)</f>
        <v>Risikogruppe 3 – mittel</v>
      </c>
      <c r="B391" s="98" t="s">
        <v>384</v>
      </c>
      <c r="C391" s="98" t="s">
        <v>381</v>
      </c>
    </row>
    <row r="392" spans="1:3" x14ac:dyDescent="0.2">
      <c r="A392" s="107" t="str">
        <f t="shared" si="13"/>
        <v>Risikogruppe 4 – eher hoch</v>
      </c>
      <c r="B392" s="98" t="s">
        <v>385</v>
      </c>
      <c r="C392" s="98" t="s">
        <v>382</v>
      </c>
    </row>
    <row r="393" spans="1:3" x14ac:dyDescent="0.2">
      <c r="A393" s="107" t="str">
        <f t="shared" si="13"/>
        <v>Risikogruppe 5 – hoch</v>
      </c>
      <c r="B393" s="98" t="s">
        <v>386</v>
      </c>
      <c r="C393" s="98" t="s">
        <v>383</v>
      </c>
    </row>
    <row r="394" spans="1:3" x14ac:dyDescent="0.2">
      <c r="A394" s="89" t="str">
        <f t="shared" si="13"/>
        <v>ohne Massnahmen</v>
      </c>
      <c r="B394" s="105" t="s">
        <v>450</v>
      </c>
      <c r="C394" t="s">
        <v>387</v>
      </c>
    </row>
    <row r="395" spans="1:3" x14ac:dyDescent="0.2">
      <c r="A395" s="89" t="str">
        <f t="shared" si="13"/>
        <v>schwache Massnahmen</v>
      </c>
      <c r="B395" s="105" t="s">
        <v>391</v>
      </c>
      <c r="C395" t="s">
        <v>388</v>
      </c>
    </row>
    <row r="396" spans="1:3" x14ac:dyDescent="0.2">
      <c r="A396" s="89" t="str">
        <f t="shared" si="13"/>
        <v>mittlere Massnahmen</v>
      </c>
      <c r="B396" s="105" t="s">
        <v>392</v>
      </c>
      <c r="C396" t="s">
        <v>389</v>
      </c>
    </row>
    <row r="397" spans="1:3" x14ac:dyDescent="0.2">
      <c r="A397" s="89" t="str">
        <f t="shared" si="13"/>
        <v>starke Massnahmen</v>
      </c>
      <c r="B397" s="105" t="s">
        <v>393</v>
      </c>
      <c r="C397" t="s">
        <v>390</v>
      </c>
    </row>
    <row r="398" spans="1:3" x14ac:dyDescent="0.2">
      <c r="A398" s="89" t="str">
        <f t="shared" si="13"/>
        <v>Rechtsform</v>
      </c>
      <c r="B398" t="s">
        <v>27</v>
      </c>
      <c r="C398" t="s">
        <v>174</v>
      </c>
    </row>
    <row r="399" spans="1:3" x14ac:dyDescent="0.2">
      <c r="A399" s="107" t="str">
        <f t="shared" si="13"/>
        <v>Privatrechtliche Stiftung</v>
      </c>
      <c r="B399" s="5" t="s">
        <v>29</v>
      </c>
      <c r="C399" s="1" t="s">
        <v>394</v>
      </c>
    </row>
    <row r="400" spans="1:3" x14ac:dyDescent="0.2">
      <c r="A400" s="107" t="str">
        <f t="shared" si="13"/>
        <v>Privatrechtliche Genossenschaft</v>
      </c>
      <c r="B400" s="5" t="s">
        <v>30</v>
      </c>
      <c r="C400" s="1" t="s">
        <v>175</v>
      </c>
    </row>
    <row r="401" spans="1:3" x14ac:dyDescent="0.2">
      <c r="A401" s="107" t="str">
        <f t="shared" si="13"/>
        <v>Einrichtung öffentlichen Rechts</v>
      </c>
      <c r="B401" s="5" t="s">
        <v>31</v>
      </c>
      <c r="C401" s="1" t="s">
        <v>395</v>
      </c>
    </row>
    <row r="402" spans="1:3" x14ac:dyDescent="0.2">
      <c r="A402" s="89" t="str">
        <f t="shared" si="13"/>
        <v>Arbeitgeber und Garantieform</v>
      </c>
      <c r="B402" t="s">
        <v>148</v>
      </c>
      <c r="C402" t="s">
        <v>396</v>
      </c>
    </row>
    <row r="403" spans="1:3" x14ac:dyDescent="0.2">
      <c r="A403" s="107" t="str">
        <f t="shared" si="13"/>
        <v>Privatrechtlicher Arbeitgeber</v>
      </c>
      <c r="B403" s="5" t="s">
        <v>32</v>
      </c>
      <c r="C403" s="1" t="s">
        <v>176</v>
      </c>
    </row>
    <row r="404" spans="1:3" x14ac:dyDescent="0.2">
      <c r="A404" s="107" t="str">
        <f>VLOOKUP(B404,B404:C404,language)</f>
        <v>Öffentlich-rechtlicher Arbeitgeber</v>
      </c>
      <c r="B404" s="5" t="s">
        <v>177</v>
      </c>
      <c r="C404" s="1" t="s">
        <v>178</v>
      </c>
    </row>
    <row r="405" spans="1:3" x14ac:dyDescent="0.2">
      <c r="A405" s="107" t="str">
        <f t="shared" si="13"/>
        <v xml:space="preserve">   Vollkapitalisierung ohne Staatsgarantie</v>
      </c>
      <c r="B405" s="5" t="s">
        <v>527</v>
      </c>
      <c r="C405" s="1" t="s">
        <v>531</v>
      </c>
    </row>
    <row r="406" spans="1:3" x14ac:dyDescent="0.2">
      <c r="A406" s="107" t="str">
        <f t="shared" si="13"/>
        <v xml:space="preserve">   Vollkapitalisierung mit Staatsgarantie</v>
      </c>
      <c r="B406" s="5" t="s">
        <v>528</v>
      </c>
      <c r="C406" s="1" t="s">
        <v>532</v>
      </c>
    </row>
    <row r="407" spans="1:3" x14ac:dyDescent="0.2">
      <c r="A407" s="107" t="str">
        <f t="shared" si="13"/>
        <v xml:space="preserve">   Teilkapitalisierung</v>
      </c>
      <c r="B407" s="5" t="s">
        <v>529</v>
      </c>
      <c r="C407" s="1" t="s">
        <v>533</v>
      </c>
    </row>
    <row r="408" spans="1:3" x14ac:dyDescent="0.2">
      <c r="A408" s="107" t="str">
        <f t="shared" si="13"/>
        <v xml:space="preserve">   Zukünftiges System noch unklar</v>
      </c>
      <c r="B408" s="5" t="s">
        <v>530</v>
      </c>
      <c r="C408" s="1" t="s">
        <v>534</v>
      </c>
    </row>
    <row r="409" spans="1:3" x14ac:dyDescent="0.2">
      <c r="A409" s="89" t="str">
        <f t="shared" si="13"/>
        <v>Versicherungsdeckung</v>
      </c>
      <c r="B409" t="s">
        <v>149</v>
      </c>
      <c r="C409" t="s">
        <v>397</v>
      </c>
    </row>
    <row r="410" spans="1:3" x14ac:dyDescent="0.2">
      <c r="A410" s="107" t="str">
        <f t="shared" si="13"/>
        <v>Autonom ohne Rückversicherung</v>
      </c>
      <c r="B410" s="5" t="s">
        <v>33</v>
      </c>
      <c r="C410" s="1" t="s">
        <v>182</v>
      </c>
    </row>
    <row r="411" spans="1:3" x14ac:dyDescent="0.2">
      <c r="A411" s="107" t="str">
        <f t="shared" si="13"/>
        <v>Autonom mit Stop-Loss-Versicherung</v>
      </c>
      <c r="B411" s="5" t="s">
        <v>35</v>
      </c>
      <c r="C411" s="1" t="s">
        <v>398</v>
      </c>
    </row>
    <row r="412" spans="1:3" x14ac:dyDescent="0.2">
      <c r="A412" s="107" t="str">
        <f t="shared" si="13"/>
        <v>Autonom mit Excess-of-Loss-Versicherung</v>
      </c>
      <c r="B412" s="5" t="s">
        <v>34</v>
      </c>
      <c r="C412" s="1" t="s">
        <v>399</v>
      </c>
    </row>
    <row r="413" spans="1:3" x14ac:dyDescent="0.2">
      <c r="A413" s="107" t="str">
        <f t="shared" si="13"/>
        <v>Teilautonom: Altersrenten durch VE sichergestellt</v>
      </c>
      <c r="B413" s="5" t="s">
        <v>36</v>
      </c>
      <c r="C413" s="1" t="s">
        <v>400</v>
      </c>
    </row>
    <row r="414" spans="1:3" x14ac:dyDescent="0.2">
      <c r="A414" s="107" t="str">
        <f t="shared" si="13"/>
        <v>Teilautonom: Kauf individueller Altersrenten bei einer Versicherung</v>
      </c>
      <c r="B414" s="5" t="s">
        <v>37</v>
      </c>
      <c r="C414" s="1" t="s">
        <v>401</v>
      </c>
    </row>
    <row r="415" spans="1:3" x14ac:dyDescent="0.2">
      <c r="A415" s="107" t="str">
        <f t="shared" si="13"/>
        <v>Vollversicherung (Kollektiv)</v>
      </c>
      <c r="B415" s="5" t="s">
        <v>38</v>
      </c>
      <c r="C415" s="1" t="s">
        <v>402</v>
      </c>
    </row>
    <row r="416" spans="1:3" x14ac:dyDescent="0.2">
      <c r="A416" s="107" t="str">
        <f t="shared" si="13"/>
        <v>Spareinrichtung</v>
      </c>
      <c r="B416" s="5" t="s">
        <v>3</v>
      </c>
      <c r="C416" s="1" t="s">
        <v>403</v>
      </c>
    </row>
    <row r="417" spans="1:3" x14ac:dyDescent="0.2">
      <c r="A417" s="89" t="str">
        <f t="shared" si="13"/>
        <v>Registrierung und Umfang der Leistungen</v>
      </c>
      <c r="B417" t="s">
        <v>453</v>
      </c>
      <c r="C417" t="s">
        <v>537</v>
      </c>
    </row>
    <row r="418" spans="1:3" x14ac:dyDescent="0.2">
      <c r="A418" s="107" t="str">
        <f t="shared" si="13"/>
        <v>Obligatorische Leistungen (inkl. umhüllende VE)</v>
      </c>
      <c r="B418" s="5" t="s">
        <v>39</v>
      </c>
      <c r="C418" s="1" t="s">
        <v>404</v>
      </c>
    </row>
    <row r="419" spans="1:3" x14ac:dyDescent="0.2">
      <c r="A419" s="107" t="str">
        <f t="shared" si="13"/>
        <v>Nur überobligatorische Leistungen</v>
      </c>
      <c r="B419" s="5" t="s">
        <v>40</v>
      </c>
      <c r="C419" s="1" t="s">
        <v>405</v>
      </c>
    </row>
    <row r="420" spans="1:3" x14ac:dyDescent="0.2">
      <c r="A420" s="89" t="str">
        <f t="shared" si="13"/>
        <v>Verwaltungsform</v>
      </c>
      <c r="B420" t="s">
        <v>41</v>
      </c>
      <c r="C420" t="s">
        <v>179</v>
      </c>
    </row>
    <row r="421" spans="1:3" x14ac:dyDescent="0.2">
      <c r="A421" s="107" t="str">
        <f t="shared" si="13"/>
        <v>Vorsorgeeinrichtung eines Arbeitgebers</v>
      </c>
      <c r="B421" s="5" t="s">
        <v>42</v>
      </c>
      <c r="C421" s="1" t="s">
        <v>406</v>
      </c>
    </row>
    <row r="422" spans="1:3" x14ac:dyDescent="0.2">
      <c r="A422" s="107" t="str">
        <f t="shared" si="13"/>
        <v>Vorsorgeeinrichtung eines Konzerns</v>
      </c>
      <c r="B422" s="5" t="s">
        <v>43</v>
      </c>
      <c r="C422" s="1" t="s">
        <v>407</v>
      </c>
    </row>
    <row r="423" spans="1:3" x14ac:dyDescent="0.2">
      <c r="A423" s="107" t="str">
        <f t="shared" si="13"/>
        <v>Anderer Zusammenschluss mehrerer Arbeitgeber</v>
      </c>
      <c r="B423" s="5" t="s">
        <v>44</v>
      </c>
      <c r="C423" s="1" t="s">
        <v>408</v>
      </c>
    </row>
    <row r="424" spans="1:3" x14ac:dyDescent="0.2">
      <c r="A424" s="107" t="str">
        <f t="shared" si="13"/>
        <v>Gemeinschaftseinrichtung</v>
      </c>
      <c r="B424" s="5" t="s">
        <v>45</v>
      </c>
      <c r="C424" s="1" t="s">
        <v>181</v>
      </c>
    </row>
    <row r="425" spans="1:3" x14ac:dyDescent="0.2">
      <c r="A425" s="107" t="str">
        <f t="shared" si="13"/>
        <v>Sammeleinrichtung</v>
      </c>
      <c r="B425" s="5" t="s">
        <v>46</v>
      </c>
      <c r="C425" s="1" t="s">
        <v>180</v>
      </c>
    </row>
    <row r="426" spans="1:3" x14ac:dyDescent="0.2">
      <c r="A426" s="107" t="str">
        <f t="shared" si="13"/>
        <v>Sammel-/Gemeinschaftseinrichtung öffentlich-rechtl. Arbeitgeber</v>
      </c>
      <c r="B426" s="5" t="s">
        <v>47</v>
      </c>
      <c r="C426" s="1" t="s">
        <v>409</v>
      </c>
    </row>
    <row r="427" spans="1:3" x14ac:dyDescent="0.2">
      <c r="A427" s="89" t="str">
        <f>VLOOKUP(B427,B427:C427,language)</f>
        <v>Schwerpunkt: Drei Zinssätze als zentrale Steuerungsgrössen</v>
      </c>
      <c r="B427" s="89" t="s">
        <v>160</v>
      </c>
      <c r="C427" s="105" t="s">
        <v>427</v>
      </c>
    </row>
    <row r="428" spans="1:3" x14ac:dyDescent="0.2">
      <c r="A428" s="89" t="str">
        <f>VLOOKUP(B428,B428:C428,language)</f>
        <v>Künftiger Wert von 100 bei zehn Jahren Laufzeit und fixer jährlicher Verzinsung</v>
      </c>
      <c r="B428" s="105" t="s">
        <v>431</v>
      </c>
      <c r="C428" t="s">
        <v>458</v>
      </c>
    </row>
    <row r="429" spans="1:3" x14ac:dyDescent="0.2">
      <c r="A429" s="89" t="str">
        <f>VLOOKUP(B429,B429:C429,language)</f>
        <v>Aktueller Wert von 100 bei Auszahlung in zehn Jahren und fixer jährlicher Verzinsung</v>
      </c>
      <c r="B429" s="105" t="s">
        <v>432</v>
      </c>
      <c r="C429" t="s">
        <v>459</v>
      </c>
    </row>
    <row r="430" spans="1:3" x14ac:dyDescent="0.2">
      <c r="A430" s="89" t="str">
        <f>VLOOKUP(B430,B430:C430,language)</f>
        <v>Höhe der jährlichen Altersrente bei einem Altersguthaben von 100 und fixem Zinsversprechen bei Pensionierung</v>
      </c>
      <c r="B430" s="105" t="s">
        <v>428</v>
      </c>
      <c r="C430" s="4" t="s">
        <v>460</v>
      </c>
    </row>
    <row r="431" spans="1:3" x14ac:dyDescent="0.2">
      <c r="A431" s="89" t="str">
        <f>VLOOKUP(B431,B431:C431,language)</f>
        <v>Zinssatz</v>
      </c>
      <c r="B431" t="s">
        <v>429</v>
      </c>
      <c r="C431" t="s">
        <v>430</v>
      </c>
    </row>
    <row r="432" spans="1:3" x14ac:dyDescent="0.2">
      <c r="A432" s="89" t="str">
        <f t="shared" si="13"/>
        <v>Künftiger Wert</v>
      </c>
      <c r="B432" t="s">
        <v>158</v>
      </c>
      <c r="C432" t="s">
        <v>410</v>
      </c>
    </row>
    <row r="433" spans="1:3" x14ac:dyDescent="0.2">
      <c r="A433" s="89" t="str">
        <f t="shared" si="13"/>
        <v>Aktueller Wert</v>
      </c>
      <c r="B433" t="s">
        <v>159</v>
      </c>
      <c r="C433" t="s">
        <v>411</v>
      </c>
    </row>
    <row r="434" spans="1:3" x14ac:dyDescent="0.2">
      <c r="A434" s="89" t="str">
        <f t="shared" si="13"/>
        <v>Jährliche Altersrente</v>
      </c>
      <c r="B434" t="s">
        <v>412</v>
      </c>
      <c r="C434" t="s">
        <v>413</v>
      </c>
    </row>
    <row r="435" spans="1:3" x14ac:dyDescent="0.2">
      <c r="A435" s="89" t="str">
        <f t="shared" si="13"/>
        <v>Entwicklung des Zinsniveaus in den letzten 25 Jahren</v>
      </c>
      <c r="B435" t="s">
        <v>414</v>
      </c>
      <c r="C435" t="s">
        <v>415</v>
      </c>
    </row>
    <row r="436" spans="1:3" x14ac:dyDescent="0.2">
      <c r="A436" s="89" t="str">
        <f>VLOOKUP(B436,B436:C436,language)</f>
        <v>Jahr</v>
      </c>
      <c r="B436" s="89" t="s">
        <v>155</v>
      </c>
      <c r="C436" s="105" t="s">
        <v>434</v>
      </c>
    </row>
    <row r="437" spans="1:3" x14ac:dyDescent="0.2">
      <c r="A437" s="89" t="str">
        <f>VLOOKUP(B437,B437:C437,language)</f>
        <v>Rendite Bundesobligationen</v>
      </c>
      <c r="B437" s="89" t="s">
        <v>156</v>
      </c>
      <c r="C437" t="s">
        <v>416</v>
      </c>
    </row>
    <row r="438" spans="1:3" x14ac:dyDescent="0.2">
      <c r="A438" s="89" t="str">
        <f>VLOOKUP(B438,B438:C438,language)</f>
        <v>Durchschnittlicher technischer Zins</v>
      </c>
      <c r="B438" s="105" t="s">
        <v>433</v>
      </c>
      <c r="C438" t="s">
        <v>417</v>
      </c>
    </row>
    <row r="439" spans="1:3" x14ac:dyDescent="0.2">
      <c r="A439" s="89" t="str">
        <f>VLOOKUP(B439,B439:C439,language)</f>
        <v>BVG-Mindestzins</v>
      </c>
      <c r="B439" s="89" t="s">
        <v>157</v>
      </c>
      <c r="C439" t="s">
        <v>418</v>
      </c>
    </row>
    <row r="440" spans="1:3" x14ac:dyDescent="0.2">
      <c r="A440" s="89" t="str">
        <f t="shared" si="13"/>
        <v>Tabellarische Darstellung der drei Zinsgrössen</v>
      </c>
      <c r="B440" t="s">
        <v>210</v>
      </c>
      <c r="C440" s="105" t="s">
        <v>435</v>
      </c>
    </row>
    <row r="441" spans="1:3" x14ac:dyDescent="0.2">
      <c r="A441" s="89" t="str">
        <f t="shared" si="13"/>
        <v>Nettorendite</v>
      </c>
      <c r="B441" t="s">
        <v>596</v>
      </c>
      <c r="C441" t="s">
        <v>597</v>
      </c>
    </row>
    <row r="442" spans="1:3" x14ac:dyDescent="0.2">
      <c r="A442" s="107" t="str">
        <f t="shared" si="13"/>
        <v>nicht definiert</v>
      </c>
      <c r="B442" s="1" t="s">
        <v>90</v>
      </c>
      <c r="C442" s="2" t="s">
        <v>307</v>
      </c>
    </row>
    <row r="443" spans="1:3" x14ac:dyDescent="0.2">
      <c r="A443" s="107" t="str">
        <f t="shared" ref="A443:A445" si="14">VLOOKUP(B443,B443:C443,language)</f>
        <v>unter -5.0%</v>
      </c>
      <c r="B443" s="1" t="s">
        <v>640</v>
      </c>
      <c r="C443" s="2" t="s">
        <v>644</v>
      </c>
    </row>
    <row r="444" spans="1:3" x14ac:dyDescent="0.2">
      <c r="A444" s="107" t="str">
        <f t="shared" si="14"/>
        <v>-5.0% – -3.1%</v>
      </c>
      <c r="B444" s="98" t="s">
        <v>641</v>
      </c>
      <c r="C444" s="1" t="s">
        <v>645</v>
      </c>
    </row>
    <row r="445" spans="1:3" x14ac:dyDescent="0.2">
      <c r="A445" s="107" t="str">
        <f t="shared" si="14"/>
        <v>-3.0% – -1.1%</v>
      </c>
      <c r="B445" s="98" t="s">
        <v>642</v>
      </c>
      <c r="C445" s="1" t="s">
        <v>646</v>
      </c>
    </row>
    <row r="446" spans="1:3" x14ac:dyDescent="0.2">
      <c r="A446" s="107" t="str">
        <f t="shared" si="13"/>
        <v>-1.0% – 0.9%</v>
      </c>
      <c r="B446" s="98" t="s">
        <v>643</v>
      </c>
      <c r="C446" s="1" t="s">
        <v>647</v>
      </c>
    </row>
    <row r="447" spans="1:3" x14ac:dyDescent="0.2">
      <c r="A447" s="107" t="str">
        <f t="shared" si="13"/>
        <v>1.0% – 2.9%</v>
      </c>
      <c r="B447" s="1" t="s">
        <v>366</v>
      </c>
      <c r="C447" s="1" t="s">
        <v>367</v>
      </c>
    </row>
    <row r="448" spans="1:3" x14ac:dyDescent="0.2">
      <c r="A448" s="107" t="str">
        <f t="shared" si="13"/>
        <v>3.0% – 4.9%</v>
      </c>
      <c r="B448" s="1" t="s">
        <v>368</v>
      </c>
      <c r="C448" s="1" t="s">
        <v>369</v>
      </c>
    </row>
    <row r="449" spans="1:3" x14ac:dyDescent="0.2">
      <c r="A449" s="107" t="str">
        <f t="shared" si="13"/>
        <v>5.0% – 6.9%</v>
      </c>
      <c r="B449" s="1" t="s">
        <v>370</v>
      </c>
      <c r="C449" s="1" t="s">
        <v>371</v>
      </c>
    </row>
    <row r="450" spans="1:3" x14ac:dyDescent="0.2">
      <c r="A450" s="107" t="str">
        <f t="shared" si="13"/>
        <v>7.0% – 8.9%</v>
      </c>
      <c r="B450" s="1" t="s">
        <v>372</v>
      </c>
      <c r="C450" s="1" t="s">
        <v>373</v>
      </c>
    </row>
    <row r="451" spans="1:3" x14ac:dyDescent="0.2">
      <c r="A451" s="107" t="str">
        <f t="shared" si="13"/>
        <v>9.0% oder höher</v>
      </c>
      <c r="B451" s="102" t="s">
        <v>594</v>
      </c>
      <c r="C451" s="1" t="s">
        <v>595</v>
      </c>
    </row>
    <row r="452" spans="1:3" x14ac:dyDescent="0.2">
      <c r="A452" s="89" t="str">
        <f>VLOOKUP(B452,B452:C452,language)</f>
        <v>keine Daten erhoben</v>
      </c>
      <c r="B452" s="105" t="s">
        <v>545</v>
      </c>
      <c r="C452" s="105" t="s">
        <v>546</v>
      </c>
    </row>
    <row r="453" spans="1:3" x14ac:dyDescent="0.2">
      <c r="A453" s="89" t="str">
        <f>VLOOKUP(B453,B453:C453,language)</f>
        <v>nicht separat erhoben</v>
      </c>
      <c r="B453" s="105" t="s">
        <v>547</v>
      </c>
      <c r="C453" s="105" t="s">
        <v>548</v>
      </c>
    </row>
  </sheetData>
  <hyperlinks>
    <hyperlink ref="B14" r:id="rId1"/>
    <hyperlink ref="C14" r:id="rId2"/>
  </hyperlinks>
  <pageMargins left="0.70866141732283472" right="0.70866141732283472" top="0.78740157480314965" bottom="0.78740157480314965" header="0.31496062992125984" footer="0.31496062992125984"/>
  <pageSetup paperSize="9" scale="24" fitToHeight="4" orientation="portrait" cellComments="atEnd" r:id="rId3"/>
  <headerFooter>
    <oddFooter>&amp;L&amp;10&amp;F / &amp;A&amp;C&amp;10&amp;H&amp;P / &amp;N&amp;R&amp;10OAK BV - RM / 10.05.2016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5">
    <pageSetUpPr fitToPage="1"/>
  </sheetPr>
  <dimension ref="A1:AE209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27" width="11" style="25"/>
    <col min="28" max="29" width="11" style="18"/>
    <col min="30" max="30" width="11" style="158"/>
    <col min="31" max="31" width="11" style="27"/>
    <col min="32" max="16384" width="11" style="1"/>
  </cols>
  <sheetData>
    <row r="1" spans="1:31" s="22" customFormat="1" ht="18" x14ac:dyDescent="0.25">
      <c r="A1" s="109" t="str">
        <f>Translation!$A$189</f>
        <v>Perioden- und Generationentafeln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  <c r="AA1" s="21"/>
      <c r="AD1" s="157"/>
      <c r="AE1" s="24"/>
    </row>
    <row r="2" spans="1:3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  <c r="AA2" s="25"/>
      <c r="AD2" s="158"/>
      <c r="AE2" s="27"/>
    </row>
    <row r="3" spans="1:31" s="18" customFormat="1" ht="15.75" x14ac:dyDescent="0.25">
      <c r="A3" s="110"/>
      <c r="B3" s="288">
        <f>Translation!$A$45</f>
        <v>2018</v>
      </c>
      <c r="C3" s="289"/>
      <c r="D3" s="289"/>
      <c r="E3" s="289"/>
      <c r="F3" s="290"/>
      <c r="G3" s="288">
        <f>Translation!$A$44</f>
        <v>2017</v>
      </c>
      <c r="H3" s="289"/>
      <c r="I3" s="289"/>
      <c r="J3" s="289"/>
      <c r="K3" s="290"/>
      <c r="L3" s="288">
        <f>Translation!$A$43</f>
        <v>2016</v>
      </c>
      <c r="M3" s="289"/>
      <c r="N3" s="289"/>
      <c r="O3" s="289"/>
      <c r="P3" s="290"/>
      <c r="Q3" s="288">
        <f>Translation!$A$42</f>
        <v>2015</v>
      </c>
      <c r="R3" s="289"/>
      <c r="S3" s="289"/>
      <c r="T3" s="289"/>
      <c r="U3" s="290"/>
      <c r="V3" s="288">
        <f>Translation!$A$41</f>
        <v>2014</v>
      </c>
      <c r="W3" s="289"/>
      <c r="X3" s="289"/>
      <c r="Y3" s="289"/>
      <c r="Z3" s="290"/>
      <c r="AA3" s="288">
        <f>Translation!$A$40</f>
        <v>2013</v>
      </c>
      <c r="AB3" s="289"/>
      <c r="AC3" s="289"/>
      <c r="AD3" s="289"/>
      <c r="AE3" s="290"/>
    </row>
    <row r="4" spans="1:31" s="18" customFormat="1" ht="38.25" x14ac:dyDescent="0.2">
      <c r="A4" s="111"/>
      <c r="B4" s="28" t="str">
        <f>Translation!$A$46</f>
        <v>Anzahl VE</v>
      </c>
      <c r="C4" s="19" t="str">
        <f>Translation!$A$47</f>
        <v>Anzahl aktive Versicherte</v>
      </c>
      <c r="D4" s="19" t="str">
        <f>Translation!$A$48</f>
        <v>Anzahl Rentner</v>
      </c>
      <c r="E4" s="148" t="str">
        <f>Translation!$A$49</f>
        <v>Vorsorge-kapital</v>
      </c>
      <c r="F4" s="29" t="str">
        <f>Translation!$A$52</f>
        <v>Anteil Vorsorge-kapital</v>
      </c>
      <c r="G4" s="28" t="str">
        <f>Translation!$A$46</f>
        <v>Anzahl VE</v>
      </c>
      <c r="H4" s="19" t="str">
        <f>Translation!$A$47</f>
        <v>Anzahl aktive Versicherte</v>
      </c>
      <c r="I4" s="19" t="str">
        <f>Translation!$A$48</f>
        <v>Anzahl Rentner</v>
      </c>
      <c r="J4" s="148" t="str">
        <f>Translation!$A$49</f>
        <v>Vorsorge-kapital</v>
      </c>
      <c r="K4" s="29" t="str">
        <f>Translation!$A$52</f>
        <v>Anteil Vorsorge-kapital</v>
      </c>
      <c r="L4" s="28" t="str">
        <f>Translation!$A$46</f>
        <v>Anzahl VE</v>
      </c>
      <c r="M4" s="73" t="str">
        <f>Translation!$A$47</f>
        <v>Anzahl aktive Versicherte</v>
      </c>
      <c r="N4" s="73" t="str">
        <f>Translation!$A$48</f>
        <v>Anzahl Rentner</v>
      </c>
      <c r="O4" s="148" t="str">
        <f>Translation!$A$49</f>
        <v>Vorsorge-kapital</v>
      </c>
      <c r="P4" s="29" t="str">
        <f>Translation!$A$52</f>
        <v>Anteil Vorsorge-kapital</v>
      </c>
      <c r="Q4" s="28" t="str">
        <f>Translation!$A$46</f>
        <v>Anzahl VE</v>
      </c>
      <c r="R4" s="73" t="str">
        <f>Translation!$A$47</f>
        <v>Anzahl aktive Versicherte</v>
      </c>
      <c r="S4" s="73" t="str">
        <f>Translation!$A$48</f>
        <v>Anzahl Rentner</v>
      </c>
      <c r="T4" s="148" t="str">
        <f>Translation!$A$49</f>
        <v>Vorsorge-kapital</v>
      </c>
      <c r="U4" s="29" t="str">
        <f>Translation!$A$52</f>
        <v>Anteil Vorsorge-kapital</v>
      </c>
      <c r="V4" s="28" t="str">
        <f>Translation!$A$46</f>
        <v>Anzahl VE</v>
      </c>
      <c r="W4" s="73" t="str">
        <f>Translation!$A$47</f>
        <v>Anzahl aktive Versicherte</v>
      </c>
      <c r="X4" s="73" t="str">
        <f>Translation!$A$48</f>
        <v>Anzahl Rentner</v>
      </c>
      <c r="Y4" s="148" t="str">
        <f>Translation!$A$49</f>
        <v>Vorsorge-kapital</v>
      </c>
      <c r="Z4" s="29" t="str">
        <f>Translation!$A$52</f>
        <v>Anteil Vorsorge-kapital</v>
      </c>
      <c r="AA4" s="28" t="str">
        <f>Translation!$A$46</f>
        <v>Anzahl VE</v>
      </c>
      <c r="AB4" s="73" t="str">
        <f>Translation!$A$47</f>
        <v>Anzahl aktive Versicherte</v>
      </c>
      <c r="AC4" s="73" t="str">
        <f>Translation!$A$48</f>
        <v>Anzahl Rentner</v>
      </c>
      <c r="AD4" s="148" t="str">
        <f>Translation!$A$49</f>
        <v>Vorsorge-kapital</v>
      </c>
      <c r="AE4" s="29" t="str">
        <f>Translation!$A$52</f>
        <v>Anteil Vorsorge-kapital</v>
      </c>
    </row>
    <row r="5" spans="1:31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  <c r="AA5" s="59"/>
      <c r="AB5" s="74"/>
      <c r="AC5" s="74"/>
      <c r="AD5" s="159"/>
      <c r="AE5" s="62"/>
    </row>
    <row r="6" spans="1:31" x14ac:dyDescent="0.2">
      <c r="M6" s="75"/>
      <c r="N6" s="75"/>
      <c r="R6" s="75"/>
      <c r="S6" s="75"/>
      <c r="W6" s="75"/>
      <c r="X6" s="75"/>
      <c r="AB6" s="75"/>
      <c r="AC6" s="75"/>
    </row>
    <row r="7" spans="1:31" ht="12.75" hidden="1" customHeight="1" x14ac:dyDescent="0.2">
      <c r="M7" s="75"/>
      <c r="N7" s="75"/>
      <c r="R7" s="75"/>
      <c r="S7" s="75"/>
      <c r="W7" s="75"/>
      <c r="X7" s="75"/>
      <c r="AB7" s="75"/>
      <c r="AC7" s="75"/>
    </row>
    <row r="8" spans="1:31" ht="12.75" hidden="1" customHeight="1" x14ac:dyDescent="0.2">
      <c r="M8" s="75"/>
      <c r="N8" s="75"/>
      <c r="R8" s="75"/>
      <c r="S8" s="75"/>
      <c r="W8" s="75"/>
      <c r="X8" s="75"/>
      <c r="AB8" s="75"/>
      <c r="AC8" s="75"/>
    </row>
    <row r="9" spans="1:31" ht="12.75" hidden="1" customHeight="1" x14ac:dyDescent="0.2">
      <c r="M9" s="75"/>
      <c r="N9" s="75"/>
      <c r="R9" s="75"/>
      <c r="S9" s="75"/>
      <c r="W9" s="75"/>
      <c r="X9" s="75"/>
      <c r="AB9" s="75"/>
      <c r="AC9" s="75"/>
    </row>
    <row r="10" spans="1:31" x14ac:dyDescent="0.2">
      <c r="M10" s="75"/>
      <c r="N10" s="75"/>
      <c r="R10" s="75"/>
      <c r="S10" s="75"/>
      <c r="W10" s="75"/>
      <c r="X10" s="75"/>
      <c r="AB10" s="75"/>
      <c r="AC10" s="75"/>
    </row>
    <row r="11" spans="1:31" x14ac:dyDescent="0.2">
      <c r="A11" s="113" t="str">
        <f>Translation!$A$29</f>
        <v>alle Vorsorgeeinrichtungen</v>
      </c>
    </row>
    <row r="12" spans="1:31" x14ac:dyDescent="0.2">
      <c r="A12" s="114" t="str">
        <f>Translation!$A190</f>
        <v>Periodentafel</v>
      </c>
      <c r="B12" s="30">
        <v>808</v>
      </c>
      <c r="C12" s="6">
        <v>1939023</v>
      </c>
      <c r="D12" s="6">
        <v>541798</v>
      </c>
      <c r="E12" s="150">
        <v>445973.48</v>
      </c>
      <c r="F12" s="31">
        <f>E12/E$36</f>
        <v>0.48362821206639145</v>
      </c>
      <c r="G12" s="41">
        <v>870</v>
      </c>
      <c r="H12" s="42">
        <v>1953748</v>
      </c>
      <c r="I12" s="42">
        <v>545211</v>
      </c>
      <c r="J12" s="160">
        <v>445709.728</v>
      </c>
      <c r="K12" s="44">
        <f>J12/J$36</f>
        <v>0.4934304840476294</v>
      </c>
      <c r="L12" s="76">
        <v>938</v>
      </c>
      <c r="M12" s="122">
        <v>2010043</v>
      </c>
      <c r="N12" s="122">
        <v>574381</v>
      </c>
      <c r="O12" s="166">
        <v>461447.31599999999</v>
      </c>
      <c r="P12" s="124">
        <f>O12/O$36</f>
        <v>0.53652600840969555</v>
      </c>
      <c r="Q12" s="76">
        <v>1023</v>
      </c>
      <c r="R12" s="122">
        <v>2107408</v>
      </c>
      <c r="S12" s="122">
        <v>590812</v>
      </c>
      <c r="T12" s="166">
        <v>472884.81300000002</v>
      </c>
      <c r="U12" s="124">
        <f>T12/T$36</f>
        <v>0.57442614995032115</v>
      </c>
      <c r="V12" s="76">
        <v>1121</v>
      </c>
      <c r="W12" s="122">
        <v>2269024</v>
      </c>
      <c r="X12" s="122">
        <v>653785</v>
      </c>
      <c r="Y12" s="166">
        <v>530408.76800000004</v>
      </c>
      <c r="Z12" s="124">
        <f>Y12/Y$36</f>
        <v>0.65968695001149924</v>
      </c>
      <c r="AA12" s="76">
        <v>1218</v>
      </c>
      <c r="AB12" s="122">
        <v>2064637</v>
      </c>
      <c r="AC12" s="122">
        <v>646362</v>
      </c>
      <c r="AD12" s="166">
        <v>541119.049</v>
      </c>
      <c r="AE12" s="124">
        <f>AD12/AD$36</f>
        <v>0.72589112524838617</v>
      </c>
    </row>
    <row r="13" spans="1:31" x14ac:dyDescent="0.2">
      <c r="A13" s="114" t="str">
        <f>Translation!$A191</f>
        <v>Generationentafel</v>
      </c>
      <c r="B13" s="30">
        <v>490</v>
      </c>
      <c r="C13" s="6">
        <v>1257148</v>
      </c>
      <c r="D13" s="6">
        <v>395207</v>
      </c>
      <c r="E13" s="150">
        <v>373480.56800000003</v>
      </c>
      <c r="F13" s="31">
        <f>E13/E$36</f>
        <v>0.40501452988500652</v>
      </c>
      <c r="G13" s="41">
        <v>471</v>
      </c>
      <c r="H13" s="42">
        <v>1148928</v>
      </c>
      <c r="I13" s="42">
        <v>372065</v>
      </c>
      <c r="J13" s="160">
        <v>351678.94799999997</v>
      </c>
      <c r="K13" s="44">
        <f>J13/J$36</f>
        <v>0.38933212052531435</v>
      </c>
      <c r="L13" s="76">
        <v>424</v>
      </c>
      <c r="M13" s="122">
        <v>871999</v>
      </c>
      <c r="N13" s="122">
        <v>313839</v>
      </c>
      <c r="O13" s="166">
        <v>285601.815</v>
      </c>
      <c r="P13" s="124">
        <f>O13/O$36</f>
        <v>0.33206998173658098</v>
      </c>
      <c r="Q13" s="76">
        <v>390</v>
      </c>
      <c r="R13" s="122">
        <v>652175</v>
      </c>
      <c r="S13" s="122">
        <v>276592</v>
      </c>
      <c r="T13" s="166">
        <v>232449.09099999999</v>
      </c>
      <c r="U13" s="124">
        <f>T13/T$36</f>
        <v>0.28236228513133038</v>
      </c>
      <c r="V13" s="76">
        <v>366</v>
      </c>
      <c r="W13" s="122">
        <v>430379</v>
      </c>
      <c r="X13" s="122">
        <v>200590</v>
      </c>
      <c r="Y13" s="166">
        <v>154249.60399999999</v>
      </c>
      <c r="Z13" s="124">
        <f>Y13/Y$36</f>
        <v>0.1918453406924856</v>
      </c>
      <c r="AA13" s="76">
        <v>352</v>
      </c>
      <c r="AB13" s="122">
        <v>525131</v>
      </c>
      <c r="AC13" s="122">
        <v>185756</v>
      </c>
      <c r="AD13" s="166">
        <v>136007.753</v>
      </c>
      <c r="AE13" s="124">
        <f>AD13/AD$36</f>
        <v>0.18244935389009853</v>
      </c>
    </row>
    <row r="14" spans="1:31" x14ac:dyDescent="0.2">
      <c r="A14" s="114" t="str">
        <f>Translation!$A192</f>
        <v>keine selbst erbrachten Rentenleistungen</v>
      </c>
      <c r="B14" s="30">
        <v>289</v>
      </c>
      <c r="C14" s="6">
        <v>1045726</v>
      </c>
      <c r="D14" s="6">
        <v>290</v>
      </c>
      <c r="E14" s="150">
        <v>102687.111</v>
      </c>
      <c r="F14" s="31">
        <f>E14/E$36</f>
        <v>0.11135725804860208</v>
      </c>
      <c r="G14" s="41">
        <v>313</v>
      </c>
      <c r="H14" s="42">
        <v>1073236</v>
      </c>
      <c r="I14" s="42">
        <v>215</v>
      </c>
      <c r="J14" s="160">
        <v>105899.107</v>
      </c>
      <c r="K14" s="44">
        <f>J14/J$36</f>
        <v>0.11723739542705629</v>
      </c>
      <c r="L14" s="76">
        <v>320</v>
      </c>
      <c r="M14" s="122">
        <v>1168052</v>
      </c>
      <c r="N14" s="122">
        <v>605</v>
      </c>
      <c r="O14" s="166">
        <v>113016.008</v>
      </c>
      <c r="P14" s="124">
        <f>O14/O$36</f>
        <v>0.13140400985372341</v>
      </c>
      <c r="Q14" s="76">
        <v>330</v>
      </c>
      <c r="R14" s="122">
        <v>1278572</v>
      </c>
      <c r="S14" s="122">
        <v>11197</v>
      </c>
      <c r="T14" s="166">
        <v>117896.05</v>
      </c>
      <c r="U14" s="124">
        <f>T14/T$36</f>
        <v>0.14321156491834844</v>
      </c>
      <c r="V14" s="76">
        <v>358</v>
      </c>
      <c r="W14" s="122">
        <v>1304634</v>
      </c>
      <c r="X14" s="122">
        <v>14443</v>
      </c>
      <c r="Y14" s="166">
        <v>119372.643</v>
      </c>
      <c r="Z14" s="124">
        <f>Y14/Y$36</f>
        <v>0.14846770929601516</v>
      </c>
      <c r="AA14" s="76">
        <v>335</v>
      </c>
      <c r="AB14" s="122">
        <v>1342980</v>
      </c>
      <c r="AC14" s="122">
        <v>111214</v>
      </c>
      <c r="AD14" s="166">
        <v>68328.032999999996</v>
      </c>
      <c r="AE14" s="124">
        <f>AD14/AD$36</f>
        <v>9.1659520861515367E-2</v>
      </c>
    </row>
    <row r="15" spans="1:31" ht="12.75" hidden="1" customHeight="1" x14ac:dyDescent="0.2">
      <c r="A15" s="114"/>
      <c r="B15" s="30"/>
      <c r="C15" s="6"/>
      <c r="D15" s="6"/>
      <c r="E15" s="150"/>
      <c r="F15" s="31"/>
      <c r="G15" s="41"/>
      <c r="H15" s="42"/>
      <c r="I15" s="42"/>
      <c r="J15" s="160"/>
      <c r="K15" s="44"/>
      <c r="L15" s="76"/>
      <c r="M15" s="122"/>
      <c r="N15" s="122"/>
      <c r="O15" s="166"/>
      <c r="P15" s="124"/>
      <c r="Q15" s="76"/>
      <c r="R15" s="122"/>
      <c r="S15" s="122"/>
      <c r="T15" s="166"/>
      <c r="U15" s="124"/>
      <c r="V15" s="76"/>
      <c r="W15" s="122"/>
      <c r="X15" s="122"/>
      <c r="Y15" s="166"/>
      <c r="Z15" s="124"/>
      <c r="AA15" s="76"/>
      <c r="AB15" s="122"/>
      <c r="AC15" s="122"/>
      <c r="AD15" s="166"/>
      <c r="AE15" s="124"/>
    </row>
    <row r="16" spans="1:31" ht="12.75" hidden="1" customHeight="1" x14ac:dyDescent="0.2">
      <c r="A16" s="114"/>
      <c r="B16" s="30"/>
      <c r="C16" s="6"/>
      <c r="D16" s="6"/>
      <c r="E16" s="150"/>
      <c r="F16" s="31"/>
      <c r="G16" s="41"/>
      <c r="H16" s="42"/>
      <c r="I16" s="42"/>
      <c r="J16" s="160"/>
      <c r="K16" s="44"/>
      <c r="L16" s="76"/>
      <c r="M16" s="122"/>
      <c r="N16" s="122"/>
      <c r="O16" s="166"/>
      <c r="P16" s="124"/>
      <c r="Q16" s="76"/>
      <c r="R16" s="122"/>
      <c r="S16" s="122"/>
      <c r="T16" s="166"/>
      <c r="U16" s="124"/>
      <c r="V16" s="76"/>
      <c r="W16" s="122"/>
      <c r="X16" s="122"/>
      <c r="Y16" s="166"/>
      <c r="Z16" s="124"/>
      <c r="AA16" s="76"/>
      <c r="AB16" s="122"/>
      <c r="AC16" s="122"/>
      <c r="AD16" s="166"/>
      <c r="AE16" s="124"/>
    </row>
    <row r="17" spans="2:31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6"/>
      <c r="P17" s="124"/>
      <c r="Q17" s="76"/>
      <c r="R17" s="122"/>
      <c r="S17" s="122"/>
      <c r="T17" s="166"/>
      <c r="U17" s="124"/>
      <c r="V17" s="76"/>
      <c r="W17" s="122"/>
      <c r="X17" s="122"/>
      <c r="Y17" s="166"/>
      <c r="Z17" s="124"/>
      <c r="AA17" s="76"/>
      <c r="AB17" s="122"/>
      <c r="AC17" s="122"/>
      <c r="AD17" s="166"/>
      <c r="AE17" s="124"/>
    </row>
    <row r="18" spans="2:31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6"/>
      <c r="P18" s="124"/>
      <c r="Q18" s="76"/>
      <c r="R18" s="122"/>
      <c r="S18" s="122"/>
      <c r="T18" s="166"/>
      <c r="U18" s="124"/>
      <c r="V18" s="76"/>
      <c r="W18" s="122"/>
      <c r="X18" s="122"/>
      <c r="Y18" s="166"/>
      <c r="Z18" s="124"/>
      <c r="AA18" s="76"/>
      <c r="AB18" s="122"/>
      <c r="AC18" s="122"/>
      <c r="AD18" s="166"/>
      <c r="AE18" s="124"/>
    </row>
    <row r="19" spans="2:31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6"/>
      <c r="P19" s="124"/>
      <c r="Q19" s="76"/>
      <c r="R19" s="122"/>
      <c r="S19" s="122"/>
      <c r="T19" s="166"/>
      <c r="U19" s="124"/>
      <c r="V19" s="76"/>
      <c r="W19" s="122"/>
      <c r="X19" s="122"/>
      <c r="Y19" s="166"/>
      <c r="Z19" s="124"/>
      <c r="AA19" s="76"/>
      <c r="AB19" s="122"/>
      <c r="AC19" s="122"/>
      <c r="AD19" s="166"/>
      <c r="AE19" s="124"/>
    </row>
    <row r="20" spans="2:31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6"/>
      <c r="P20" s="124"/>
      <c r="Q20" s="76"/>
      <c r="R20" s="122"/>
      <c r="S20" s="122"/>
      <c r="T20" s="166"/>
      <c r="U20" s="124"/>
      <c r="V20" s="76"/>
      <c r="W20" s="122"/>
      <c r="X20" s="122"/>
      <c r="Y20" s="166"/>
      <c r="Z20" s="124"/>
      <c r="AA20" s="76"/>
      <c r="AB20" s="122"/>
      <c r="AC20" s="122"/>
      <c r="AD20" s="166"/>
      <c r="AE20" s="124"/>
    </row>
    <row r="21" spans="2:31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6"/>
      <c r="P21" s="124"/>
      <c r="Q21" s="76"/>
      <c r="R21" s="122"/>
      <c r="S21" s="122"/>
      <c r="T21" s="166"/>
      <c r="U21" s="124"/>
      <c r="V21" s="76"/>
      <c r="W21" s="122"/>
      <c r="X21" s="122"/>
      <c r="Y21" s="166"/>
      <c r="Z21" s="124"/>
      <c r="AA21" s="76"/>
      <c r="AB21" s="122"/>
      <c r="AC21" s="122"/>
      <c r="AD21" s="166"/>
      <c r="AE21" s="124"/>
    </row>
    <row r="22" spans="2:31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6"/>
      <c r="P22" s="124"/>
      <c r="Q22" s="76"/>
      <c r="R22" s="122"/>
      <c r="S22" s="122"/>
      <c r="T22" s="166"/>
      <c r="U22" s="124"/>
      <c r="V22" s="76"/>
      <c r="W22" s="122"/>
      <c r="X22" s="122"/>
      <c r="Y22" s="166"/>
      <c r="Z22" s="124"/>
      <c r="AA22" s="76"/>
      <c r="AB22" s="122"/>
      <c r="AC22" s="122"/>
      <c r="AD22" s="166"/>
      <c r="AE22" s="124"/>
    </row>
    <row r="23" spans="2:31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6"/>
      <c r="P23" s="124"/>
      <c r="Q23" s="76"/>
      <c r="R23" s="122"/>
      <c r="S23" s="122"/>
      <c r="T23" s="166"/>
      <c r="U23" s="124"/>
      <c r="V23" s="76"/>
      <c r="W23" s="122"/>
      <c r="X23" s="122"/>
      <c r="Y23" s="166"/>
      <c r="Z23" s="124"/>
      <c r="AA23" s="76"/>
      <c r="AB23" s="122"/>
      <c r="AC23" s="122"/>
      <c r="AD23" s="166"/>
      <c r="AE23" s="124"/>
    </row>
    <row r="24" spans="2:31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6"/>
      <c r="P24" s="124"/>
      <c r="Q24" s="76"/>
      <c r="R24" s="122"/>
      <c r="S24" s="122"/>
      <c r="T24" s="166"/>
      <c r="U24" s="124"/>
      <c r="V24" s="76"/>
      <c r="W24" s="122"/>
      <c r="X24" s="122"/>
      <c r="Y24" s="166"/>
      <c r="Z24" s="124"/>
      <c r="AA24" s="76"/>
      <c r="AB24" s="122"/>
      <c r="AC24" s="122"/>
      <c r="AD24" s="166"/>
      <c r="AE24" s="124"/>
    </row>
    <row r="25" spans="2:31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6"/>
      <c r="P25" s="124"/>
      <c r="Q25" s="76"/>
      <c r="R25" s="122"/>
      <c r="S25" s="122"/>
      <c r="T25" s="166"/>
      <c r="U25" s="124"/>
      <c r="V25" s="76"/>
      <c r="W25" s="122"/>
      <c r="X25" s="122"/>
      <c r="Y25" s="166"/>
      <c r="Z25" s="124"/>
      <c r="AA25" s="76"/>
      <c r="AB25" s="122"/>
      <c r="AC25" s="122"/>
      <c r="AD25" s="166"/>
      <c r="AE25" s="124"/>
    </row>
    <row r="26" spans="2:31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6"/>
      <c r="P26" s="124"/>
      <c r="Q26" s="76"/>
      <c r="R26" s="122"/>
      <c r="S26" s="122"/>
      <c r="T26" s="166"/>
      <c r="U26" s="124"/>
      <c r="V26" s="76"/>
      <c r="W26" s="122"/>
      <c r="X26" s="122"/>
      <c r="Y26" s="166"/>
      <c r="Z26" s="124"/>
      <c r="AA26" s="76"/>
      <c r="AB26" s="122"/>
      <c r="AC26" s="122"/>
      <c r="AD26" s="166"/>
      <c r="AE26" s="124"/>
    </row>
    <row r="27" spans="2:31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6"/>
      <c r="P27" s="124"/>
      <c r="Q27" s="76"/>
      <c r="R27" s="122"/>
      <c r="S27" s="122"/>
      <c r="T27" s="166"/>
      <c r="U27" s="124"/>
      <c r="V27" s="76"/>
      <c r="W27" s="122"/>
      <c r="X27" s="122"/>
      <c r="Y27" s="166"/>
      <c r="Z27" s="124"/>
      <c r="AA27" s="76"/>
      <c r="AB27" s="122"/>
      <c r="AC27" s="122"/>
      <c r="AD27" s="166"/>
      <c r="AE27" s="124"/>
    </row>
    <row r="28" spans="2:31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6"/>
      <c r="P28" s="124"/>
      <c r="Q28" s="76"/>
      <c r="R28" s="122"/>
      <c r="S28" s="122"/>
      <c r="T28" s="166"/>
      <c r="U28" s="124"/>
      <c r="V28" s="76"/>
      <c r="W28" s="122"/>
      <c r="X28" s="122"/>
      <c r="Y28" s="166"/>
      <c r="Z28" s="124"/>
      <c r="AA28" s="76"/>
      <c r="AB28" s="122"/>
      <c r="AC28" s="122"/>
      <c r="AD28" s="166"/>
      <c r="AE28" s="124"/>
    </row>
    <row r="29" spans="2:31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6"/>
      <c r="P29" s="124"/>
      <c r="Q29" s="76"/>
      <c r="R29" s="122"/>
      <c r="S29" s="122"/>
      <c r="T29" s="166"/>
      <c r="U29" s="124"/>
      <c r="V29" s="76"/>
      <c r="W29" s="122"/>
      <c r="X29" s="122"/>
      <c r="Y29" s="166"/>
      <c r="Z29" s="124"/>
      <c r="AA29" s="76"/>
      <c r="AB29" s="122"/>
      <c r="AC29" s="122"/>
      <c r="AD29" s="166"/>
      <c r="AE29" s="124"/>
    </row>
    <row r="30" spans="2:31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6"/>
      <c r="P30" s="124"/>
      <c r="Q30" s="76"/>
      <c r="R30" s="122"/>
      <c r="S30" s="122"/>
      <c r="T30" s="166"/>
      <c r="U30" s="124"/>
      <c r="V30" s="76"/>
      <c r="W30" s="122"/>
      <c r="X30" s="122"/>
      <c r="Y30" s="166"/>
      <c r="Z30" s="124"/>
      <c r="AA30" s="76"/>
      <c r="AB30" s="122"/>
      <c r="AC30" s="122"/>
      <c r="AD30" s="166"/>
      <c r="AE30" s="124"/>
    </row>
    <row r="31" spans="2:31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6"/>
      <c r="P31" s="124"/>
      <c r="Q31" s="76"/>
      <c r="R31" s="122"/>
      <c r="S31" s="122"/>
      <c r="T31" s="166"/>
      <c r="U31" s="124"/>
      <c r="V31" s="76"/>
      <c r="W31" s="122"/>
      <c r="X31" s="122"/>
      <c r="Y31" s="166"/>
      <c r="Z31" s="124"/>
      <c r="AA31" s="76"/>
      <c r="AB31" s="122"/>
      <c r="AC31" s="122"/>
      <c r="AD31" s="166"/>
      <c r="AE31" s="124"/>
    </row>
    <row r="32" spans="2:31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6"/>
      <c r="P32" s="124"/>
      <c r="Q32" s="76"/>
      <c r="R32" s="122"/>
      <c r="S32" s="122"/>
      <c r="T32" s="166"/>
      <c r="U32" s="124"/>
      <c r="V32" s="76"/>
      <c r="W32" s="122"/>
      <c r="X32" s="122"/>
      <c r="Y32" s="166"/>
      <c r="Z32" s="124"/>
      <c r="AA32" s="76"/>
      <c r="AB32" s="122"/>
      <c r="AC32" s="122"/>
      <c r="AD32" s="166"/>
      <c r="AE32" s="124"/>
    </row>
    <row r="33" spans="1:31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6"/>
      <c r="P33" s="124"/>
      <c r="Q33" s="76"/>
      <c r="R33" s="122"/>
      <c r="S33" s="122"/>
      <c r="T33" s="166"/>
      <c r="U33" s="124"/>
      <c r="V33" s="76"/>
      <c r="W33" s="122"/>
      <c r="X33" s="122"/>
      <c r="Y33" s="166"/>
      <c r="Z33" s="124"/>
      <c r="AA33" s="76"/>
      <c r="AB33" s="122"/>
      <c r="AC33" s="122"/>
      <c r="AD33" s="166"/>
      <c r="AE33" s="124"/>
    </row>
    <row r="34" spans="1:31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6"/>
      <c r="P34" s="124"/>
      <c r="Q34" s="76"/>
      <c r="R34" s="122"/>
      <c r="S34" s="122"/>
      <c r="T34" s="166"/>
      <c r="U34" s="124"/>
      <c r="V34" s="76"/>
      <c r="W34" s="122"/>
      <c r="X34" s="122"/>
      <c r="Y34" s="166"/>
      <c r="Z34" s="124"/>
      <c r="AA34" s="76"/>
      <c r="AB34" s="122"/>
      <c r="AC34" s="122"/>
      <c r="AD34" s="166"/>
      <c r="AE34" s="124"/>
    </row>
    <row r="35" spans="1:31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6"/>
      <c r="P35" s="124"/>
      <c r="Q35" s="76"/>
      <c r="R35" s="122"/>
      <c r="S35" s="122"/>
      <c r="T35" s="166"/>
      <c r="U35" s="124"/>
      <c r="V35" s="76"/>
      <c r="W35" s="122"/>
      <c r="X35" s="122"/>
      <c r="Y35" s="166"/>
      <c r="Z35" s="124"/>
      <c r="AA35" s="76"/>
      <c r="AB35" s="122"/>
      <c r="AC35" s="122"/>
      <c r="AD35" s="166"/>
      <c r="AE35" s="124"/>
    </row>
    <row r="36" spans="1:31" x14ac:dyDescent="0.2">
      <c r="A36" s="115" t="s">
        <v>2</v>
      </c>
      <c r="B36" s="32">
        <f t="shared" ref="B36:AE36" si="0">SUM(B$12:B$35)</f>
        <v>1587</v>
      </c>
      <c r="C36" s="7">
        <f t="shared" si="0"/>
        <v>4241897</v>
      </c>
      <c r="D36" s="7">
        <f t="shared" si="0"/>
        <v>937295</v>
      </c>
      <c r="E36" s="151">
        <f t="shared" si="0"/>
        <v>922141.15899999999</v>
      </c>
      <c r="F36" s="64">
        <f t="shared" si="0"/>
        <v>1</v>
      </c>
      <c r="G36" s="45">
        <f t="shared" si="0"/>
        <v>1654</v>
      </c>
      <c r="H36" s="65">
        <f t="shared" si="0"/>
        <v>4175912</v>
      </c>
      <c r="I36" s="65">
        <f t="shared" si="0"/>
        <v>917491</v>
      </c>
      <c r="J36" s="161">
        <f t="shared" si="0"/>
        <v>903287.78299999994</v>
      </c>
      <c r="K36" s="66">
        <f t="shared" si="0"/>
        <v>1</v>
      </c>
      <c r="L36" s="77">
        <f t="shared" si="0"/>
        <v>1682</v>
      </c>
      <c r="M36" s="125">
        <f t="shared" si="0"/>
        <v>4050094</v>
      </c>
      <c r="N36" s="125">
        <f t="shared" si="0"/>
        <v>888825</v>
      </c>
      <c r="O36" s="167">
        <f t="shared" si="0"/>
        <v>860065.13900000008</v>
      </c>
      <c r="P36" s="127">
        <f t="shared" si="0"/>
        <v>1</v>
      </c>
      <c r="Q36" s="77">
        <f t="shared" si="0"/>
        <v>1743</v>
      </c>
      <c r="R36" s="125">
        <f t="shared" si="0"/>
        <v>4038155</v>
      </c>
      <c r="S36" s="125">
        <f t="shared" si="0"/>
        <v>878601</v>
      </c>
      <c r="T36" s="167">
        <f t="shared" si="0"/>
        <v>823229.95400000003</v>
      </c>
      <c r="U36" s="127">
        <f t="shared" si="0"/>
        <v>0.99999999999999989</v>
      </c>
      <c r="V36" s="77">
        <f t="shared" si="0"/>
        <v>1845</v>
      </c>
      <c r="W36" s="125">
        <f t="shared" si="0"/>
        <v>4004037</v>
      </c>
      <c r="X36" s="125">
        <f t="shared" si="0"/>
        <v>868818</v>
      </c>
      <c r="Y36" s="167">
        <f t="shared" si="0"/>
        <v>804031.01500000001</v>
      </c>
      <c r="Z36" s="127">
        <f t="shared" si="0"/>
        <v>1</v>
      </c>
      <c r="AA36" s="77">
        <f t="shared" si="0"/>
        <v>1905</v>
      </c>
      <c r="AB36" s="125">
        <f t="shared" si="0"/>
        <v>3932748</v>
      </c>
      <c r="AC36" s="125">
        <f t="shared" si="0"/>
        <v>943332</v>
      </c>
      <c r="AD36" s="167">
        <f t="shared" si="0"/>
        <v>745454.83499999996</v>
      </c>
      <c r="AE36" s="127">
        <f t="shared" si="0"/>
        <v>1</v>
      </c>
    </row>
    <row r="39" spans="1:31" ht="12.75" hidden="1" customHeight="1" x14ac:dyDescent="0.2"/>
    <row r="40" spans="1:31" ht="12.75" hidden="1" customHeight="1" x14ac:dyDescent="0.2"/>
    <row r="41" spans="1:31" ht="12.75" hidden="1" customHeight="1" x14ac:dyDescent="0.2"/>
    <row r="42" spans="1:31" ht="12.75" hidden="1" customHeight="1" x14ac:dyDescent="0.2"/>
    <row r="43" spans="1:31" ht="12.75" hidden="1" customHeight="1" x14ac:dyDescent="0.2"/>
    <row r="44" spans="1:31" ht="12.75" hidden="1" customHeight="1" x14ac:dyDescent="0.2"/>
    <row r="45" spans="1:31" ht="12.75" hidden="1" customHeight="1" x14ac:dyDescent="0.2"/>
    <row r="46" spans="1:31" ht="12.75" hidden="1" customHeight="1" x14ac:dyDescent="0.2"/>
    <row r="47" spans="1:31" ht="12.75" hidden="1" customHeight="1" x14ac:dyDescent="0.2"/>
    <row r="48" spans="1:31" ht="12.75" hidden="1" customHeight="1" x14ac:dyDescent="0.2"/>
    <row r="49" spans="1:31" ht="12.75" hidden="1" customHeight="1" x14ac:dyDescent="0.2"/>
    <row r="51" spans="1:31" x14ac:dyDescent="0.2">
      <c r="A51" s="116" t="str">
        <f>Translation!$A$30</f>
        <v>Vorsorgeeinrichtungen ohne Staatsgarantie</v>
      </c>
    </row>
    <row r="52" spans="1:31" x14ac:dyDescent="0.2">
      <c r="A52" s="114" t="str">
        <f>$A$12</f>
        <v>Periodentafel</v>
      </c>
      <c r="B52" s="33">
        <v>776</v>
      </c>
      <c r="C52" s="8">
        <v>1676740</v>
      </c>
      <c r="D52" s="8">
        <v>409188</v>
      </c>
      <c r="E52" s="152">
        <v>334251.05200000003</v>
      </c>
      <c r="F52" s="34">
        <f>E52/E$76</f>
        <v>0.4208145769438727</v>
      </c>
      <c r="G52" s="47">
        <v>837</v>
      </c>
      <c r="H52" s="48">
        <v>1693903</v>
      </c>
      <c r="I52" s="48">
        <v>416137</v>
      </c>
      <c r="J52" s="162">
        <v>336390.93599999999</v>
      </c>
      <c r="K52" s="50">
        <f>J52/J$76</f>
        <v>0.43728155758001691</v>
      </c>
      <c r="L52" s="128">
        <v>904</v>
      </c>
      <c r="M52" s="129">
        <v>1754170</v>
      </c>
      <c r="N52" s="129">
        <v>449462</v>
      </c>
      <c r="O52" s="168">
        <v>357355.255</v>
      </c>
      <c r="P52" s="131">
        <f>O52/O$76</f>
        <v>0.487665425798051</v>
      </c>
      <c r="Q52" s="128">
        <v>993</v>
      </c>
      <c r="R52" s="129">
        <v>1869224</v>
      </c>
      <c r="S52" s="129">
        <v>476014</v>
      </c>
      <c r="T52" s="168">
        <v>378189.21899999998</v>
      </c>
      <c r="U52" s="131">
        <f>T52/T$76</f>
        <v>0.53721437273508477</v>
      </c>
      <c r="V52" s="128">
        <v>1085</v>
      </c>
      <c r="W52" s="129">
        <v>1954615</v>
      </c>
      <c r="X52" s="129">
        <v>514037</v>
      </c>
      <c r="Y52" s="168">
        <v>415058.14899999998</v>
      </c>
      <c r="Z52" s="131">
        <f>Y52/Y$76</f>
        <v>0.61152182865602622</v>
      </c>
      <c r="AA52" s="128">
        <v>1168</v>
      </c>
      <c r="AB52" s="129">
        <v>1727847</v>
      </c>
      <c r="AC52" s="129">
        <v>498483</v>
      </c>
      <c r="AD52" s="168">
        <v>420673.82199999999</v>
      </c>
      <c r="AE52" s="131">
        <f>AD52/AD$76</f>
        <v>0.68218264041718357</v>
      </c>
    </row>
    <row r="53" spans="1:31" x14ac:dyDescent="0.2">
      <c r="A53" s="114" t="str">
        <f>$A$13</f>
        <v>Generationentafel</v>
      </c>
      <c r="B53" s="33">
        <v>484</v>
      </c>
      <c r="C53" s="8">
        <v>1214061</v>
      </c>
      <c r="D53" s="8">
        <v>376357</v>
      </c>
      <c r="E53" s="152">
        <v>357357.16399999999</v>
      </c>
      <c r="F53" s="34">
        <f>E53/E$76</f>
        <v>0.44990465366290638</v>
      </c>
      <c r="G53" s="47">
        <v>466</v>
      </c>
      <c r="H53" s="48">
        <v>1083050</v>
      </c>
      <c r="I53" s="48">
        <v>344955</v>
      </c>
      <c r="J53" s="162">
        <v>326987.62300000002</v>
      </c>
      <c r="K53" s="50">
        <f>J53/J$76</f>
        <v>0.42505799589923365</v>
      </c>
      <c r="L53" s="128">
        <v>419</v>
      </c>
      <c r="M53" s="129">
        <v>805832</v>
      </c>
      <c r="N53" s="129">
        <v>288660</v>
      </c>
      <c r="O53" s="168">
        <v>262416.49699999997</v>
      </c>
      <c r="P53" s="131">
        <f>O53/O$76</f>
        <v>0.35810709638490684</v>
      </c>
      <c r="Q53" s="128">
        <v>382</v>
      </c>
      <c r="R53" s="129">
        <v>582016</v>
      </c>
      <c r="S53" s="129">
        <v>247556</v>
      </c>
      <c r="T53" s="168">
        <v>207896.67600000001</v>
      </c>
      <c r="U53" s="131">
        <f>T53/T$76</f>
        <v>0.29531535215722043</v>
      </c>
      <c r="V53" s="128">
        <v>359</v>
      </c>
      <c r="W53" s="129">
        <v>405408</v>
      </c>
      <c r="X53" s="129">
        <v>186426</v>
      </c>
      <c r="Y53" s="168">
        <v>144299.10699999999</v>
      </c>
      <c r="Z53" s="131">
        <f>Y53/Y$76</f>
        <v>0.21260166557065138</v>
      </c>
      <c r="AA53" s="128">
        <v>346</v>
      </c>
      <c r="AB53" s="129">
        <v>504201</v>
      </c>
      <c r="AC53" s="129">
        <v>174033</v>
      </c>
      <c r="AD53" s="168">
        <v>127682.541</v>
      </c>
      <c r="AE53" s="131">
        <f>AD53/AD$76</f>
        <v>0.2070554629248009</v>
      </c>
    </row>
    <row r="54" spans="1:31" x14ac:dyDescent="0.2">
      <c r="A54" s="114" t="str">
        <f>$A$14</f>
        <v>keine selbst erbrachten Rentenleistungen</v>
      </c>
      <c r="B54" s="33">
        <v>289</v>
      </c>
      <c r="C54" s="8">
        <v>1045726</v>
      </c>
      <c r="D54" s="8">
        <v>290</v>
      </c>
      <c r="E54" s="152">
        <v>102687.111</v>
      </c>
      <c r="F54" s="34">
        <f>E54/E$76</f>
        <v>0.12928076939322092</v>
      </c>
      <c r="G54" s="47">
        <v>313</v>
      </c>
      <c r="H54" s="48">
        <v>1073236</v>
      </c>
      <c r="I54" s="48">
        <v>215</v>
      </c>
      <c r="J54" s="162">
        <v>105899.107</v>
      </c>
      <c r="K54" s="50">
        <f>J54/J$76</f>
        <v>0.13766044652074952</v>
      </c>
      <c r="L54" s="128">
        <v>320</v>
      </c>
      <c r="M54" s="129">
        <v>1168052</v>
      </c>
      <c r="N54" s="129">
        <v>605</v>
      </c>
      <c r="O54" s="168">
        <v>113016.008</v>
      </c>
      <c r="P54" s="131">
        <f>O54/O$76</f>
        <v>0.15422747781704213</v>
      </c>
      <c r="Q54" s="128">
        <v>330</v>
      </c>
      <c r="R54" s="129">
        <v>1278572</v>
      </c>
      <c r="S54" s="129">
        <v>11197</v>
      </c>
      <c r="T54" s="168">
        <v>117896.05</v>
      </c>
      <c r="U54" s="131">
        <f>T54/T$76</f>
        <v>0.16747027510769469</v>
      </c>
      <c r="V54" s="128">
        <v>358</v>
      </c>
      <c r="W54" s="129">
        <v>1304634</v>
      </c>
      <c r="X54" s="129">
        <v>14443</v>
      </c>
      <c r="Y54" s="168">
        <v>119372.643</v>
      </c>
      <c r="Z54" s="131">
        <f>Y54/Y$76</f>
        <v>0.17587650577332237</v>
      </c>
      <c r="AA54" s="128">
        <v>333</v>
      </c>
      <c r="AB54" s="129">
        <v>1342584</v>
      </c>
      <c r="AC54" s="129">
        <v>111111</v>
      </c>
      <c r="AD54" s="168">
        <v>68302.281000000003</v>
      </c>
      <c r="AE54" s="131">
        <f>AD54/AD$76</f>
        <v>0.11076189665801556</v>
      </c>
    </row>
    <row r="55" spans="1:31" ht="12.75" hidden="1" customHeight="1" x14ac:dyDescent="0.2">
      <c r="A55" s="114">
        <f>$A$15</f>
        <v>0</v>
      </c>
      <c r="B55" s="33"/>
      <c r="C55" s="8"/>
      <c r="D55" s="8"/>
      <c r="E55" s="152"/>
      <c r="F55" s="34"/>
      <c r="G55" s="47"/>
      <c r="H55" s="48"/>
      <c r="I55" s="48"/>
      <c r="J55" s="162"/>
      <c r="K55" s="50"/>
      <c r="L55" s="128"/>
      <c r="M55" s="129"/>
      <c r="N55" s="129"/>
      <c r="O55" s="168"/>
      <c r="P55" s="131"/>
      <c r="Q55" s="128"/>
      <c r="R55" s="129"/>
      <c r="S55" s="129"/>
      <c r="T55" s="168"/>
      <c r="U55" s="131"/>
      <c r="V55" s="128"/>
      <c r="W55" s="129"/>
      <c r="X55" s="129"/>
      <c r="Y55" s="168"/>
      <c r="Z55" s="131"/>
      <c r="AA55" s="128"/>
      <c r="AB55" s="129"/>
      <c r="AC55" s="129"/>
      <c r="AD55" s="168"/>
      <c r="AE55" s="131"/>
    </row>
    <row r="56" spans="1:31" ht="12.75" hidden="1" customHeight="1" x14ac:dyDescent="0.2">
      <c r="A56" s="114">
        <f>$A$16</f>
        <v>0</v>
      </c>
      <c r="B56" s="33"/>
      <c r="C56" s="8"/>
      <c r="D56" s="8"/>
      <c r="E56" s="152"/>
      <c r="F56" s="34"/>
      <c r="G56" s="47"/>
      <c r="H56" s="48"/>
      <c r="I56" s="48"/>
      <c r="J56" s="162"/>
      <c r="K56" s="50"/>
      <c r="L56" s="128"/>
      <c r="M56" s="129"/>
      <c r="N56" s="129"/>
      <c r="O56" s="168"/>
      <c r="P56" s="131"/>
      <c r="Q56" s="128"/>
      <c r="R56" s="129"/>
      <c r="S56" s="129"/>
      <c r="T56" s="168"/>
      <c r="U56" s="131"/>
      <c r="V56" s="128"/>
      <c r="W56" s="129"/>
      <c r="X56" s="129"/>
      <c r="Y56" s="168"/>
      <c r="Z56" s="131"/>
      <c r="AA56" s="128"/>
      <c r="AB56" s="129"/>
      <c r="AC56" s="129"/>
      <c r="AD56" s="168"/>
      <c r="AE56" s="131"/>
    </row>
    <row r="57" spans="1:31" ht="12.75" hidden="1" customHeight="1" x14ac:dyDescent="0.2">
      <c r="A57" s="114">
        <f>$A$17</f>
        <v>0</v>
      </c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8"/>
      <c r="P57" s="131"/>
      <c r="Q57" s="128"/>
      <c r="R57" s="129"/>
      <c r="S57" s="129"/>
      <c r="T57" s="168"/>
      <c r="U57" s="131"/>
      <c r="V57" s="128"/>
      <c r="W57" s="129"/>
      <c r="X57" s="129"/>
      <c r="Y57" s="168"/>
      <c r="Z57" s="131"/>
      <c r="AA57" s="128"/>
      <c r="AB57" s="129"/>
      <c r="AC57" s="129"/>
      <c r="AD57" s="168"/>
      <c r="AE57" s="131"/>
    </row>
    <row r="58" spans="1:31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8"/>
      <c r="P58" s="131"/>
      <c r="Q58" s="128"/>
      <c r="R58" s="129"/>
      <c r="S58" s="129"/>
      <c r="T58" s="168"/>
      <c r="U58" s="131"/>
      <c r="V58" s="128"/>
      <c r="W58" s="129"/>
      <c r="X58" s="129"/>
      <c r="Y58" s="168"/>
      <c r="Z58" s="131"/>
      <c r="AA58" s="128"/>
      <c r="AB58" s="129"/>
      <c r="AC58" s="129"/>
      <c r="AD58" s="168"/>
      <c r="AE58" s="131"/>
    </row>
    <row r="59" spans="1:3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8"/>
      <c r="P59" s="131"/>
      <c r="Q59" s="128"/>
      <c r="R59" s="129"/>
      <c r="S59" s="129"/>
      <c r="T59" s="168"/>
      <c r="U59" s="131"/>
      <c r="V59" s="128"/>
      <c r="W59" s="129"/>
      <c r="X59" s="129"/>
      <c r="Y59" s="168"/>
      <c r="Z59" s="131"/>
      <c r="AA59" s="128"/>
      <c r="AB59" s="129"/>
      <c r="AC59" s="129"/>
      <c r="AD59" s="168"/>
      <c r="AE59" s="131"/>
    </row>
    <row r="60" spans="1:3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8"/>
      <c r="P60" s="131"/>
      <c r="Q60" s="128"/>
      <c r="R60" s="129"/>
      <c r="S60" s="129"/>
      <c r="T60" s="168"/>
      <c r="U60" s="131"/>
      <c r="V60" s="128"/>
      <c r="W60" s="129"/>
      <c r="X60" s="129"/>
      <c r="Y60" s="168"/>
      <c r="Z60" s="131"/>
      <c r="AA60" s="128"/>
      <c r="AB60" s="129"/>
      <c r="AC60" s="129"/>
      <c r="AD60" s="168"/>
      <c r="AE60" s="131"/>
    </row>
    <row r="61" spans="1:3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8"/>
      <c r="P61" s="131"/>
      <c r="Q61" s="128"/>
      <c r="R61" s="129"/>
      <c r="S61" s="129"/>
      <c r="T61" s="168"/>
      <c r="U61" s="131"/>
      <c r="V61" s="128"/>
      <c r="W61" s="129"/>
      <c r="X61" s="129"/>
      <c r="Y61" s="168"/>
      <c r="Z61" s="131"/>
      <c r="AA61" s="128"/>
      <c r="AB61" s="129"/>
      <c r="AC61" s="129"/>
      <c r="AD61" s="168"/>
      <c r="AE61" s="131"/>
    </row>
    <row r="62" spans="1:3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8"/>
      <c r="P62" s="131"/>
      <c r="Q62" s="128"/>
      <c r="R62" s="129"/>
      <c r="S62" s="129"/>
      <c r="T62" s="168"/>
      <c r="U62" s="131"/>
      <c r="V62" s="128"/>
      <c r="W62" s="129"/>
      <c r="X62" s="129"/>
      <c r="Y62" s="168"/>
      <c r="Z62" s="131"/>
      <c r="AA62" s="128"/>
      <c r="AB62" s="129"/>
      <c r="AC62" s="129"/>
      <c r="AD62" s="168"/>
      <c r="AE62" s="131"/>
    </row>
    <row r="63" spans="1:3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8"/>
      <c r="P63" s="131"/>
      <c r="Q63" s="128"/>
      <c r="R63" s="129"/>
      <c r="S63" s="129"/>
      <c r="T63" s="168"/>
      <c r="U63" s="131"/>
      <c r="V63" s="128"/>
      <c r="W63" s="129"/>
      <c r="X63" s="129"/>
      <c r="Y63" s="168"/>
      <c r="Z63" s="131"/>
      <c r="AA63" s="128"/>
      <c r="AB63" s="129"/>
      <c r="AC63" s="129"/>
      <c r="AD63" s="168"/>
      <c r="AE63" s="131"/>
    </row>
    <row r="64" spans="1:3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8"/>
      <c r="P64" s="131"/>
      <c r="Q64" s="128"/>
      <c r="R64" s="129"/>
      <c r="S64" s="129"/>
      <c r="T64" s="168"/>
      <c r="U64" s="131"/>
      <c r="V64" s="128"/>
      <c r="W64" s="129"/>
      <c r="X64" s="129"/>
      <c r="Y64" s="168"/>
      <c r="Z64" s="131"/>
      <c r="AA64" s="128"/>
      <c r="AB64" s="129"/>
      <c r="AC64" s="129"/>
      <c r="AD64" s="168"/>
      <c r="AE64" s="131"/>
    </row>
    <row r="65" spans="1:3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8"/>
      <c r="P65" s="131"/>
      <c r="Q65" s="128"/>
      <c r="R65" s="129"/>
      <c r="S65" s="129"/>
      <c r="T65" s="168"/>
      <c r="U65" s="131"/>
      <c r="V65" s="128"/>
      <c r="W65" s="129"/>
      <c r="X65" s="129"/>
      <c r="Y65" s="168"/>
      <c r="Z65" s="131"/>
      <c r="AA65" s="128"/>
      <c r="AB65" s="129"/>
      <c r="AC65" s="129"/>
      <c r="AD65" s="168"/>
      <c r="AE65" s="131"/>
    </row>
    <row r="66" spans="1:3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8"/>
      <c r="P66" s="131"/>
      <c r="Q66" s="128"/>
      <c r="R66" s="129"/>
      <c r="S66" s="129"/>
      <c r="T66" s="168"/>
      <c r="U66" s="131"/>
      <c r="V66" s="128"/>
      <c r="W66" s="129"/>
      <c r="X66" s="129"/>
      <c r="Y66" s="168"/>
      <c r="Z66" s="131"/>
      <c r="AA66" s="128"/>
      <c r="AB66" s="129"/>
      <c r="AC66" s="129"/>
      <c r="AD66" s="168"/>
      <c r="AE66" s="131"/>
    </row>
    <row r="67" spans="1:3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8"/>
      <c r="P67" s="131"/>
      <c r="Q67" s="128"/>
      <c r="R67" s="129"/>
      <c r="S67" s="129"/>
      <c r="T67" s="168"/>
      <c r="U67" s="131"/>
      <c r="V67" s="128"/>
      <c r="W67" s="129"/>
      <c r="X67" s="129"/>
      <c r="Y67" s="168"/>
      <c r="Z67" s="131"/>
      <c r="AA67" s="128"/>
      <c r="AB67" s="129"/>
      <c r="AC67" s="129"/>
      <c r="AD67" s="168"/>
      <c r="AE67" s="131"/>
    </row>
    <row r="68" spans="1:3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8"/>
      <c r="P68" s="131"/>
      <c r="Q68" s="128"/>
      <c r="R68" s="129"/>
      <c r="S68" s="129"/>
      <c r="T68" s="168"/>
      <c r="U68" s="131"/>
      <c r="V68" s="128"/>
      <c r="W68" s="129"/>
      <c r="X68" s="129"/>
      <c r="Y68" s="168"/>
      <c r="Z68" s="131"/>
      <c r="AA68" s="128"/>
      <c r="AB68" s="129"/>
      <c r="AC68" s="129"/>
      <c r="AD68" s="168"/>
      <c r="AE68" s="131"/>
    </row>
    <row r="69" spans="1:3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8"/>
      <c r="P69" s="131"/>
      <c r="Q69" s="128"/>
      <c r="R69" s="129"/>
      <c r="S69" s="129"/>
      <c r="T69" s="168"/>
      <c r="U69" s="131"/>
      <c r="V69" s="128"/>
      <c r="W69" s="129"/>
      <c r="X69" s="129"/>
      <c r="Y69" s="168"/>
      <c r="Z69" s="131"/>
      <c r="AA69" s="128"/>
      <c r="AB69" s="129"/>
      <c r="AC69" s="129"/>
      <c r="AD69" s="168"/>
      <c r="AE69" s="131"/>
    </row>
    <row r="70" spans="1:3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8"/>
      <c r="P70" s="131"/>
      <c r="Q70" s="128"/>
      <c r="R70" s="129"/>
      <c r="S70" s="129"/>
      <c r="T70" s="168"/>
      <c r="U70" s="131"/>
      <c r="V70" s="128"/>
      <c r="W70" s="129"/>
      <c r="X70" s="129"/>
      <c r="Y70" s="168"/>
      <c r="Z70" s="131"/>
      <c r="AA70" s="128"/>
      <c r="AB70" s="129"/>
      <c r="AC70" s="129"/>
      <c r="AD70" s="168"/>
      <c r="AE70" s="131"/>
    </row>
    <row r="71" spans="1:3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8"/>
      <c r="P71" s="131"/>
      <c r="Q71" s="128"/>
      <c r="R71" s="129"/>
      <c r="S71" s="129"/>
      <c r="T71" s="168"/>
      <c r="U71" s="131"/>
      <c r="V71" s="128"/>
      <c r="W71" s="129"/>
      <c r="X71" s="129"/>
      <c r="Y71" s="168"/>
      <c r="Z71" s="131"/>
      <c r="AA71" s="128"/>
      <c r="AB71" s="129"/>
      <c r="AC71" s="129"/>
      <c r="AD71" s="168"/>
      <c r="AE71" s="131"/>
    </row>
    <row r="72" spans="1:3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8"/>
      <c r="P72" s="131"/>
      <c r="Q72" s="128"/>
      <c r="R72" s="129"/>
      <c r="S72" s="129"/>
      <c r="T72" s="168"/>
      <c r="U72" s="131"/>
      <c r="V72" s="128"/>
      <c r="W72" s="129"/>
      <c r="X72" s="129"/>
      <c r="Y72" s="168"/>
      <c r="Z72" s="131"/>
      <c r="AA72" s="128"/>
      <c r="AB72" s="129"/>
      <c r="AC72" s="129"/>
      <c r="AD72" s="168"/>
      <c r="AE72" s="131"/>
    </row>
    <row r="73" spans="1:3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8"/>
      <c r="P73" s="131"/>
      <c r="Q73" s="128"/>
      <c r="R73" s="129"/>
      <c r="S73" s="129"/>
      <c r="T73" s="168"/>
      <c r="U73" s="131"/>
      <c r="V73" s="128"/>
      <c r="W73" s="129"/>
      <c r="X73" s="129"/>
      <c r="Y73" s="168"/>
      <c r="Z73" s="131"/>
      <c r="AA73" s="128"/>
      <c r="AB73" s="129"/>
      <c r="AC73" s="129"/>
      <c r="AD73" s="168"/>
      <c r="AE73" s="131"/>
    </row>
    <row r="74" spans="1:3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8"/>
      <c r="P74" s="131"/>
      <c r="Q74" s="128"/>
      <c r="R74" s="129"/>
      <c r="S74" s="129"/>
      <c r="T74" s="168"/>
      <c r="U74" s="131"/>
      <c r="V74" s="128"/>
      <c r="W74" s="129"/>
      <c r="X74" s="129"/>
      <c r="Y74" s="168"/>
      <c r="Z74" s="131"/>
      <c r="AA74" s="128"/>
      <c r="AB74" s="129"/>
      <c r="AC74" s="129"/>
      <c r="AD74" s="168"/>
      <c r="AE74" s="131"/>
    </row>
    <row r="75" spans="1:31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8"/>
      <c r="P75" s="131"/>
      <c r="Q75" s="128"/>
      <c r="R75" s="129"/>
      <c r="S75" s="129"/>
      <c r="T75" s="168"/>
      <c r="U75" s="131"/>
      <c r="V75" s="128"/>
      <c r="W75" s="129"/>
      <c r="X75" s="129"/>
      <c r="Y75" s="168"/>
      <c r="Z75" s="131"/>
      <c r="AA75" s="128"/>
      <c r="AB75" s="129"/>
      <c r="AC75" s="129"/>
      <c r="AD75" s="168"/>
      <c r="AE75" s="131"/>
    </row>
    <row r="76" spans="1:31" x14ac:dyDescent="0.2">
      <c r="A76" s="115" t="s">
        <v>2</v>
      </c>
      <c r="B76" s="35">
        <f t="shared" ref="B76:Y76" si="1">SUM(B$52:B$75)</f>
        <v>1549</v>
      </c>
      <c r="C76" s="9">
        <f t="shared" si="1"/>
        <v>3936527</v>
      </c>
      <c r="D76" s="9">
        <f t="shared" si="1"/>
        <v>785835</v>
      </c>
      <c r="E76" s="153">
        <f t="shared" si="1"/>
        <v>794295.32700000005</v>
      </c>
      <c r="F76" s="67">
        <f t="shared" si="1"/>
        <v>1</v>
      </c>
      <c r="G76" s="51">
        <f t="shared" si="1"/>
        <v>1616</v>
      </c>
      <c r="H76" s="68">
        <f t="shared" si="1"/>
        <v>3850189</v>
      </c>
      <c r="I76" s="68">
        <f t="shared" si="1"/>
        <v>761307</v>
      </c>
      <c r="J76" s="163">
        <f t="shared" si="1"/>
        <v>769277.66599999997</v>
      </c>
      <c r="K76" s="69">
        <f t="shared" si="1"/>
        <v>1.0000000000000002</v>
      </c>
      <c r="L76" s="132">
        <f t="shared" si="1"/>
        <v>1643</v>
      </c>
      <c r="M76" s="133">
        <f t="shared" si="1"/>
        <v>3728054</v>
      </c>
      <c r="N76" s="133">
        <f t="shared" si="1"/>
        <v>738727</v>
      </c>
      <c r="O76" s="169">
        <f t="shared" si="1"/>
        <v>732787.76</v>
      </c>
      <c r="P76" s="135">
        <f t="shared" si="1"/>
        <v>1</v>
      </c>
      <c r="Q76" s="132">
        <f t="shared" si="1"/>
        <v>1705</v>
      </c>
      <c r="R76" s="133">
        <f t="shared" si="1"/>
        <v>3729812</v>
      </c>
      <c r="S76" s="133">
        <f t="shared" si="1"/>
        <v>734767</v>
      </c>
      <c r="T76" s="169">
        <f t="shared" si="1"/>
        <v>703981.94500000007</v>
      </c>
      <c r="U76" s="135">
        <f t="shared" si="1"/>
        <v>0.99999999999999978</v>
      </c>
      <c r="V76" s="132">
        <f t="shared" si="1"/>
        <v>1802</v>
      </c>
      <c r="W76" s="133">
        <f t="shared" si="1"/>
        <v>3664657</v>
      </c>
      <c r="X76" s="133">
        <f t="shared" si="1"/>
        <v>714906</v>
      </c>
      <c r="Y76" s="169">
        <f t="shared" si="1"/>
        <v>678729.89899999998</v>
      </c>
      <c r="Z76" s="135">
        <f t="shared" ref="Z76:AE76" si="2">SUM(Z$52:Z$75)</f>
        <v>1</v>
      </c>
      <c r="AA76" s="132">
        <f t="shared" si="2"/>
        <v>1847</v>
      </c>
      <c r="AB76" s="133">
        <f t="shared" si="2"/>
        <v>3574632</v>
      </c>
      <c r="AC76" s="133">
        <f t="shared" si="2"/>
        <v>783627</v>
      </c>
      <c r="AD76" s="169">
        <f t="shared" si="2"/>
        <v>616658.64399999997</v>
      </c>
      <c r="AE76" s="135">
        <f t="shared" si="2"/>
        <v>1</v>
      </c>
    </row>
    <row r="79" spans="1:31" ht="12.75" hidden="1" customHeight="1" x14ac:dyDescent="0.2"/>
    <row r="80" spans="1:31" ht="12.75" hidden="1" customHeight="1" x14ac:dyDescent="0.2"/>
    <row r="81" spans="1:31" ht="12.75" hidden="1" customHeight="1" x14ac:dyDescent="0.2"/>
    <row r="82" spans="1:31" ht="12.75" hidden="1" customHeight="1" x14ac:dyDescent="0.2"/>
    <row r="83" spans="1:31" ht="12.75" hidden="1" customHeight="1" x14ac:dyDescent="0.2"/>
    <row r="84" spans="1:31" ht="12.75" hidden="1" customHeight="1" x14ac:dyDescent="0.2"/>
    <row r="85" spans="1:31" ht="12.75" hidden="1" customHeight="1" x14ac:dyDescent="0.2"/>
    <row r="86" spans="1:31" ht="12.75" hidden="1" customHeight="1" x14ac:dyDescent="0.2"/>
    <row r="87" spans="1:31" ht="12.75" hidden="1" customHeight="1" x14ac:dyDescent="0.2"/>
    <row r="88" spans="1:31" ht="12.75" hidden="1" customHeight="1" x14ac:dyDescent="0.2"/>
    <row r="89" spans="1:31" ht="12.75" hidden="1" customHeight="1" x14ac:dyDescent="0.2"/>
    <row r="91" spans="1:31" x14ac:dyDescent="0.2">
      <c r="A91" s="117" t="str">
        <f>Translation!$A$31</f>
        <v>Vorsorgeeinrichtungen mit Staatsgarantie</v>
      </c>
    </row>
    <row r="92" spans="1:31" x14ac:dyDescent="0.2">
      <c r="A92" s="114" t="str">
        <f>$A$12</f>
        <v>Periodentafel</v>
      </c>
      <c r="B92" s="36">
        <v>32</v>
      </c>
      <c r="C92" s="10">
        <v>262283</v>
      </c>
      <c r="D92" s="10">
        <v>132610</v>
      </c>
      <c r="E92" s="154">
        <v>111722.428</v>
      </c>
      <c r="F92" s="37">
        <f>E92/E$116</f>
        <v>0.87388400741918593</v>
      </c>
      <c r="G92" s="53">
        <v>33</v>
      </c>
      <c r="H92" s="54">
        <v>259845</v>
      </c>
      <c r="I92" s="54">
        <v>129074</v>
      </c>
      <c r="J92" s="164">
        <v>109318.792</v>
      </c>
      <c r="K92" s="56">
        <f>J92/J$116</f>
        <v>0.81575029145001043</v>
      </c>
      <c r="L92" s="136">
        <v>34</v>
      </c>
      <c r="M92" s="137">
        <v>255873</v>
      </c>
      <c r="N92" s="137">
        <v>124919</v>
      </c>
      <c r="O92" s="170">
        <v>104092.061</v>
      </c>
      <c r="P92" s="139">
        <f>O92/O$116</f>
        <v>0.81783630223875059</v>
      </c>
      <c r="Q92" s="136">
        <v>30</v>
      </c>
      <c r="R92" s="137">
        <v>238184</v>
      </c>
      <c r="S92" s="137">
        <v>114798</v>
      </c>
      <c r="T92" s="170">
        <v>94695.593999999997</v>
      </c>
      <c r="U92" s="139">
        <f>T92/T$116</f>
        <v>0.79410628985847476</v>
      </c>
      <c r="V92" s="136">
        <v>36</v>
      </c>
      <c r="W92" s="137">
        <v>314409</v>
      </c>
      <c r="X92" s="137">
        <v>139748</v>
      </c>
      <c r="Y92" s="170">
        <v>115350.61900000001</v>
      </c>
      <c r="Z92" s="139">
        <f>Y92/Y$116</f>
        <v>0.92058732342016814</v>
      </c>
      <c r="AA92" s="136">
        <v>50</v>
      </c>
      <c r="AB92" s="137">
        <v>336790</v>
      </c>
      <c r="AC92" s="137">
        <v>147879</v>
      </c>
      <c r="AD92" s="170">
        <v>120445.227</v>
      </c>
      <c r="AE92" s="139">
        <f>AD92/AD$116</f>
        <v>0.93516140551081983</v>
      </c>
    </row>
    <row r="93" spans="1:31" x14ac:dyDescent="0.2">
      <c r="A93" s="114" t="str">
        <f>$A$13</f>
        <v>Generationentafel</v>
      </c>
      <c r="B93" s="36">
        <v>6</v>
      </c>
      <c r="C93" s="10">
        <v>43087</v>
      </c>
      <c r="D93" s="10">
        <v>18850</v>
      </c>
      <c r="E93" s="154">
        <v>16123.404</v>
      </c>
      <c r="F93" s="37">
        <f>E93/E$116</f>
        <v>0.12611599258081407</v>
      </c>
      <c r="G93" s="53">
        <v>5</v>
      </c>
      <c r="H93" s="54">
        <v>65878</v>
      </c>
      <c r="I93" s="54">
        <v>27110</v>
      </c>
      <c r="J93" s="164">
        <v>24691.325000000001</v>
      </c>
      <c r="K93" s="56">
        <f>J93/J$116</f>
        <v>0.18424970854998957</v>
      </c>
      <c r="L93" s="136">
        <v>5</v>
      </c>
      <c r="M93" s="137">
        <v>66167</v>
      </c>
      <c r="N93" s="137">
        <v>25179</v>
      </c>
      <c r="O93" s="170">
        <v>23185.317999999999</v>
      </c>
      <c r="P93" s="139">
        <f>O93/O$116</f>
        <v>0.18216369776124947</v>
      </c>
      <c r="Q93" s="136">
        <v>8</v>
      </c>
      <c r="R93" s="137">
        <v>70159</v>
      </c>
      <c r="S93" s="137">
        <v>29036</v>
      </c>
      <c r="T93" s="170">
        <v>24552.415000000001</v>
      </c>
      <c r="U93" s="139">
        <f>T93/T$116</f>
        <v>0.20589371014152533</v>
      </c>
      <c r="V93" s="136">
        <v>7</v>
      </c>
      <c r="W93" s="137">
        <v>24971</v>
      </c>
      <c r="X93" s="137">
        <v>14164</v>
      </c>
      <c r="Y93" s="170">
        <v>9950.4969999999994</v>
      </c>
      <c r="Z93" s="139">
        <f>Y93/Y$116</f>
        <v>7.9412676579831892E-2</v>
      </c>
      <c r="AA93" s="136">
        <v>6</v>
      </c>
      <c r="AB93" s="137">
        <v>20930</v>
      </c>
      <c r="AC93" s="137">
        <v>11723</v>
      </c>
      <c r="AD93" s="170">
        <v>8325.2119999999995</v>
      </c>
      <c r="AE93" s="139">
        <f>AD93/AD$116</f>
        <v>6.4638650688047139E-2</v>
      </c>
    </row>
    <row r="94" spans="1:31" x14ac:dyDescent="0.2">
      <c r="A94" s="114" t="str">
        <f>$A$14</f>
        <v>keine selbst erbrachten Rentenleistungen</v>
      </c>
      <c r="B94" s="36">
        <v>0</v>
      </c>
      <c r="C94" s="10">
        <v>0</v>
      </c>
      <c r="D94" s="10">
        <v>0</v>
      </c>
      <c r="E94" s="154">
        <v>0</v>
      </c>
      <c r="F94" s="37">
        <f>E94/E$116</f>
        <v>0</v>
      </c>
      <c r="G94" s="53">
        <v>0</v>
      </c>
      <c r="H94" s="54">
        <v>0</v>
      </c>
      <c r="I94" s="54">
        <v>0</v>
      </c>
      <c r="J94" s="164">
        <v>0</v>
      </c>
      <c r="K94" s="56">
        <f>J94/J$116</f>
        <v>0</v>
      </c>
      <c r="L94" s="136">
        <v>0</v>
      </c>
      <c r="M94" s="137">
        <v>0</v>
      </c>
      <c r="N94" s="137">
        <v>0</v>
      </c>
      <c r="O94" s="170">
        <v>0</v>
      </c>
      <c r="P94" s="139">
        <f>O94/O$116</f>
        <v>0</v>
      </c>
      <c r="Q94" s="136">
        <v>0</v>
      </c>
      <c r="R94" s="137">
        <v>0</v>
      </c>
      <c r="S94" s="137">
        <v>0</v>
      </c>
      <c r="T94" s="170">
        <v>0</v>
      </c>
      <c r="U94" s="139">
        <f>T94/T$116</f>
        <v>0</v>
      </c>
      <c r="V94" s="136">
        <v>0</v>
      </c>
      <c r="W94" s="137">
        <v>0</v>
      </c>
      <c r="X94" s="137">
        <v>0</v>
      </c>
      <c r="Y94" s="170">
        <v>0</v>
      </c>
      <c r="Z94" s="139">
        <f>Y94/Y$116</f>
        <v>0</v>
      </c>
      <c r="AA94" s="136">
        <v>2</v>
      </c>
      <c r="AB94" s="137">
        <v>396</v>
      </c>
      <c r="AC94" s="137">
        <v>103</v>
      </c>
      <c r="AD94" s="170">
        <v>25.751999999999999</v>
      </c>
      <c r="AE94" s="139">
        <f>AD94/AD$116</f>
        <v>1.9994380113306303E-4</v>
      </c>
    </row>
    <row r="95" spans="1:31" ht="12.75" hidden="1" customHeight="1" x14ac:dyDescent="0.2">
      <c r="A95" s="114">
        <f>$A$15</f>
        <v>0</v>
      </c>
      <c r="B95" s="36"/>
      <c r="C95" s="10"/>
      <c r="D95" s="10"/>
      <c r="E95" s="154"/>
      <c r="F95" s="37"/>
      <c r="G95" s="53"/>
      <c r="H95" s="54"/>
      <c r="I95" s="54"/>
      <c r="J95" s="164"/>
      <c r="K95" s="56"/>
      <c r="L95" s="136"/>
      <c r="M95" s="137"/>
      <c r="N95" s="137"/>
      <c r="O95" s="170"/>
      <c r="P95" s="139"/>
      <c r="Q95" s="136"/>
      <c r="R95" s="137"/>
      <c r="S95" s="137"/>
      <c r="T95" s="170"/>
      <c r="U95" s="139"/>
      <c r="V95" s="136"/>
      <c r="W95" s="137"/>
      <c r="X95" s="137"/>
      <c r="Y95" s="170"/>
      <c r="Z95" s="139"/>
      <c r="AA95" s="136"/>
      <c r="AB95" s="137"/>
      <c r="AC95" s="137"/>
      <c r="AD95" s="170"/>
      <c r="AE95" s="139"/>
    </row>
    <row r="96" spans="1:31" ht="12.75" hidden="1" customHeight="1" x14ac:dyDescent="0.2">
      <c r="A96" s="114">
        <f>$A$16</f>
        <v>0</v>
      </c>
      <c r="B96" s="36"/>
      <c r="C96" s="10"/>
      <c r="D96" s="10"/>
      <c r="E96" s="154"/>
      <c r="F96" s="37"/>
      <c r="G96" s="53"/>
      <c r="H96" s="54"/>
      <c r="I96" s="54"/>
      <c r="J96" s="164"/>
      <c r="K96" s="56"/>
      <c r="L96" s="136"/>
      <c r="M96" s="137"/>
      <c r="N96" s="137"/>
      <c r="O96" s="170"/>
      <c r="P96" s="139"/>
      <c r="Q96" s="136"/>
      <c r="R96" s="137"/>
      <c r="S96" s="137"/>
      <c r="T96" s="170"/>
      <c r="U96" s="139"/>
      <c r="V96" s="136"/>
      <c r="W96" s="137"/>
      <c r="X96" s="137"/>
      <c r="Y96" s="170"/>
      <c r="Z96" s="139"/>
      <c r="AA96" s="136"/>
      <c r="AB96" s="137"/>
      <c r="AC96" s="137"/>
      <c r="AD96" s="170"/>
      <c r="AE96" s="139"/>
    </row>
    <row r="97" spans="1:31" ht="12.75" hidden="1" customHeight="1" x14ac:dyDescent="0.2">
      <c r="A97" s="114">
        <f>$A$17</f>
        <v>0</v>
      </c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0"/>
      <c r="P97" s="139"/>
      <c r="Q97" s="136"/>
      <c r="R97" s="137"/>
      <c r="S97" s="137"/>
      <c r="T97" s="170"/>
      <c r="U97" s="139"/>
      <c r="V97" s="136"/>
      <c r="W97" s="137"/>
      <c r="X97" s="137"/>
      <c r="Y97" s="170"/>
      <c r="Z97" s="139"/>
      <c r="AA97" s="136"/>
      <c r="AB97" s="137"/>
      <c r="AC97" s="137"/>
      <c r="AD97" s="170"/>
      <c r="AE97" s="139"/>
    </row>
    <row r="98" spans="1:31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0"/>
      <c r="P98" s="139"/>
      <c r="Q98" s="136"/>
      <c r="R98" s="137"/>
      <c r="S98" s="137"/>
      <c r="T98" s="170"/>
      <c r="U98" s="139"/>
      <c r="V98" s="136"/>
      <c r="W98" s="137"/>
      <c r="X98" s="137"/>
      <c r="Y98" s="170"/>
      <c r="Z98" s="139"/>
      <c r="AA98" s="136"/>
      <c r="AB98" s="137"/>
      <c r="AC98" s="137"/>
      <c r="AD98" s="170"/>
      <c r="AE98" s="139"/>
    </row>
    <row r="99" spans="1:3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0"/>
      <c r="P99" s="139"/>
      <c r="Q99" s="136"/>
      <c r="R99" s="137"/>
      <c r="S99" s="137"/>
      <c r="T99" s="170"/>
      <c r="U99" s="139"/>
      <c r="V99" s="136"/>
      <c r="W99" s="137"/>
      <c r="X99" s="137"/>
      <c r="Y99" s="170"/>
      <c r="Z99" s="139"/>
      <c r="AA99" s="136"/>
      <c r="AB99" s="137"/>
      <c r="AC99" s="137"/>
      <c r="AD99" s="170"/>
      <c r="AE99" s="139"/>
    </row>
    <row r="100" spans="1:3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0"/>
      <c r="P100" s="139"/>
      <c r="Q100" s="136"/>
      <c r="R100" s="137"/>
      <c r="S100" s="137"/>
      <c r="T100" s="170"/>
      <c r="U100" s="139"/>
      <c r="V100" s="136"/>
      <c r="W100" s="137"/>
      <c r="X100" s="137"/>
      <c r="Y100" s="170"/>
      <c r="Z100" s="139"/>
      <c r="AA100" s="136"/>
      <c r="AB100" s="137"/>
      <c r="AC100" s="137"/>
      <c r="AD100" s="170"/>
      <c r="AE100" s="139"/>
    </row>
    <row r="101" spans="1:3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0"/>
      <c r="P101" s="139"/>
      <c r="Q101" s="136"/>
      <c r="R101" s="137"/>
      <c r="S101" s="137"/>
      <c r="T101" s="170"/>
      <c r="U101" s="139"/>
      <c r="V101" s="136"/>
      <c r="W101" s="137"/>
      <c r="X101" s="137"/>
      <c r="Y101" s="170"/>
      <c r="Z101" s="139"/>
      <c r="AA101" s="136"/>
      <c r="AB101" s="137"/>
      <c r="AC101" s="137"/>
      <c r="AD101" s="170"/>
      <c r="AE101" s="139"/>
    </row>
    <row r="102" spans="1:3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0"/>
      <c r="P102" s="139"/>
      <c r="Q102" s="136"/>
      <c r="R102" s="137"/>
      <c r="S102" s="137"/>
      <c r="T102" s="170"/>
      <c r="U102" s="139"/>
      <c r="V102" s="136"/>
      <c r="W102" s="137"/>
      <c r="X102" s="137"/>
      <c r="Y102" s="170"/>
      <c r="Z102" s="139"/>
      <c r="AA102" s="136"/>
      <c r="AB102" s="137"/>
      <c r="AC102" s="137"/>
      <c r="AD102" s="170"/>
      <c r="AE102" s="139"/>
    </row>
    <row r="103" spans="1:3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0"/>
      <c r="P103" s="139"/>
      <c r="Q103" s="136"/>
      <c r="R103" s="137"/>
      <c r="S103" s="137"/>
      <c r="T103" s="170"/>
      <c r="U103" s="139"/>
      <c r="V103" s="136"/>
      <c r="W103" s="137"/>
      <c r="X103" s="137"/>
      <c r="Y103" s="170"/>
      <c r="Z103" s="139"/>
      <c r="AA103" s="136"/>
      <c r="AB103" s="137"/>
      <c r="AC103" s="137"/>
      <c r="AD103" s="170"/>
      <c r="AE103" s="139"/>
    </row>
    <row r="104" spans="1:3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0"/>
      <c r="P104" s="139"/>
      <c r="Q104" s="136"/>
      <c r="R104" s="137"/>
      <c r="S104" s="137"/>
      <c r="T104" s="170"/>
      <c r="U104" s="139"/>
      <c r="V104" s="136"/>
      <c r="W104" s="137"/>
      <c r="X104" s="137"/>
      <c r="Y104" s="170"/>
      <c r="Z104" s="139"/>
      <c r="AA104" s="136"/>
      <c r="AB104" s="137"/>
      <c r="AC104" s="137"/>
      <c r="AD104" s="170"/>
      <c r="AE104" s="139"/>
    </row>
    <row r="105" spans="1:3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0"/>
      <c r="P105" s="139"/>
      <c r="Q105" s="136"/>
      <c r="R105" s="137"/>
      <c r="S105" s="137"/>
      <c r="T105" s="170"/>
      <c r="U105" s="139"/>
      <c r="V105" s="136"/>
      <c r="W105" s="137"/>
      <c r="X105" s="137"/>
      <c r="Y105" s="170"/>
      <c r="Z105" s="139"/>
      <c r="AA105" s="136"/>
      <c r="AB105" s="137"/>
      <c r="AC105" s="137"/>
      <c r="AD105" s="170"/>
      <c r="AE105" s="139"/>
    </row>
    <row r="106" spans="1:3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0"/>
      <c r="P106" s="139"/>
      <c r="Q106" s="136"/>
      <c r="R106" s="137"/>
      <c r="S106" s="137"/>
      <c r="T106" s="170"/>
      <c r="U106" s="139"/>
      <c r="V106" s="136"/>
      <c r="W106" s="137"/>
      <c r="X106" s="137"/>
      <c r="Y106" s="170"/>
      <c r="Z106" s="139"/>
      <c r="AA106" s="136"/>
      <c r="AB106" s="137"/>
      <c r="AC106" s="137"/>
      <c r="AD106" s="170"/>
      <c r="AE106" s="139"/>
    </row>
    <row r="107" spans="1:3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0"/>
      <c r="P107" s="139"/>
      <c r="Q107" s="136"/>
      <c r="R107" s="137"/>
      <c r="S107" s="137"/>
      <c r="T107" s="170"/>
      <c r="U107" s="139"/>
      <c r="V107" s="136"/>
      <c r="W107" s="137"/>
      <c r="X107" s="137"/>
      <c r="Y107" s="170"/>
      <c r="Z107" s="139"/>
      <c r="AA107" s="136"/>
      <c r="AB107" s="137"/>
      <c r="AC107" s="137"/>
      <c r="AD107" s="170"/>
      <c r="AE107" s="139"/>
    </row>
    <row r="108" spans="1:3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0"/>
      <c r="P108" s="139"/>
      <c r="Q108" s="136"/>
      <c r="R108" s="137"/>
      <c r="S108" s="137"/>
      <c r="T108" s="170"/>
      <c r="U108" s="139"/>
      <c r="V108" s="136"/>
      <c r="W108" s="137"/>
      <c r="X108" s="137"/>
      <c r="Y108" s="170"/>
      <c r="Z108" s="139"/>
      <c r="AA108" s="136"/>
      <c r="AB108" s="137"/>
      <c r="AC108" s="137"/>
      <c r="AD108" s="170"/>
      <c r="AE108" s="139"/>
    </row>
    <row r="109" spans="1:3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0"/>
      <c r="P109" s="139"/>
      <c r="Q109" s="136"/>
      <c r="R109" s="137"/>
      <c r="S109" s="137"/>
      <c r="T109" s="170"/>
      <c r="U109" s="139"/>
      <c r="V109" s="136"/>
      <c r="W109" s="137"/>
      <c r="X109" s="137"/>
      <c r="Y109" s="170"/>
      <c r="Z109" s="139"/>
      <c r="AA109" s="136"/>
      <c r="AB109" s="137"/>
      <c r="AC109" s="137"/>
      <c r="AD109" s="170"/>
      <c r="AE109" s="139"/>
    </row>
    <row r="110" spans="1:3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0"/>
      <c r="P110" s="139"/>
      <c r="Q110" s="136"/>
      <c r="R110" s="137"/>
      <c r="S110" s="137"/>
      <c r="T110" s="170"/>
      <c r="U110" s="139"/>
      <c r="V110" s="136"/>
      <c r="W110" s="137"/>
      <c r="X110" s="137"/>
      <c r="Y110" s="170"/>
      <c r="Z110" s="139"/>
      <c r="AA110" s="136"/>
      <c r="AB110" s="137"/>
      <c r="AC110" s="137"/>
      <c r="AD110" s="170"/>
      <c r="AE110" s="139"/>
    </row>
    <row r="111" spans="1:3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0"/>
      <c r="P111" s="139"/>
      <c r="Q111" s="136"/>
      <c r="R111" s="137"/>
      <c r="S111" s="137"/>
      <c r="T111" s="170"/>
      <c r="U111" s="139"/>
      <c r="V111" s="136"/>
      <c r="W111" s="137"/>
      <c r="X111" s="137"/>
      <c r="Y111" s="170"/>
      <c r="Z111" s="139"/>
      <c r="AA111" s="136"/>
      <c r="AB111" s="137"/>
      <c r="AC111" s="137"/>
      <c r="AD111" s="170"/>
      <c r="AE111" s="139"/>
    </row>
    <row r="112" spans="1:3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0"/>
      <c r="P112" s="139"/>
      <c r="Q112" s="136"/>
      <c r="R112" s="137"/>
      <c r="S112" s="137"/>
      <c r="T112" s="170"/>
      <c r="U112" s="139"/>
      <c r="V112" s="136"/>
      <c r="W112" s="137"/>
      <c r="X112" s="137"/>
      <c r="Y112" s="170"/>
      <c r="Z112" s="139"/>
      <c r="AA112" s="136"/>
      <c r="AB112" s="137"/>
      <c r="AC112" s="137"/>
      <c r="AD112" s="170"/>
      <c r="AE112" s="139"/>
    </row>
    <row r="113" spans="1:3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0"/>
      <c r="P113" s="139"/>
      <c r="Q113" s="136"/>
      <c r="R113" s="137"/>
      <c r="S113" s="137"/>
      <c r="T113" s="170"/>
      <c r="U113" s="139"/>
      <c r="V113" s="136"/>
      <c r="W113" s="137"/>
      <c r="X113" s="137"/>
      <c r="Y113" s="170"/>
      <c r="Z113" s="139"/>
      <c r="AA113" s="136"/>
      <c r="AB113" s="137"/>
      <c r="AC113" s="137"/>
      <c r="AD113" s="170"/>
      <c r="AE113" s="139"/>
    </row>
    <row r="114" spans="1:3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0"/>
      <c r="P114" s="139"/>
      <c r="Q114" s="136"/>
      <c r="R114" s="137"/>
      <c r="S114" s="137"/>
      <c r="T114" s="170"/>
      <c r="U114" s="139"/>
      <c r="V114" s="136"/>
      <c r="W114" s="137"/>
      <c r="X114" s="137"/>
      <c r="Y114" s="170"/>
      <c r="Z114" s="139"/>
      <c r="AA114" s="136"/>
      <c r="AB114" s="137"/>
      <c r="AC114" s="137"/>
      <c r="AD114" s="170"/>
      <c r="AE114" s="139"/>
    </row>
    <row r="115" spans="1:31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0"/>
      <c r="P115" s="139"/>
      <c r="Q115" s="136"/>
      <c r="R115" s="137"/>
      <c r="S115" s="137"/>
      <c r="T115" s="170"/>
      <c r="U115" s="139"/>
      <c r="V115" s="136"/>
      <c r="W115" s="137"/>
      <c r="X115" s="137"/>
      <c r="Y115" s="170"/>
      <c r="Z115" s="139"/>
      <c r="AA115" s="136"/>
      <c r="AB115" s="137"/>
      <c r="AC115" s="137"/>
      <c r="AD115" s="170"/>
      <c r="AE115" s="139"/>
    </row>
    <row r="116" spans="1:31" x14ac:dyDescent="0.2">
      <c r="A116" s="115" t="s">
        <v>2</v>
      </c>
      <c r="B116" s="38">
        <f t="shared" ref="B116:Y116" si="3">SUM(B$92:B$115)</f>
        <v>38</v>
      </c>
      <c r="C116" s="11">
        <f t="shared" si="3"/>
        <v>305370</v>
      </c>
      <c r="D116" s="11">
        <f t="shared" si="3"/>
        <v>151460</v>
      </c>
      <c r="E116" s="155">
        <f t="shared" si="3"/>
        <v>127845.83199999999</v>
      </c>
      <c r="F116" s="70">
        <f t="shared" si="3"/>
        <v>1</v>
      </c>
      <c r="G116" s="57">
        <f t="shared" si="3"/>
        <v>38</v>
      </c>
      <c r="H116" s="71">
        <f t="shared" si="3"/>
        <v>325723</v>
      </c>
      <c r="I116" s="71">
        <f t="shared" si="3"/>
        <v>156184</v>
      </c>
      <c r="J116" s="165">
        <f t="shared" si="3"/>
        <v>134010.117</v>
      </c>
      <c r="K116" s="72">
        <f t="shared" si="3"/>
        <v>1</v>
      </c>
      <c r="L116" s="140">
        <f t="shared" si="3"/>
        <v>39</v>
      </c>
      <c r="M116" s="141">
        <f t="shared" si="3"/>
        <v>322040</v>
      </c>
      <c r="N116" s="141">
        <f t="shared" si="3"/>
        <v>150098</v>
      </c>
      <c r="O116" s="171">
        <f t="shared" si="3"/>
        <v>127277.379</v>
      </c>
      <c r="P116" s="143">
        <f t="shared" si="3"/>
        <v>1</v>
      </c>
      <c r="Q116" s="140">
        <f t="shared" si="3"/>
        <v>38</v>
      </c>
      <c r="R116" s="141">
        <f t="shared" si="3"/>
        <v>308343</v>
      </c>
      <c r="S116" s="141">
        <f t="shared" si="3"/>
        <v>143834</v>
      </c>
      <c r="T116" s="171">
        <f t="shared" si="3"/>
        <v>119248.00899999999</v>
      </c>
      <c r="U116" s="143">
        <f t="shared" si="3"/>
        <v>1</v>
      </c>
      <c r="V116" s="140">
        <f t="shared" si="3"/>
        <v>43</v>
      </c>
      <c r="W116" s="141">
        <f t="shared" si="3"/>
        <v>339380</v>
      </c>
      <c r="X116" s="141">
        <f t="shared" si="3"/>
        <v>153912</v>
      </c>
      <c r="Y116" s="171">
        <f t="shared" si="3"/>
        <v>125301.11600000001</v>
      </c>
      <c r="Z116" s="143">
        <f t="shared" ref="Z116:AE116" si="4">SUM(Z$92:Z$115)</f>
        <v>1</v>
      </c>
      <c r="AA116" s="140">
        <f t="shared" si="4"/>
        <v>58</v>
      </c>
      <c r="AB116" s="141">
        <f t="shared" si="4"/>
        <v>358116</v>
      </c>
      <c r="AC116" s="141">
        <f t="shared" si="4"/>
        <v>159705</v>
      </c>
      <c r="AD116" s="171">
        <f t="shared" si="4"/>
        <v>128796.19099999999</v>
      </c>
      <c r="AE116" s="143">
        <f t="shared" si="4"/>
        <v>1</v>
      </c>
    </row>
    <row r="119" spans="1:31" ht="12.75" hidden="1" customHeight="1" x14ac:dyDescent="0.2"/>
    <row r="120" spans="1:31" ht="12.75" hidden="1" customHeight="1" x14ac:dyDescent="0.2"/>
    <row r="121" spans="1:31" ht="12.75" hidden="1" customHeight="1" x14ac:dyDescent="0.2"/>
    <row r="122" spans="1:31" ht="12.75" hidden="1" customHeight="1" x14ac:dyDescent="0.2"/>
    <row r="123" spans="1:31" ht="12.75" hidden="1" customHeight="1" x14ac:dyDescent="0.2"/>
    <row r="124" spans="1:31" ht="12.75" hidden="1" customHeight="1" x14ac:dyDescent="0.2"/>
    <row r="125" spans="1:31" ht="12.75" hidden="1" customHeight="1" x14ac:dyDescent="0.2"/>
    <row r="126" spans="1:31" ht="12.75" hidden="1" customHeight="1" x14ac:dyDescent="0.2"/>
    <row r="127" spans="1:31" ht="12.75" hidden="1" customHeight="1" x14ac:dyDescent="0.2"/>
    <row r="128" spans="1:31" ht="12.75" hidden="1" customHeight="1" x14ac:dyDescent="0.2"/>
    <row r="129" spans="1:31" ht="12.75" hidden="1" customHeight="1" x14ac:dyDescent="0.2"/>
    <row r="131" spans="1:31" x14ac:dyDescent="0.2">
      <c r="A131" s="237" t="str">
        <f>Translation!$A$32</f>
        <v>Vorsorgeeinrichtungen ohne Staatsgarantie und ohne Vollversicherungslösung</v>
      </c>
    </row>
    <row r="132" spans="1:31" x14ac:dyDescent="0.2">
      <c r="A132" s="114" t="str">
        <f>$A$12</f>
        <v>Periodentafel</v>
      </c>
      <c r="B132" s="210">
        <v>769</v>
      </c>
      <c r="C132" s="211">
        <v>1602365</v>
      </c>
      <c r="D132" s="211">
        <v>408670</v>
      </c>
      <c r="E132" s="212">
        <v>329628.36900000001</v>
      </c>
      <c r="F132" s="213">
        <f>E132/E$156</f>
        <v>0.47211486440330813</v>
      </c>
      <c r="G132" s="218">
        <v>827</v>
      </c>
      <c r="H132" s="219">
        <v>1619420</v>
      </c>
      <c r="I132" s="219">
        <v>415403</v>
      </c>
      <c r="J132" s="220">
        <v>331643.40600000002</v>
      </c>
      <c r="K132" s="221">
        <f>J132/J$156</f>
        <v>0.49528890612781112</v>
      </c>
      <c r="L132" s="228">
        <v>893</v>
      </c>
      <c r="M132" s="229">
        <v>1679627</v>
      </c>
      <c r="N132" s="229">
        <v>448659</v>
      </c>
      <c r="O132" s="230">
        <v>352646.20299999998</v>
      </c>
      <c r="P132" s="231">
        <f>O132/O$156</f>
        <v>0.55538287238105966</v>
      </c>
      <c r="Q132" s="228">
        <v>982</v>
      </c>
      <c r="R132" s="229">
        <v>1865585</v>
      </c>
      <c r="S132" s="229">
        <v>475039</v>
      </c>
      <c r="T132" s="230">
        <v>377705.47</v>
      </c>
      <c r="U132" s="231">
        <f>T132/T$156</f>
        <v>0.62398162226445864</v>
      </c>
      <c r="V132" s="228">
        <v>1068</v>
      </c>
      <c r="W132" s="229">
        <v>1950163</v>
      </c>
      <c r="X132" s="229">
        <v>512850</v>
      </c>
      <c r="Y132" s="230">
        <v>407456.31199999998</v>
      </c>
      <c r="Z132" s="231">
        <f>Y132/Y$156</f>
        <v>0.70683110270410976</v>
      </c>
      <c r="AA132" s="228"/>
      <c r="AB132" s="229"/>
      <c r="AC132" s="229"/>
      <c r="AD132" s="230"/>
      <c r="AE132" s="231" t="e">
        <f>AD132/AD$156</f>
        <v>#DIV/0!</v>
      </c>
    </row>
    <row r="133" spans="1:31" x14ac:dyDescent="0.2">
      <c r="A133" s="114" t="str">
        <f>$A$13</f>
        <v>Generationentafel</v>
      </c>
      <c r="B133" s="210">
        <v>478</v>
      </c>
      <c r="C133" s="211">
        <v>1213848</v>
      </c>
      <c r="D133" s="211">
        <v>376319</v>
      </c>
      <c r="E133" s="212">
        <v>357328.071</v>
      </c>
      <c r="F133" s="213">
        <f>E133/E$156</f>
        <v>0.51178815191013083</v>
      </c>
      <c r="G133" s="218">
        <v>459</v>
      </c>
      <c r="H133" s="219">
        <v>1082812</v>
      </c>
      <c r="I133" s="219">
        <v>344913</v>
      </c>
      <c r="J133" s="220">
        <v>326952.46299999999</v>
      </c>
      <c r="K133" s="221">
        <f>J133/J$156</f>
        <v>0.4882832730136164</v>
      </c>
      <c r="L133" s="228">
        <v>411</v>
      </c>
      <c r="M133" s="229">
        <v>805134</v>
      </c>
      <c r="N133" s="229">
        <v>288612</v>
      </c>
      <c r="O133" s="230">
        <v>262340.17300000001</v>
      </c>
      <c r="P133" s="231">
        <f>O133/O$156</f>
        <v>0.41315981168152299</v>
      </c>
      <c r="Q133" s="228">
        <v>375</v>
      </c>
      <c r="R133" s="229">
        <v>581274</v>
      </c>
      <c r="S133" s="229">
        <v>247353</v>
      </c>
      <c r="T133" s="230">
        <v>207807.35500000001</v>
      </c>
      <c r="U133" s="231">
        <f>T133/T$156</f>
        <v>0.34330445490076245</v>
      </c>
      <c r="V133" s="228">
        <v>345</v>
      </c>
      <c r="W133" s="229">
        <v>402741</v>
      </c>
      <c r="X133" s="229">
        <v>186001</v>
      </c>
      <c r="Y133" s="230">
        <v>143977.745</v>
      </c>
      <c r="Z133" s="231">
        <f>Y133/Y$156</f>
        <v>0.24976407351176616</v>
      </c>
      <c r="AA133" s="228"/>
      <c r="AB133" s="229"/>
      <c r="AC133" s="229"/>
      <c r="AD133" s="230"/>
      <c r="AE133" s="231" t="e">
        <f>AD133/AD$156</f>
        <v>#DIV/0!</v>
      </c>
    </row>
    <row r="134" spans="1:31" x14ac:dyDescent="0.2">
      <c r="A134" s="114" t="str">
        <f>$A$14</f>
        <v>keine selbst erbrachten Rentenleistungen</v>
      </c>
      <c r="B134" s="210">
        <v>196</v>
      </c>
      <c r="C134" s="211">
        <v>70129</v>
      </c>
      <c r="D134" s="211">
        <v>168</v>
      </c>
      <c r="E134" s="212">
        <v>11238.838</v>
      </c>
      <c r="F134" s="213">
        <f>E134/E$156</f>
        <v>1.6096983686561112E-2</v>
      </c>
      <c r="G134" s="218">
        <v>209</v>
      </c>
      <c r="H134" s="219">
        <v>73213</v>
      </c>
      <c r="I134" s="219">
        <v>95</v>
      </c>
      <c r="J134" s="220">
        <v>11000.001</v>
      </c>
      <c r="K134" s="221">
        <f>J134/J$156</f>
        <v>1.6427820858572501E-2</v>
      </c>
      <c r="L134" s="228">
        <v>213</v>
      </c>
      <c r="M134" s="229">
        <v>189599</v>
      </c>
      <c r="N134" s="229">
        <v>300</v>
      </c>
      <c r="O134" s="230">
        <v>19974.153999999999</v>
      </c>
      <c r="P134" s="231">
        <f>O134/O$156</f>
        <v>3.14573159374174E-2</v>
      </c>
      <c r="Q134" s="228">
        <v>212</v>
      </c>
      <c r="R134" s="229">
        <v>196278</v>
      </c>
      <c r="S134" s="229">
        <v>105</v>
      </c>
      <c r="T134" s="230">
        <v>19802.23</v>
      </c>
      <c r="U134" s="231">
        <f>T134/T$156</f>
        <v>3.2713922834778995E-2</v>
      </c>
      <c r="V134" s="228">
        <v>240</v>
      </c>
      <c r="W134" s="229">
        <v>297048</v>
      </c>
      <c r="X134" s="229">
        <v>10922</v>
      </c>
      <c r="Y134" s="230">
        <v>25020.927</v>
      </c>
      <c r="Z134" s="231">
        <f>Y134/Y$156</f>
        <v>4.3404823784123962E-2</v>
      </c>
      <c r="AA134" s="228"/>
      <c r="AB134" s="229"/>
      <c r="AC134" s="229"/>
      <c r="AD134" s="230"/>
      <c r="AE134" s="231" t="e">
        <f>AD134/AD$156</f>
        <v>#DIV/0!</v>
      </c>
    </row>
    <row r="135" spans="1:31" ht="12.75" hidden="1" customHeight="1" x14ac:dyDescent="0.2">
      <c r="A135" s="114">
        <f>$A$15</f>
        <v>0</v>
      </c>
      <c r="B135" s="210"/>
      <c r="C135" s="211"/>
      <c r="D135" s="211"/>
      <c r="E135" s="212"/>
      <c r="F135" s="213"/>
      <c r="G135" s="218"/>
      <c r="H135" s="219"/>
      <c r="I135" s="219"/>
      <c r="J135" s="220"/>
      <c r="K135" s="221"/>
      <c r="L135" s="228"/>
      <c r="M135" s="229"/>
      <c r="N135" s="229"/>
      <c r="O135" s="230"/>
      <c r="P135" s="231"/>
      <c r="Q135" s="228"/>
      <c r="R135" s="229"/>
      <c r="S135" s="229"/>
      <c r="T135" s="230"/>
      <c r="U135" s="231"/>
      <c r="V135" s="228"/>
      <c r="W135" s="229"/>
      <c r="X135" s="229"/>
      <c r="Y135" s="230"/>
      <c r="Z135" s="231"/>
      <c r="AA135" s="228"/>
      <c r="AB135" s="229"/>
      <c r="AC135" s="229"/>
      <c r="AD135" s="230"/>
      <c r="AE135" s="231"/>
    </row>
    <row r="136" spans="1:31" ht="12.75" hidden="1" customHeight="1" x14ac:dyDescent="0.2">
      <c r="A136" s="114">
        <f>$A$16</f>
        <v>0</v>
      </c>
      <c r="B136" s="210"/>
      <c r="C136" s="211"/>
      <c r="D136" s="211"/>
      <c r="E136" s="212"/>
      <c r="F136" s="213"/>
      <c r="G136" s="218"/>
      <c r="H136" s="219"/>
      <c r="I136" s="219"/>
      <c r="J136" s="220"/>
      <c r="K136" s="221"/>
      <c r="L136" s="228"/>
      <c r="M136" s="229"/>
      <c r="N136" s="229"/>
      <c r="O136" s="230"/>
      <c r="P136" s="231"/>
      <c r="Q136" s="228"/>
      <c r="R136" s="229"/>
      <c r="S136" s="229"/>
      <c r="T136" s="230"/>
      <c r="U136" s="231"/>
      <c r="V136" s="228"/>
      <c r="W136" s="229"/>
      <c r="X136" s="229"/>
      <c r="Y136" s="230"/>
      <c r="Z136" s="231"/>
      <c r="AA136" s="228"/>
      <c r="AB136" s="229"/>
      <c r="AC136" s="229"/>
      <c r="AD136" s="230"/>
      <c r="AE136" s="231"/>
    </row>
    <row r="137" spans="1:31" ht="12.75" hidden="1" customHeight="1" x14ac:dyDescent="0.2">
      <c r="A137" s="114">
        <f>$A$17</f>
        <v>0</v>
      </c>
      <c r="B137" s="210"/>
      <c r="C137" s="211"/>
      <c r="D137" s="211"/>
      <c r="E137" s="212"/>
      <c r="F137" s="213"/>
      <c r="G137" s="218"/>
      <c r="H137" s="219"/>
      <c r="I137" s="219"/>
      <c r="J137" s="220"/>
      <c r="K137" s="221"/>
      <c r="L137" s="228"/>
      <c r="M137" s="229"/>
      <c r="N137" s="229"/>
      <c r="O137" s="230"/>
      <c r="P137" s="231"/>
      <c r="Q137" s="228"/>
      <c r="R137" s="229"/>
      <c r="S137" s="229"/>
      <c r="T137" s="230"/>
      <c r="U137" s="231"/>
      <c r="V137" s="228"/>
      <c r="W137" s="229"/>
      <c r="X137" s="229"/>
      <c r="Y137" s="230"/>
      <c r="Z137" s="231"/>
      <c r="AA137" s="228"/>
      <c r="AB137" s="229"/>
      <c r="AC137" s="229"/>
      <c r="AD137" s="230"/>
      <c r="AE137" s="231"/>
    </row>
    <row r="138" spans="1:31" ht="12.75" hidden="1" customHeight="1" x14ac:dyDescent="0.2">
      <c r="A138" s="114">
        <f>$A$18</f>
        <v>0</v>
      </c>
      <c r="B138" s="210"/>
      <c r="C138" s="211"/>
      <c r="D138" s="211"/>
      <c r="E138" s="212"/>
      <c r="F138" s="213"/>
      <c r="G138" s="218"/>
      <c r="H138" s="219"/>
      <c r="I138" s="219"/>
      <c r="J138" s="220"/>
      <c r="K138" s="221"/>
      <c r="L138" s="228"/>
      <c r="M138" s="229"/>
      <c r="N138" s="229"/>
      <c r="O138" s="230"/>
      <c r="P138" s="231"/>
      <c r="Q138" s="228"/>
      <c r="R138" s="229"/>
      <c r="S138" s="229"/>
      <c r="T138" s="230"/>
      <c r="U138" s="231"/>
      <c r="V138" s="228"/>
      <c r="W138" s="229"/>
      <c r="X138" s="229"/>
      <c r="Y138" s="230"/>
      <c r="Z138" s="231"/>
      <c r="AA138" s="228"/>
      <c r="AB138" s="229"/>
      <c r="AC138" s="229"/>
      <c r="AD138" s="230"/>
      <c r="AE138" s="231"/>
    </row>
    <row r="139" spans="1:31" ht="12.75" hidden="1" customHeight="1" x14ac:dyDescent="0.2">
      <c r="A139" s="114">
        <f>$A$19</f>
        <v>0</v>
      </c>
      <c r="B139" s="210"/>
      <c r="C139" s="211"/>
      <c r="D139" s="211"/>
      <c r="E139" s="212"/>
      <c r="F139" s="213"/>
      <c r="G139" s="218"/>
      <c r="H139" s="219"/>
      <c r="I139" s="219"/>
      <c r="J139" s="220"/>
      <c r="K139" s="221"/>
      <c r="L139" s="228"/>
      <c r="M139" s="229"/>
      <c r="N139" s="229"/>
      <c r="O139" s="230"/>
      <c r="P139" s="231"/>
      <c r="Q139" s="228"/>
      <c r="R139" s="229"/>
      <c r="S139" s="229"/>
      <c r="T139" s="230"/>
      <c r="U139" s="231"/>
      <c r="V139" s="228"/>
      <c r="W139" s="229"/>
      <c r="X139" s="229"/>
      <c r="Y139" s="230"/>
      <c r="Z139" s="231"/>
      <c r="AA139" s="228"/>
      <c r="AB139" s="229"/>
      <c r="AC139" s="229"/>
      <c r="AD139" s="230"/>
      <c r="AE139" s="231"/>
    </row>
    <row r="140" spans="1:31" ht="12.75" hidden="1" customHeight="1" x14ac:dyDescent="0.2">
      <c r="A140" s="114">
        <f>$A$20</f>
        <v>0</v>
      </c>
      <c r="B140" s="210"/>
      <c r="C140" s="211"/>
      <c r="D140" s="211"/>
      <c r="E140" s="212"/>
      <c r="F140" s="213"/>
      <c r="G140" s="218"/>
      <c r="H140" s="219"/>
      <c r="I140" s="219"/>
      <c r="J140" s="220"/>
      <c r="K140" s="221"/>
      <c r="L140" s="228"/>
      <c r="M140" s="229"/>
      <c r="N140" s="229"/>
      <c r="O140" s="230"/>
      <c r="P140" s="231"/>
      <c r="Q140" s="228"/>
      <c r="R140" s="229"/>
      <c r="S140" s="229"/>
      <c r="T140" s="230"/>
      <c r="U140" s="231"/>
      <c r="V140" s="228"/>
      <c r="W140" s="229"/>
      <c r="X140" s="229"/>
      <c r="Y140" s="230"/>
      <c r="Z140" s="231"/>
      <c r="AA140" s="228"/>
      <c r="AB140" s="229"/>
      <c r="AC140" s="229"/>
      <c r="AD140" s="230"/>
      <c r="AE140" s="231"/>
    </row>
    <row r="141" spans="1:31" ht="12.75" hidden="1" customHeight="1" x14ac:dyDescent="0.2">
      <c r="A141" s="114">
        <f>$A$21</f>
        <v>0</v>
      </c>
      <c r="B141" s="210"/>
      <c r="C141" s="211"/>
      <c r="D141" s="211"/>
      <c r="E141" s="212"/>
      <c r="F141" s="213"/>
      <c r="G141" s="218"/>
      <c r="H141" s="219"/>
      <c r="I141" s="219"/>
      <c r="J141" s="220"/>
      <c r="K141" s="221"/>
      <c r="L141" s="228"/>
      <c r="M141" s="229"/>
      <c r="N141" s="229"/>
      <c r="O141" s="230"/>
      <c r="P141" s="231"/>
      <c r="Q141" s="228"/>
      <c r="R141" s="229"/>
      <c r="S141" s="229"/>
      <c r="T141" s="230"/>
      <c r="U141" s="231"/>
      <c r="V141" s="228"/>
      <c r="W141" s="229"/>
      <c r="X141" s="229"/>
      <c r="Y141" s="230"/>
      <c r="Z141" s="231"/>
      <c r="AA141" s="228"/>
      <c r="AB141" s="229"/>
      <c r="AC141" s="229"/>
      <c r="AD141" s="230"/>
      <c r="AE141" s="231"/>
    </row>
    <row r="142" spans="1:31" ht="12.75" hidden="1" customHeight="1" x14ac:dyDescent="0.2">
      <c r="A142" s="114">
        <f>$A$22</f>
        <v>0</v>
      </c>
      <c r="B142" s="210"/>
      <c r="C142" s="211"/>
      <c r="D142" s="211"/>
      <c r="E142" s="212"/>
      <c r="F142" s="213"/>
      <c r="G142" s="218"/>
      <c r="H142" s="219"/>
      <c r="I142" s="219"/>
      <c r="J142" s="220"/>
      <c r="K142" s="221"/>
      <c r="L142" s="228"/>
      <c r="M142" s="229"/>
      <c r="N142" s="229"/>
      <c r="O142" s="230"/>
      <c r="P142" s="231"/>
      <c r="Q142" s="228"/>
      <c r="R142" s="229"/>
      <c r="S142" s="229"/>
      <c r="T142" s="230"/>
      <c r="U142" s="231"/>
      <c r="V142" s="228"/>
      <c r="W142" s="229"/>
      <c r="X142" s="229"/>
      <c r="Y142" s="230"/>
      <c r="Z142" s="231"/>
      <c r="AA142" s="228"/>
      <c r="AB142" s="229"/>
      <c r="AC142" s="229"/>
      <c r="AD142" s="230"/>
      <c r="AE142" s="231"/>
    </row>
    <row r="143" spans="1:31" ht="12.75" hidden="1" customHeight="1" x14ac:dyDescent="0.2">
      <c r="A143" s="114">
        <f>$A$23</f>
        <v>0</v>
      </c>
      <c r="B143" s="210"/>
      <c r="C143" s="211"/>
      <c r="D143" s="211"/>
      <c r="E143" s="212"/>
      <c r="F143" s="213"/>
      <c r="G143" s="218"/>
      <c r="H143" s="219"/>
      <c r="I143" s="219"/>
      <c r="J143" s="220"/>
      <c r="K143" s="221"/>
      <c r="L143" s="228"/>
      <c r="M143" s="229"/>
      <c r="N143" s="229"/>
      <c r="O143" s="230"/>
      <c r="P143" s="231"/>
      <c r="Q143" s="228"/>
      <c r="R143" s="229"/>
      <c r="S143" s="229"/>
      <c r="T143" s="230"/>
      <c r="U143" s="231"/>
      <c r="V143" s="228"/>
      <c r="W143" s="229"/>
      <c r="X143" s="229"/>
      <c r="Y143" s="230"/>
      <c r="Z143" s="231"/>
      <c r="AA143" s="228"/>
      <c r="AB143" s="229"/>
      <c r="AC143" s="229"/>
      <c r="AD143" s="230"/>
      <c r="AE143" s="231"/>
    </row>
    <row r="144" spans="1:31" ht="12.75" hidden="1" customHeight="1" x14ac:dyDescent="0.2">
      <c r="A144" s="114">
        <f>$A$24</f>
        <v>0</v>
      </c>
      <c r="B144" s="210"/>
      <c r="C144" s="211"/>
      <c r="D144" s="211"/>
      <c r="E144" s="212"/>
      <c r="F144" s="213"/>
      <c r="G144" s="218"/>
      <c r="H144" s="219"/>
      <c r="I144" s="219"/>
      <c r="J144" s="220"/>
      <c r="K144" s="221"/>
      <c r="L144" s="228"/>
      <c r="M144" s="229"/>
      <c r="N144" s="229"/>
      <c r="O144" s="230"/>
      <c r="P144" s="231"/>
      <c r="Q144" s="228"/>
      <c r="R144" s="229"/>
      <c r="S144" s="229"/>
      <c r="T144" s="230"/>
      <c r="U144" s="231"/>
      <c r="V144" s="228"/>
      <c r="W144" s="229"/>
      <c r="X144" s="229"/>
      <c r="Y144" s="230"/>
      <c r="Z144" s="231"/>
      <c r="AA144" s="228"/>
      <c r="AB144" s="229"/>
      <c r="AC144" s="229"/>
      <c r="AD144" s="230"/>
      <c r="AE144" s="231"/>
    </row>
    <row r="145" spans="1:31" ht="12.75" hidden="1" customHeight="1" x14ac:dyDescent="0.2">
      <c r="A145" s="114">
        <f>$A$25</f>
        <v>0</v>
      </c>
      <c r="B145" s="210"/>
      <c r="C145" s="211"/>
      <c r="D145" s="211"/>
      <c r="E145" s="212"/>
      <c r="F145" s="213"/>
      <c r="G145" s="218"/>
      <c r="H145" s="219"/>
      <c r="I145" s="219"/>
      <c r="J145" s="220"/>
      <c r="K145" s="221"/>
      <c r="L145" s="228"/>
      <c r="M145" s="229"/>
      <c r="N145" s="229"/>
      <c r="O145" s="230"/>
      <c r="P145" s="231"/>
      <c r="Q145" s="228"/>
      <c r="R145" s="229"/>
      <c r="S145" s="229"/>
      <c r="T145" s="230"/>
      <c r="U145" s="231"/>
      <c r="V145" s="228"/>
      <c r="W145" s="229"/>
      <c r="X145" s="229"/>
      <c r="Y145" s="230"/>
      <c r="Z145" s="231"/>
      <c r="AA145" s="228"/>
      <c r="AB145" s="229"/>
      <c r="AC145" s="229"/>
      <c r="AD145" s="230"/>
      <c r="AE145" s="231"/>
    </row>
    <row r="146" spans="1:31" ht="12.75" hidden="1" customHeight="1" x14ac:dyDescent="0.2">
      <c r="A146" s="114">
        <f>$A$26</f>
        <v>0</v>
      </c>
      <c r="B146" s="210"/>
      <c r="C146" s="211"/>
      <c r="D146" s="211"/>
      <c r="E146" s="212"/>
      <c r="F146" s="213"/>
      <c r="G146" s="218"/>
      <c r="H146" s="219"/>
      <c r="I146" s="219"/>
      <c r="J146" s="220"/>
      <c r="K146" s="221"/>
      <c r="L146" s="228"/>
      <c r="M146" s="229"/>
      <c r="N146" s="229"/>
      <c r="O146" s="230"/>
      <c r="P146" s="231"/>
      <c r="Q146" s="228"/>
      <c r="R146" s="229"/>
      <c r="S146" s="229"/>
      <c r="T146" s="230"/>
      <c r="U146" s="231"/>
      <c r="V146" s="228"/>
      <c r="W146" s="229"/>
      <c r="X146" s="229"/>
      <c r="Y146" s="230"/>
      <c r="Z146" s="231"/>
      <c r="AA146" s="228"/>
      <c r="AB146" s="229"/>
      <c r="AC146" s="229"/>
      <c r="AD146" s="230"/>
      <c r="AE146" s="231"/>
    </row>
    <row r="147" spans="1:31" ht="12.75" hidden="1" customHeight="1" x14ac:dyDescent="0.2">
      <c r="A147" s="114">
        <f>$A$27</f>
        <v>0</v>
      </c>
      <c r="B147" s="210"/>
      <c r="C147" s="211"/>
      <c r="D147" s="211"/>
      <c r="E147" s="212"/>
      <c r="F147" s="213"/>
      <c r="G147" s="218"/>
      <c r="H147" s="219"/>
      <c r="I147" s="219"/>
      <c r="J147" s="220"/>
      <c r="K147" s="221"/>
      <c r="L147" s="228"/>
      <c r="M147" s="229"/>
      <c r="N147" s="229"/>
      <c r="O147" s="230"/>
      <c r="P147" s="231"/>
      <c r="Q147" s="228"/>
      <c r="R147" s="229"/>
      <c r="S147" s="229"/>
      <c r="T147" s="230"/>
      <c r="U147" s="231"/>
      <c r="V147" s="228"/>
      <c r="W147" s="229"/>
      <c r="X147" s="229"/>
      <c r="Y147" s="230"/>
      <c r="Z147" s="231"/>
      <c r="AA147" s="228"/>
      <c r="AB147" s="229"/>
      <c r="AC147" s="229"/>
      <c r="AD147" s="230"/>
      <c r="AE147" s="231"/>
    </row>
    <row r="148" spans="1:31" ht="12.75" hidden="1" customHeight="1" x14ac:dyDescent="0.2">
      <c r="A148" s="114">
        <f>$A$28</f>
        <v>0</v>
      </c>
      <c r="B148" s="210"/>
      <c r="C148" s="211"/>
      <c r="D148" s="211"/>
      <c r="E148" s="212"/>
      <c r="F148" s="213"/>
      <c r="G148" s="218"/>
      <c r="H148" s="219"/>
      <c r="I148" s="219"/>
      <c r="J148" s="220"/>
      <c r="K148" s="221"/>
      <c r="L148" s="228"/>
      <c r="M148" s="229"/>
      <c r="N148" s="229"/>
      <c r="O148" s="230"/>
      <c r="P148" s="231"/>
      <c r="Q148" s="228"/>
      <c r="R148" s="229"/>
      <c r="S148" s="229"/>
      <c r="T148" s="230"/>
      <c r="U148" s="231"/>
      <c r="V148" s="228"/>
      <c r="W148" s="229"/>
      <c r="X148" s="229"/>
      <c r="Y148" s="230"/>
      <c r="Z148" s="231"/>
      <c r="AA148" s="228"/>
      <c r="AB148" s="229"/>
      <c r="AC148" s="229"/>
      <c r="AD148" s="230"/>
      <c r="AE148" s="231"/>
    </row>
    <row r="149" spans="1:31" ht="12.75" hidden="1" customHeight="1" x14ac:dyDescent="0.2">
      <c r="A149" s="114">
        <f>$A$29</f>
        <v>0</v>
      </c>
      <c r="B149" s="210"/>
      <c r="C149" s="211"/>
      <c r="D149" s="211"/>
      <c r="E149" s="212"/>
      <c r="F149" s="213"/>
      <c r="G149" s="218"/>
      <c r="H149" s="219"/>
      <c r="I149" s="219"/>
      <c r="J149" s="220"/>
      <c r="K149" s="221"/>
      <c r="L149" s="228"/>
      <c r="M149" s="229"/>
      <c r="N149" s="229"/>
      <c r="O149" s="230"/>
      <c r="P149" s="231"/>
      <c r="Q149" s="228"/>
      <c r="R149" s="229"/>
      <c r="S149" s="229"/>
      <c r="T149" s="230"/>
      <c r="U149" s="231"/>
      <c r="V149" s="228"/>
      <c r="W149" s="229"/>
      <c r="X149" s="229"/>
      <c r="Y149" s="230"/>
      <c r="Z149" s="231"/>
      <c r="AA149" s="228"/>
      <c r="AB149" s="229"/>
      <c r="AC149" s="229"/>
      <c r="AD149" s="230"/>
      <c r="AE149" s="231"/>
    </row>
    <row r="150" spans="1:31" ht="12.75" hidden="1" customHeight="1" x14ac:dyDescent="0.2">
      <c r="A150" s="114">
        <f>$A$30</f>
        <v>0</v>
      </c>
      <c r="B150" s="210"/>
      <c r="C150" s="211"/>
      <c r="D150" s="211"/>
      <c r="E150" s="212"/>
      <c r="F150" s="213"/>
      <c r="G150" s="218"/>
      <c r="H150" s="219"/>
      <c r="I150" s="219"/>
      <c r="J150" s="220"/>
      <c r="K150" s="221"/>
      <c r="L150" s="228"/>
      <c r="M150" s="229"/>
      <c r="N150" s="229"/>
      <c r="O150" s="230"/>
      <c r="P150" s="231"/>
      <c r="Q150" s="228"/>
      <c r="R150" s="229"/>
      <c r="S150" s="229"/>
      <c r="T150" s="230"/>
      <c r="U150" s="231"/>
      <c r="V150" s="228"/>
      <c r="W150" s="229"/>
      <c r="X150" s="229"/>
      <c r="Y150" s="230"/>
      <c r="Z150" s="231"/>
      <c r="AA150" s="228"/>
      <c r="AB150" s="229"/>
      <c r="AC150" s="229"/>
      <c r="AD150" s="230"/>
      <c r="AE150" s="231"/>
    </row>
    <row r="151" spans="1:31" ht="12.75" hidden="1" customHeight="1" x14ac:dyDescent="0.2">
      <c r="A151" s="114">
        <f>$A$31</f>
        <v>0</v>
      </c>
      <c r="B151" s="210"/>
      <c r="C151" s="211"/>
      <c r="D151" s="211"/>
      <c r="E151" s="212"/>
      <c r="F151" s="213"/>
      <c r="G151" s="218"/>
      <c r="H151" s="219"/>
      <c r="I151" s="219"/>
      <c r="J151" s="220"/>
      <c r="K151" s="221"/>
      <c r="L151" s="228"/>
      <c r="M151" s="229"/>
      <c r="N151" s="229"/>
      <c r="O151" s="230"/>
      <c r="P151" s="231"/>
      <c r="Q151" s="228"/>
      <c r="R151" s="229"/>
      <c r="S151" s="229"/>
      <c r="T151" s="230"/>
      <c r="U151" s="231"/>
      <c r="V151" s="228"/>
      <c r="W151" s="229"/>
      <c r="X151" s="229"/>
      <c r="Y151" s="230"/>
      <c r="Z151" s="231"/>
      <c r="AA151" s="228"/>
      <c r="AB151" s="229"/>
      <c r="AC151" s="229"/>
      <c r="AD151" s="230"/>
      <c r="AE151" s="231"/>
    </row>
    <row r="152" spans="1:31" ht="12.75" hidden="1" customHeight="1" x14ac:dyDescent="0.2">
      <c r="A152" s="114">
        <f>$A$32</f>
        <v>0</v>
      </c>
      <c r="B152" s="210"/>
      <c r="C152" s="211"/>
      <c r="D152" s="211"/>
      <c r="E152" s="212"/>
      <c r="F152" s="213"/>
      <c r="G152" s="218"/>
      <c r="H152" s="219"/>
      <c r="I152" s="219"/>
      <c r="J152" s="220"/>
      <c r="K152" s="221"/>
      <c r="L152" s="228"/>
      <c r="M152" s="229"/>
      <c r="N152" s="229"/>
      <c r="O152" s="230"/>
      <c r="P152" s="231"/>
      <c r="Q152" s="228"/>
      <c r="R152" s="229"/>
      <c r="S152" s="229"/>
      <c r="T152" s="230"/>
      <c r="U152" s="231"/>
      <c r="V152" s="228"/>
      <c r="W152" s="229"/>
      <c r="X152" s="229"/>
      <c r="Y152" s="230"/>
      <c r="Z152" s="231"/>
      <c r="AA152" s="228"/>
      <c r="AB152" s="229"/>
      <c r="AC152" s="229"/>
      <c r="AD152" s="230"/>
      <c r="AE152" s="231"/>
    </row>
    <row r="153" spans="1:31" ht="12.75" hidden="1" customHeight="1" x14ac:dyDescent="0.2">
      <c r="A153" s="114">
        <f>$A$33</f>
        <v>0</v>
      </c>
      <c r="B153" s="210"/>
      <c r="C153" s="211"/>
      <c r="D153" s="211"/>
      <c r="E153" s="212"/>
      <c r="F153" s="213"/>
      <c r="G153" s="218"/>
      <c r="H153" s="219"/>
      <c r="I153" s="219"/>
      <c r="J153" s="220"/>
      <c r="K153" s="221"/>
      <c r="L153" s="228"/>
      <c r="M153" s="229"/>
      <c r="N153" s="229"/>
      <c r="O153" s="230"/>
      <c r="P153" s="231"/>
      <c r="Q153" s="228"/>
      <c r="R153" s="229"/>
      <c r="S153" s="229"/>
      <c r="T153" s="230"/>
      <c r="U153" s="231"/>
      <c r="V153" s="228"/>
      <c r="W153" s="229"/>
      <c r="X153" s="229"/>
      <c r="Y153" s="230"/>
      <c r="Z153" s="231"/>
      <c r="AA153" s="228"/>
      <c r="AB153" s="229"/>
      <c r="AC153" s="229"/>
      <c r="AD153" s="230"/>
      <c r="AE153" s="231"/>
    </row>
    <row r="154" spans="1:31" ht="12.75" hidden="1" customHeight="1" x14ac:dyDescent="0.2">
      <c r="A154" s="114">
        <f>$A$34</f>
        <v>0</v>
      </c>
      <c r="B154" s="210"/>
      <c r="C154" s="211"/>
      <c r="D154" s="211"/>
      <c r="E154" s="212"/>
      <c r="F154" s="213"/>
      <c r="G154" s="218"/>
      <c r="H154" s="219"/>
      <c r="I154" s="219"/>
      <c r="J154" s="220"/>
      <c r="K154" s="221"/>
      <c r="L154" s="228"/>
      <c r="M154" s="229"/>
      <c r="N154" s="229"/>
      <c r="O154" s="230"/>
      <c r="P154" s="231"/>
      <c r="Q154" s="228"/>
      <c r="R154" s="229"/>
      <c r="S154" s="229"/>
      <c r="T154" s="230"/>
      <c r="U154" s="231"/>
      <c r="V154" s="228"/>
      <c r="W154" s="229"/>
      <c r="X154" s="229"/>
      <c r="Y154" s="230"/>
      <c r="Z154" s="231"/>
      <c r="AA154" s="228"/>
      <c r="AB154" s="229"/>
      <c r="AC154" s="229"/>
      <c r="AD154" s="230"/>
      <c r="AE154" s="231"/>
    </row>
    <row r="155" spans="1:31" ht="12.75" hidden="1" customHeight="1" x14ac:dyDescent="0.2">
      <c r="B155" s="210"/>
      <c r="C155" s="211"/>
      <c r="D155" s="211"/>
      <c r="E155" s="212"/>
      <c r="F155" s="213"/>
      <c r="G155" s="218"/>
      <c r="H155" s="219"/>
      <c r="I155" s="219"/>
      <c r="J155" s="220"/>
      <c r="K155" s="221"/>
      <c r="L155" s="228"/>
      <c r="M155" s="229"/>
      <c r="N155" s="229"/>
      <c r="O155" s="230"/>
      <c r="P155" s="231"/>
      <c r="Q155" s="228"/>
      <c r="R155" s="229"/>
      <c r="S155" s="229"/>
      <c r="T155" s="230"/>
      <c r="U155" s="231"/>
      <c r="V155" s="228"/>
      <c r="W155" s="229"/>
      <c r="X155" s="229"/>
      <c r="Y155" s="230"/>
      <c r="Z155" s="231"/>
      <c r="AA155" s="228"/>
      <c r="AB155" s="229"/>
      <c r="AC155" s="229"/>
      <c r="AD155" s="230"/>
      <c r="AE155" s="231"/>
    </row>
    <row r="156" spans="1:31" x14ac:dyDescent="0.2">
      <c r="A156" s="115" t="s">
        <v>2</v>
      </c>
      <c r="B156" s="214">
        <f t="shared" ref="B156:AE156" si="5">SUM(B$132:B$155)</f>
        <v>1443</v>
      </c>
      <c r="C156" s="215">
        <f t="shared" si="5"/>
        <v>2886342</v>
      </c>
      <c r="D156" s="215">
        <f t="shared" si="5"/>
        <v>785157</v>
      </c>
      <c r="E156" s="216">
        <f t="shared" si="5"/>
        <v>698195.27799999993</v>
      </c>
      <c r="F156" s="217">
        <f t="shared" si="5"/>
        <v>1.0000000000000002</v>
      </c>
      <c r="G156" s="224">
        <f t="shared" si="5"/>
        <v>1495</v>
      </c>
      <c r="H156" s="225">
        <f t="shared" si="5"/>
        <v>2775445</v>
      </c>
      <c r="I156" s="225">
        <f t="shared" si="5"/>
        <v>760411</v>
      </c>
      <c r="J156" s="226">
        <f t="shared" si="5"/>
        <v>669595.87</v>
      </c>
      <c r="K156" s="227">
        <f t="shared" si="5"/>
        <v>1</v>
      </c>
      <c r="L156" s="233">
        <f t="shared" si="5"/>
        <v>1517</v>
      </c>
      <c r="M156" s="234">
        <f t="shared" si="5"/>
        <v>2674360</v>
      </c>
      <c r="N156" s="234">
        <f t="shared" si="5"/>
        <v>737571</v>
      </c>
      <c r="O156" s="235">
        <f t="shared" si="5"/>
        <v>634960.52999999991</v>
      </c>
      <c r="P156" s="236">
        <f t="shared" si="5"/>
        <v>1</v>
      </c>
      <c r="Q156" s="233">
        <f t="shared" si="5"/>
        <v>1569</v>
      </c>
      <c r="R156" s="234">
        <f t="shared" si="5"/>
        <v>2643137</v>
      </c>
      <c r="S156" s="234">
        <f t="shared" si="5"/>
        <v>722497</v>
      </c>
      <c r="T156" s="235">
        <f t="shared" si="5"/>
        <v>605315.05499999993</v>
      </c>
      <c r="U156" s="236">
        <f t="shared" si="5"/>
        <v>1</v>
      </c>
      <c r="V156" s="233">
        <f t="shared" si="5"/>
        <v>1653</v>
      </c>
      <c r="W156" s="234">
        <f t="shared" si="5"/>
        <v>2649952</v>
      </c>
      <c r="X156" s="234">
        <f t="shared" si="5"/>
        <v>709773</v>
      </c>
      <c r="Y156" s="235">
        <f t="shared" si="5"/>
        <v>576454.98400000005</v>
      </c>
      <c r="Z156" s="236">
        <f t="shared" si="5"/>
        <v>0.99999999999999989</v>
      </c>
      <c r="AA156" s="233">
        <f t="shared" si="5"/>
        <v>0</v>
      </c>
      <c r="AB156" s="234">
        <f t="shared" si="5"/>
        <v>0</v>
      </c>
      <c r="AC156" s="234">
        <f t="shared" si="5"/>
        <v>0</v>
      </c>
      <c r="AD156" s="235">
        <f t="shared" si="5"/>
        <v>0</v>
      </c>
      <c r="AE156" s="236" t="e">
        <f t="shared" si="5"/>
        <v>#DIV/0!</v>
      </c>
    </row>
    <row r="159" spans="1:31" ht="12.75" hidden="1" customHeight="1" x14ac:dyDescent="0.2"/>
    <row r="160" spans="1:31" ht="12.75" hidden="1" customHeight="1" x14ac:dyDescent="0.2"/>
    <row r="161" spans="1:31" ht="12.75" hidden="1" customHeight="1" x14ac:dyDescent="0.2"/>
    <row r="162" spans="1:31" ht="12.75" hidden="1" customHeight="1" x14ac:dyDescent="0.2"/>
    <row r="163" spans="1:31" ht="12.75" hidden="1" customHeight="1" x14ac:dyDescent="0.2"/>
    <row r="164" spans="1:31" ht="12.75" hidden="1" customHeight="1" x14ac:dyDescent="0.2"/>
    <row r="165" spans="1:31" ht="12.75" hidden="1" customHeight="1" x14ac:dyDescent="0.2"/>
    <row r="166" spans="1:31" ht="12.75" hidden="1" customHeight="1" x14ac:dyDescent="0.2"/>
    <row r="167" spans="1:31" ht="12.75" hidden="1" customHeight="1" x14ac:dyDescent="0.2"/>
    <row r="168" spans="1:31" ht="12.75" hidden="1" customHeight="1" x14ac:dyDescent="0.2"/>
    <row r="169" spans="1:31" ht="12.75" hidden="1" customHeight="1" x14ac:dyDescent="0.2"/>
    <row r="171" spans="1:31" x14ac:dyDescent="0.2">
      <c r="A171" s="273" t="str">
        <f>Translation!$A$33</f>
        <v>Vorsorgeeinrichtungen ohne Staatsgarantie und mit Vollversicherungslösung</v>
      </c>
    </row>
    <row r="172" spans="1:31" x14ac:dyDescent="0.2">
      <c r="A172" s="114" t="str">
        <f>$A$12</f>
        <v>Periodentafel</v>
      </c>
      <c r="B172" s="238">
        <v>7</v>
      </c>
      <c r="C172" s="239">
        <v>74375</v>
      </c>
      <c r="D172" s="239">
        <v>518</v>
      </c>
      <c r="E172" s="240">
        <v>4622.683</v>
      </c>
      <c r="F172" s="241">
        <f>E172/E$196</f>
        <v>4.8102816263912621E-2</v>
      </c>
      <c r="G172" s="246">
        <v>10</v>
      </c>
      <c r="H172" s="247">
        <v>74483</v>
      </c>
      <c r="I172" s="247">
        <v>734</v>
      </c>
      <c r="J172" s="248">
        <v>4747.53</v>
      </c>
      <c r="K172" s="249">
        <f>J172/J$196</f>
        <v>4.7626850543503449E-2</v>
      </c>
      <c r="L172" s="256">
        <v>11</v>
      </c>
      <c r="M172" s="257">
        <v>74543</v>
      </c>
      <c r="N172" s="257">
        <v>803</v>
      </c>
      <c r="O172" s="258">
        <v>4709.0519999999997</v>
      </c>
      <c r="P172" s="259">
        <f>O172/O$196</f>
        <v>4.8136413552750078E-2</v>
      </c>
      <c r="Q172" s="256">
        <v>11</v>
      </c>
      <c r="R172" s="257">
        <v>3639</v>
      </c>
      <c r="S172" s="257">
        <v>975</v>
      </c>
      <c r="T172" s="258">
        <v>483.74900000000002</v>
      </c>
      <c r="U172" s="259">
        <f>T172/T$196</f>
        <v>4.9028503888183762E-3</v>
      </c>
      <c r="V172" s="256">
        <v>17</v>
      </c>
      <c r="W172" s="257">
        <v>4452</v>
      </c>
      <c r="X172" s="257">
        <v>1187</v>
      </c>
      <c r="Y172" s="258">
        <v>7601.8370000000004</v>
      </c>
      <c r="Z172" s="259">
        <f>Y172/Y$196</f>
        <v>7.4327482941442674E-2</v>
      </c>
      <c r="AA172" s="256"/>
      <c r="AB172" s="257"/>
      <c r="AC172" s="257"/>
      <c r="AD172" s="258"/>
      <c r="AE172" s="259" t="e">
        <f>AD172/AD$196</f>
        <v>#DIV/0!</v>
      </c>
    </row>
    <row r="173" spans="1:31" x14ac:dyDescent="0.2">
      <c r="A173" s="114" t="str">
        <f>$A$13</f>
        <v>Generationentafel</v>
      </c>
      <c r="B173" s="238">
        <v>6</v>
      </c>
      <c r="C173" s="239">
        <v>213</v>
      </c>
      <c r="D173" s="239">
        <v>38</v>
      </c>
      <c r="E173" s="240">
        <v>29.093</v>
      </c>
      <c r="F173" s="241">
        <f>E173/E$196</f>
        <v>3.027365782092369E-4</v>
      </c>
      <c r="G173" s="246">
        <v>7</v>
      </c>
      <c r="H173" s="247">
        <v>238</v>
      </c>
      <c r="I173" s="247">
        <v>42</v>
      </c>
      <c r="J173" s="248">
        <v>35.159999999999997</v>
      </c>
      <c r="K173" s="249">
        <f>J173/J$196</f>
        <v>3.5272237671159131E-4</v>
      </c>
      <c r="L173" s="256">
        <v>8</v>
      </c>
      <c r="M173" s="257">
        <v>698</v>
      </c>
      <c r="N173" s="257">
        <v>48</v>
      </c>
      <c r="O173" s="258">
        <v>76.323999999999998</v>
      </c>
      <c r="P173" s="259">
        <f>O173/O$196</f>
        <v>7.8019177278146367E-4</v>
      </c>
      <c r="Q173" s="256">
        <v>7</v>
      </c>
      <c r="R173" s="257">
        <v>742</v>
      </c>
      <c r="S173" s="257">
        <v>203</v>
      </c>
      <c r="T173" s="258">
        <v>89.320999999999998</v>
      </c>
      <c r="U173" s="259">
        <f>T173/T$196</f>
        <v>9.0527835629561229E-4</v>
      </c>
      <c r="V173" s="256">
        <v>14</v>
      </c>
      <c r="W173" s="257">
        <v>2667</v>
      </c>
      <c r="X173" s="257">
        <v>425</v>
      </c>
      <c r="Y173" s="258">
        <v>321.36200000000002</v>
      </c>
      <c r="Z173" s="259">
        <f>Y173/Y$196</f>
        <v>3.1421390083775673E-3</v>
      </c>
      <c r="AA173" s="256"/>
      <c r="AB173" s="257"/>
      <c r="AC173" s="257"/>
      <c r="AD173" s="258"/>
      <c r="AE173" s="259" t="e">
        <f>AD173/AD$196</f>
        <v>#DIV/0!</v>
      </c>
    </row>
    <row r="174" spans="1:31" x14ac:dyDescent="0.2">
      <c r="A174" s="114" t="str">
        <f>$A$14</f>
        <v>keine selbst erbrachten Rentenleistungen</v>
      </c>
      <c r="B174" s="238">
        <v>93</v>
      </c>
      <c r="C174" s="239">
        <v>975597</v>
      </c>
      <c r="D174" s="239">
        <v>122</v>
      </c>
      <c r="E174" s="240">
        <v>91448.273000000001</v>
      </c>
      <c r="F174" s="241">
        <f>E174/E$196</f>
        <v>0.95159444715787811</v>
      </c>
      <c r="G174" s="246">
        <v>104</v>
      </c>
      <c r="H174" s="247">
        <v>1000023</v>
      </c>
      <c r="I174" s="247">
        <v>120</v>
      </c>
      <c r="J174" s="248">
        <v>94899.106</v>
      </c>
      <c r="K174" s="249">
        <f>J174/J$196</f>
        <v>0.95202042707978496</v>
      </c>
      <c r="L174" s="256">
        <v>107</v>
      </c>
      <c r="M174" s="257">
        <v>978453</v>
      </c>
      <c r="N174" s="257">
        <v>305</v>
      </c>
      <c r="O174" s="258">
        <v>93041.854000000007</v>
      </c>
      <c r="P174" s="259">
        <f>O174/O$196</f>
        <v>0.95108339467446845</v>
      </c>
      <c r="Q174" s="256">
        <v>118</v>
      </c>
      <c r="R174" s="257">
        <v>1082294</v>
      </c>
      <c r="S174" s="257">
        <v>11092</v>
      </c>
      <c r="T174" s="258">
        <v>98093.82</v>
      </c>
      <c r="U174" s="259">
        <f>T174/T$196</f>
        <v>0.99419187125488595</v>
      </c>
      <c r="V174" s="256">
        <v>118</v>
      </c>
      <c r="W174" s="257">
        <v>1007586</v>
      </c>
      <c r="X174" s="257">
        <v>3521</v>
      </c>
      <c r="Y174" s="258">
        <v>94351.716</v>
      </c>
      <c r="Z174" s="259">
        <f>Y174/Y$196</f>
        <v>0.92253037805017968</v>
      </c>
      <c r="AA174" s="256"/>
      <c r="AB174" s="257"/>
      <c r="AC174" s="257"/>
      <c r="AD174" s="258"/>
      <c r="AE174" s="259" t="e">
        <f>AD174/AD$196</f>
        <v>#DIV/0!</v>
      </c>
    </row>
    <row r="175" spans="1:31" ht="12.75" hidden="1" customHeight="1" x14ac:dyDescent="0.2">
      <c r="A175" s="114">
        <f>$A$15</f>
        <v>0</v>
      </c>
      <c r="B175" s="238"/>
      <c r="C175" s="239"/>
      <c r="D175" s="239"/>
      <c r="E175" s="240"/>
      <c r="F175" s="241"/>
      <c r="G175" s="246"/>
      <c r="H175" s="247"/>
      <c r="I175" s="247"/>
      <c r="J175" s="248"/>
      <c r="K175" s="249"/>
      <c r="L175" s="256"/>
      <c r="M175" s="257"/>
      <c r="N175" s="257"/>
      <c r="O175" s="258"/>
      <c r="P175" s="259"/>
      <c r="Q175" s="256"/>
      <c r="R175" s="257"/>
      <c r="S175" s="257"/>
      <c r="T175" s="258"/>
      <c r="U175" s="259"/>
      <c r="V175" s="256"/>
      <c r="W175" s="257"/>
      <c r="X175" s="257"/>
      <c r="Y175" s="258"/>
      <c r="Z175" s="259"/>
      <c r="AA175" s="256"/>
      <c r="AB175" s="257"/>
      <c r="AC175" s="257"/>
      <c r="AD175" s="258"/>
      <c r="AE175" s="259"/>
    </row>
    <row r="176" spans="1:31" ht="12.75" hidden="1" customHeight="1" x14ac:dyDescent="0.2">
      <c r="A176" s="114">
        <f>$A$16</f>
        <v>0</v>
      </c>
      <c r="B176" s="238"/>
      <c r="C176" s="239"/>
      <c r="D176" s="239"/>
      <c r="E176" s="240"/>
      <c r="F176" s="241"/>
      <c r="G176" s="246"/>
      <c r="H176" s="247"/>
      <c r="I176" s="247"/>
      <c r="J176" s="248"/>
      <c r="K176" s="249"/>
      <c r="L176" s="256"/>
      <c r="M176" s="257"/>
      <c r="N176" s="257"/>
      <c r="O176" s="258"/>
      <c r="P176" s="259"/>
      <c r="Q176" s="256"/>
      <c r="R176" s="257"/>
      <c r="S176" s="257"/>
      <c r="T176" s="258"/>
      <c r="U176" s="259"/>
      <c r="V176" s="256"/>
      <c r="W176" s="257"/>
      <c r="X176" s="257"/>
      <c r="Y176" s="258"/>
      <c r="Z176" s="259"/>
      <c r="AA176" s="256"/>
      <c r="AB176" s="257"/>
      <c r="AC176" s="257"/>
      <c r="AD176" s="258"/>
      <c r="AE176" s="259"/>
    </row>
    <row r="177" spans="1:31" ht="12.75" hidden="1" customHeight="1" x14ac:dyDescent="0.2">
      <c r="A177" s="114">
        <f>$A$17</f>
        <v>0</v>
      </c>
      <c r="B177" s="238"/>
      <c r="C177" s="239"/>
      <c r="D177" s="239"/>
      <c r="E177" s="240"/>
      <c r="F177" s="241"/>
      <c r="G177" s="246"/>
      <c r="H177" s="247"/>
      <c r="I177" s="247"/>
      <c r="J177" s="248"/>
      <c r="K177" s="249"/>
      <c r="L177" s="256"/>
      <c r="M177" s="257"/>
      <c r="N177" s="257"/>
      <c r="O177" s="258"/>
      <c r="P177" s="259"/>
      <c r="Q177" s="256"/>
      <c r="R177" s="257"/>
      <c r="S177" s="257"/>
      <c r="T177" s="258"/>
      <c r="U177" s="259"/>
      <c r="V177" s="256"/>
      <c r="W177" s="257"/>
      <c r="X177" s="257"/>
      <c r="Y177" s="258"/>
      <c r="Z177" s="259"/>
      <c r="AA177" s="256"/>
      <c r="AB177" s="257"/>
      <c r="AC177" s="257"/>
      <c r="AD177" s="258"/>
      <c r="AE177" s="259"/>
    </row>
    <row r="178" spans="1:31" ht="12.75" hidden="1" customHeight="1" x14ac:dyDescent="0.2">
      <c r="A178" s="114">
        <f>$A$18</f>
        <v>0</v>
      </c>
      <c r="B178" s="238"/>
      <c r="C178" s="239"/>
      <c r="D178" s="239"/>
      <c r="E178" s="240"/>
      <c r="F178" s="241"/>
      <c r="G178" s="246"/>
      <c r="H178" s="247"/>
      <c r="I178" s="247"/>
      <c r="J178" s="248"/>
      <c r="K178" s="249"/>
      <c r="L178" s="256"/>
      <c r="M178" s="257"/>
      <c r="N178" s="257"/>
      <c r="O178" s="258"/>
      <c r="P178" s="259"/>
      <c r="Q178" s="256"/>
      <c r="R178" s="257"/>
      <c r="S178" s="257"/>
      <c r="T178" s="258"/>
      <c r="U178" s="259"/>
      <c r="V178" s="256"/>
      <c r="W178" s="257"/>
      <c r="X178" s="257"/>
      <c r="Y178" s="258"/>
      <c r="Z178" s="259"/>
      <c r="AA178" s="256"/>
      <c r="AB178" s="257"/>
      <c r="AC178" s="257"/>
      <c r="AD178" s="258"/>
      <c r="AE178" s="259"/>
    </row>
    <row r="179" spans="1:31" ht="12.75" hidden="1" customHeight="1" x14ac:dyDescent="0.2">
      <c r="A179" s="114">
        <f>$A$19</f>
        <v>0</v>
      </c>
      <c r="B179" s="238"/>
      <c r="C179" s="239"/>
      <c r="D179" s="239"/>
      <c r="E179" s="240"/>
      <c r="F179" s="241"/>
      <c r="G179" s="246"/>
      <c r="H179" s="247"/>
      <c r="I179" s="247"/>
      <c r="J179" s="248"/>
      <c r="K179" s="249"/>
      <c r="L179" s="256"/>
      <c r="M179" s="257"/>
      <c r="N179" s="257"/>
      <c r="O179" s="258"/>
      <c r="P179" s="259"/>
      <c r="Q179" s="256"/>
      <c r="R179" s="257"/>
      <c r="S179" s="257"/>
      <c r="T179" s="258"/>
      <c r="U179" s="259"/>
      <c r="V179" s="256"/>
      <c r="W179" s="257"/>
      <c r="X179" s="257"/>
      <c r="Y179" s="258"/>
      <c r="Z179" s="259"/>
      <c r="AA179" s="256"/>
      <c r="AB179" s="257"/>
      <c r="AC179" s="257"/>
      <c r="AD179" s="258"/>
      <c r="AE179" s="259"/>
    </row>
    <row r="180" spans="1:31" ht="12.75" hidden="1" customHeight="1" x14ac:dyDescent="0.2">
      <c r="A180" s="114">
        <f>$A$20</f>
        <v>0</v>
      </c>
      <c r="B180" s="238"/>
      <c r="C180" s="239"/>
      <c r="D180" s="239"/>
      <c r="E180" s="240"/>
      <c r="F180" s="241"/>
      <c r="G180" s="246"/>
      <c r="H180" s="247"/>
      <c r="I180" s="247"/>
      <c r="J180" s="248"/>
      <c r="K180" s="249"/>
      <c r="L180" s="256"/>
      <c r="M180" s="257"/>
      <c r="N180" s="257"/>
      <c r="O180" s="258"/>
      <c r="P180" s="259"/>
      <c r="Q180" s="256"/>
      <c r="R180" s="257"/>
      <c r="S180" s="257"/>
      <c r="T180" s="258"/>
      <c r="U180" s="259"/>
      <c r="V180" s="256"/>
      <c r="W180" s="257"/>
      <c r="X180" s="257"/>
      <c r="Y180" s="258"/>
      <c r="Z180" s="259"/>
      <c r="AA180" s="256"/>
      <c r="AB180" s="257"/>
      <c r="AC180" s="257"/>
      <c r="AD180" s="258"/>
      <c r="AE180" s="259"/>
    </row>
    <row r="181" spans="1:31" ht="12.75" hidden="1" customHeight="1" x14ac:dyDescent="0.2">
      <c r="A181" s="114">
        <f>$A$21</f>
        <v>0</v>
      </c>
      <c r="B181" s="238"/>
      <c r="C181" s="239"/>
      <c r="D181" s="239"/>
      <c r="E181" s="240"/>
      <c r="F181" s="241"/>
      <c r="G181" s="246"/>
      <c r="H181" s="247"/>
      <c r="I181" s="247"/>
      <c r="J181" s="248"/>
      <c r="K181" s="249"/>
      <c r="L181" s="256"/>
      <c r="M181" s="257"/>
      <c r="N181" s="257"/>
      <c r="O181" s="258"/>
      <c r="P181" s="259"/>
      <c r="Q181" s="256"/>
      <c r="R181" s="257"/>
      <c r="S181" s="257"/>
      <c r="T181" s="258"/>
      <c r="U181" s="259"/>
      <c r="V181" s="256"/>
      <c r="W181" s="257"/>
      <c r="X181" s="257"/>
      <c r="Y181" s="258"/>
      <c r="Z181" s="259"/>
      <c r="AA181" s="256"/>
      <c r="AB181" s="257"/>
      <c r="AC181" s="257"/>
      <c r="AD181" s="258"/>
      <c r="AE181" s="259"/>
    </row>
    <row r="182" spans="1:31" ht="12.75" hidden="1" customHeight="1" x14ac:dyDescent="0.2">
      <c r="A182" s="114">
        <f>$A$22</f>
        <v>0</v>
      </c>
      <c r="B182" s="238"/>
      <c r="C182" s="239"/>
      <c r="D182" s="239"/>
      <c r="E182" s="240"/>
      <c r="F182" s="241"/>
      <c r="G182" s="246"/>
      <c r="H182" s="247"/>
      <c r="I182" s="247"/>
      <c r="J182" s="248"/>
      <c r="K182" s="249"/>
      <c r="L182" s="256"/>
      <c r="M182" s="257"/>
      <c r="N182" s="257"/>
      <c r="O182" s="258"/>
      <c r="P182" s="259"/>
      <c r="Q182" s="256"/>
      <c r="R182" s="257"/>
      <c r="S182" s="257"/>
      <c r="T182" s="258"/>
      <c r="U182" s="259"/>
      <c r="V182" s="256"/>
      <c r="W182" s="257"/>
      <c r="X182" s="257"/>
      <c r="Y182" s="258"/>
      <c r="Z182" s="259"/>
      <c r="AA182" s="256"/>
      <c r="AB182" s="257"/>
      <c r="AC182" s="257"/>
      <c r="AD182" s="258"/>
      <c r="AE182" s="259"/>
    </row>
    <row r="183" spans="1:31" ht="12.75" hidden="1" customHeight="1" x14ac:dyDescent="0.2">
      <c r="A183" s="114">
        <f>$A$23</f>
        <v>0</v>
      </c>
      <c r="B183" s="238"/>
      <c r="C183" s="239"/>
      <c r="D183" s="239"/>
      <c r="E183" s="240"/>
      <c r="F183" s="241"/>
      <c r="G183" s="246"/>
      <c r="H183" s="247"/>
      <c r="I183" s="247"/>
      <c r="J183" s="248"/>
      <c r="K183" s="249"/>
      <c r="L183" s="256"/>
      <c r="M183" s="257"/>
      <c r="N183" s="257"/>
      <c r="O183" s="258"/>
      <c r="P183" s="259"/>
      <c r="Q183" s="256"/>
      <c r="R183" s="257"/>
      <c r="S183" s="257"/>
      <c r="T183" s="258"/>
      <c r="U183" s="259"/>
      <c r="V183" s="256"/>
      <c r="W183" s="257"/>
      <c r="X183" s="257"/>
      <c r="Y183" s="258"/>
      <c r="Z183" s="259"/>
      <c r="AA183" s="256"/>
      <c r="AB183" s="257"/>
      <c r="AC183" s="257"/>
      <c r="AD183" s="258"/>
      <c r="AE183" s="259"/>
    </row>
    <row r="184" spans="1:31" ht="12.75" hidden="1" customHeight="1" x14ac:dyDescent="0.2">
      <c r="A184" s="114">
        <f>$A$24</f>
        <v>0</v>
      </c>
      <c r="B184" s="238"/>
      <c r="C184" s="239"/>
      <c r="D184" s="239"/>
      <c r="E184" s="240"/>
      <c r="F184" s="241"/>
      <c r="G184" s="246"/>
      <c r="H184" s="247"/>
      <c r="I184" s="247"/>
      <c r="J184" s="248"/>
      <c r="K184" s="249"/>
      <c r="L184" s="256"/>
      <c r="M184" s="257"/>
      <c r="N184" s="257"/>
      <c r="O184" s="258"/>
      <c r="P184" s="259"/>
      <c r="Q184" s="256"/>
      <c r="R184" s="257"/>
      <c r="S184" s="257"/>
      <c r="T184" s="258"/>
      <c r="U184" s="259"/>
      <c r="V184" s="256"/>
      <c r="W184" s="257"/>
      <c r="X184" s="257"/>
      <c r="Y184" s="258"/>
      <c r="Z184" s="259"/>
      <c r="AA184" s="256"/>
      <c r="AB184" s="257"/>
      <c r="AC184" s="257"/>
      <c r="AD184" s="258"/>
      <c r="AE184" s="259"/>
    </row>
    <row r="185" spans="1:31" ht="12.75" hidden="1" customHeight="1" x14ac:dyDescent="0.2">
      <c r="A185" s="114">
        <f>$A$25</f>
        <v>0</v>
      </c>
      <c r="B185" s="238"/>
      <c r="C185" s="239"/>
      <c r="D185" s="239"/>
      <c r="E185" s="240"/>
      <c r="F185" s="241"/>
      <c r="G185" s="246"/>
      <c r="H185" s="247"/>
      <c r="I185" s="247"/>
      <c r="J185" s="248"/>
      <c r="K185" s="249"/>
      <c r="L185" s="256"/>
      <c r="M185" s="257"/>
      <c r="N185" s="257"/>
      <c r="O185" s="258"/>
      <c r="P185" s="259"/>
      <c r="Q185" s="256"/>
      <c r="R185" s="257"/>
      <c r="S185" s="257"/>
      <c r="T185" s="258"/>
      <c r="U185" s="259"/>
      <c r="V185" s="256"/>
      <c r="W185" s="257"/>
      <c r="X185" s="257"/>
      <c r="Y185" s="258"/>
      <c r="Z185" s="259"/>
      <c r="AA185" s="256"/>
      <c r="AB185" s="257"/>
      <c r="AC185" s="257"/>
      <c r="AD185" s="258"/>
      <c r="AE185" s="259"/>
    </row>
    <row r="186" spans="1:31" ht="12.75" hidden="1" customHeight="1" x14ac:dyDescent="0.2">
      <c r="A186" s="114">
        <f>$A$26</f>
        <v>0</v>
      </c>
      <c r="B186" s="238"/>
      <c r="C186" s="239"/>
      <c r="D186" s="239"/>
      <c r="E186" s="240"/>
      <c r="F186" s="241"/>
      <c r="G186" s="246"/>
      <c r="H186" s="247"/>
      <c r="I186" s="247"/>
      <c r="J186" s="248"/>
      <c r="K186" s="249"/>
      <c r="L186" s="256"/>
      <c r="M186" s="257"/>
      <c r="N186" s="257"/>
      <c r="O186" s="258"/>
      <c r="P186" s="259"/>
      <c r="Q186" s="256"/>
      <c r="R186" s="257"/>
      <c r="S186" s="257"/>
      <c r="T186" s="258"/>
      <c r="U186" s="259"/>
      <c r="V186" s="256"/>
      <c r="W186" s="257"/>
      <c r="X186" s="257"/>
      <c r="Y186" s="258"/>
      <c r="Z186" s="259"/>
      <c r="AA186" s="256"/>
      <c r="AB186" s="257"/>
      <c r="AC186" s="257"/>
      <c r="AD186" s="258"/>
      <c r="AE186" s="259"/>
    </row>
    <row r="187" spans="1:31" ht="12.75" hidden="1" customHeight="1" x14ac:dyDescent="0.2">
      <c r="A187" s="114">
        <f>$A$27</f>
        <v>0</v>
      </c>
      <c r="B187" s="238"/>
      <c r="C187" s="239"/>
      <c r="D187" s="239"/>
      <c r="E187" s="240"/>
      <c r="F187" s="241"/>
      <c r="G187" s="246"/>
      <c r="H187" s="247"/>
      <c r="I187" s="247"/>
      <c r="J187" s="248"/>
      <c r="K187" s="249"/>
      <c r="L187" s="256"/>
      <c r="M187" s="257"/>
      <c r="N187" s="257"/>
      <c r="O187" s="258"/>
      <c r="P187" s="259"/>
      <c r="Q187" s="256"/>
      <c r="R187" s="257"/>
      <c r="S187" s="257"/>
      <c r="T187" s="258"/>
      <c r="U187" s="259"/>
      <c r="V187" s="256"/>
      <c r="W187" s="257"/>
      <c r="X187" s="257"/>
      <c r="Y187" s="258"/>
      <c r="Z187" s="259"/>
      <c r="AA187" s="256"/>
      <c r="AB187" s="257"/>
      <c r="AC187" s="257"/>
      <c r="AD187" s="258"/>
      <c r="AE187" s="259"/>
    </row>
    <row r="188" spans="1:31" ht="12.75" hidden="1" customHeight="1" x14ac:dyDescent="0.2">
      <c r="A188" s="114">
        <f>$A$28</f>
        <v>0</v>
      </c>
      <c r="B188" s="238"/>
      <c r="C188" s="239"/>
      <c r="D188" s="239"/>
      <c r="E188" s="240"/>
      <c r="F188" s="241"/>
      <c r="G188" s="246"/>
      <c r="H188" s="247"/>
      <c r="I188" s="247"/>
      <c r="J188" s="248"/>
      <c r="K188" s="249"/>
      <c r="L188" s="256"/>
      <c r="M188" s="257"/>
      <c r="N188" s="257"/>
      <c r="O188" s="258"/>
      <c r="P188" s="259"/>
      <c r="Q188" s="256"/>
      <c r="R188" s="257"/>
      <c r="S188" s="257"/>
      <c r="T188" s="258"/>
      <c r="U188" s="259"/>
      <c r="V188" s="256"/>
      <c r="W188" s="257"/>
      <c r="X188" s="257"/>
      <c r="Y188" s="258"/>
      <c r="Z188" s="259"/>
      <c r="AA188" s="256"/>
      <c r="AB188" s="257"/>
      <c r="AC188" s="257"/>
      <c r="AD188" s="258"/>
      <c r="AE188" s="259"/>
    </row>
    <row r="189" spans="1:31" ht="12.75" hidden="1" customHeight="1" x14ac:dyDescent="0.2">
      <c r="A189" s="114">
        <f>$A$29</f>
        <v>0</v>
      </c>
      <c r="B189" s="238"/>
      <c r="C189" s="239"/>
      <c r="D189" s="239"/>
      <c r="E189" s="240"/>
      <c r="F189" s="241"/>
      <c r="G189" s="246"/>
      <c r="H189" s="247"/>
      <c r="I189" s="247"/>
      <c r="J189" s="248"/>
      <c r="K189" s="249"/>
      <c r="L189" s="256"/>
      <c r="M189" s="257"/>
      <c r="N189" s="257"/>
      <c r="O189" s="258"/>
      <c r="P189" s="259"/>
      <c r="Q189" s="256"/>
      <c r="R189" s="257"/>
      <c r="S189" s="257"/>
      <c r="T189" s="258"/>
      <c r="U189" s="259"/>
      <c r="V189" s="256"/>
      <c r="W189" s="257"/>
      <c r="X189" s="257"/>
      <c r="Y189" s="258"/>
      <c r="Z189" s="259"/>
      <c r="AA189" s="256"/>
      <c r="AB189" s="257"/>
      <c r="AC189" s="257"/>
      <c r="AD189" s="258"/>
      <c r="AE189" s="259"/>
    </row>
    <row r="190" spans="1:31" ht="12.75" hidden="1" customHeight="1" x14ac:dyDescent="0.2">
      <c r="A190" s="114">
        <f>$A$30</f>
        <v>0</v>
      </c>
      <c r="B190" s="238"/>
      <c r="C190" s="239"/>
      <c r="D190" s="239"/>
      <c r="E190" s="240"/>
      <c r="F190" s="241"/>
      <c r="G190" s="246"/>
      <c r="H190" s="247"/>
      <c r="I190" s="247"/>
      <c r="J190" s="248"/>
      <c r="K190" s="249"/>
      <c r="L190" s="256"/>
      <c r="M190" s="257"/>
      <c r="N190" s="257"/>
      <c r="O190" s="258"/>
      <c r="P190" s="259"/>
      <c r="Q190" s="256"/>
      <c r="R190" s="257"/>
      <c r="S190" s="257"/>
      <c r="T190" s="258"/>
      <c r="U190" s="259"/>
      <c r="V190" s="256"/>
      <c r="W190" s="257"/>
      <c r="X190" s="257"/>
      <c r="Y190" s="258"/>
      <c r="Z190" s="259"/>
      <c r="AA190" s="256"/>
      <c r="AB190" s="257"/>
      <c r="AC190" s="257"/>
      <c r="AD190" s="258"/>
      <c r="AE190" s="259"/>
    </row>
    <row r="191" spans="1:31" ht="12.75" hidden="1" customHeight="1" x14ac:dyDescent="0.2">
      <c r="A191" s="114">
        <f>$A$31</f>
        <v>0</v>
      </c>
      <c r="B191" s="238"/>
      <c r="C191" s="239"/>
      <c r="D191" s="239"/>
      <c r="E191" s="240"/>
      <c r="F191" s="241"/>
      <c r="G191" s="246"/>
      <c r="H191" s="247"/>
      <c r="I191" s="247"/>
      <c r="J191" s="248"/>
      <c r="K191" s="249"/>
      <c r="L191" s="256"/>
      <c r="M191" s="257"/>
      <c r="N191" s="257"/>
      <c r="O191" s="258"/>
      <c r="P191" s="259"/>
      <c r="Q191" s="256"/>
      <c r="R191" s="257"/>
      <c r="S191" s="257"/>
      <c r="T191" s="258"/>
      <c r="U191" s="259"/>
      <c r="V191" s="256"/>
      <c r="W191" s="257"/>
      <c r="X191" s="257"/>
      <c r="Y191" s="258"/>
      <c r="Z191" s="259"/>
      <c r="AA191" s="256"/>
      <c r="AB191" s="257"/>
      <c r="AC191" s="257"/>
      <c r="AD191" s="258"/>
      <c r="AE191" s="259"/>
    </row>
    <row r="192" spans="1:31" ht="12.75" hidden="1" customHeight="1" x14ac:dyDescent="0.2">
      <c r="A192" s="114">
        <f>$A$32</f>
        <v>0</v>
      </c>
      <c r="B192" s="238"/>
      <c r="C192" s="239"/>
      <c r="D192" s="239"/>
      <c r="E192" s="240"/>
      <c r="F192" s="241"/>
      <c r="G192" s="246"/>
      <c r="H192" s="247"/>
      <c r="I192" s="247"/>
      <c r="J192" s="248"/>
      <c r="K192" s="249"/>
      <c r="L192" s="256"/>
      <c r="M192" s="257"/>
      <c r="N192" s="257"/>
      <c r="O192" s="258"/>
      <c r="P192" s="259"/>
      <c r="Q192" s="256"/>
      <c r="R192" s="257"/>
      <c r="S192" s="257"/>
      <c r="T192" s="258"/>
      <c r="U192" s="259"/>
      <c r="V192" s="256"/>
      <c r="W192" s="257"/>
      <c r="X192" s="257"/>
      <c r="Y192" s="258"/>
      <c r="Z192" s="259"/>
      <c r="AA192" s="256"/>
      <c r="AB192" s="257"/>
      <c r="AC192" s="257"/>
      <c r="AD192" s="258"/>
      <c r="AE192" s="259"/>
    </row>
    <row r="193" spans="1:31" ht="12.75" hidden="1" customHeight="1" x14ac:dyDescent="0.2">
      <c r="A193" s="114">
        <f>$A$33</f>
        <v>0</v>
      </c>
      <c r="B193" s="238"/>
      <c r="C193" s="239"/>
      <c r="D193" s="239"/>
      <c r="E193" s="240"/>
      <c r="F193" s="241"/>
      <c r="G193" s="246"/>
      <c r="H193" s="247"/>
      <c r="I193" s="247"/>
      <c r="J193" s="248"/>
      <c r="K193" s="249"/>
      <c r="L193" s="256"/>
      <c r="M193" s="257"/>
      <c r="N193" s="257"/>
      <c r="O193" s="258"/>
      <c r="P193" s="259"/>
      <c r="Q193" s="256"/>
      <c r="R193" s="257"/>
      <c r="S193" s="257"/>
      <c r="T193" s="258"/>
      <c r="U193" s="259"/>
      <c r="V193" s="256"/>
      <c r="W193" s="257"/>
      <c r="X193" s="257"/>
      <c r="Y193" s="258"/>
      <c r="Z193" s="259"/>
      <c r="AA193" s="256"/>
      <c r="AB193" s="257"/>
      <c r="AC193" s="257"/>
      <c r="AD193" s="258"/>
      <c r="AE193" s="259"/>
    </row>
    <row r="194" spans="1:31" ht="12.75" hidden="1" customHeight="1" x14ac:dyDescent="0.2">
      <c r="A194" s="114">
        <f>$A$34</f>
        <v>0</v>
      </c>
      <c r="B194" s="238"/>
      <c r="C194" s="239"/>
      <c r="D194" s="239"/>
      <c r="E194" s="240"/>
      <c r="F194" s="241"/>
      <c r="G194" s="246"/>
      <c r="H194" s="247"/>
      <c r="I194" s="247"/>
      <c r="J194" s="248"/>
      <c r="K194" s="249"/>
      <c r="L194" s="256"/>
      <c r="M194" s="257"/>
      <c r="N194" s="257"/>
      <c r="O194" s="258"/>
      <c r="P194" s="259"/>
      <c r="Q194" s="256"/>
      <c r="R194" s="257"/>
      <c r="S194" s="257"/>
      <c r="T194" s="258"/>
      <c r="U194" s="259"/>
      <c r="V194" s="256"/>
      <c r="W194" s="257"/>
      <c r="X194" s="257"/>
      <c r="Y194" s="258"/>
      <c r="Z194" s="259"/>
      <c r="AA194" s="256"/>
      <c r="AB194" s="257"/>
      <c r="AC194" s="257"/>
      <c r="AD194" s="258"/>
      <c r="AE194" s="259"/>
    </row>
    <row r="195" spans="1:31" ht="12.75" hidden="1" customHeight="1" x14ac:dyDescent="0.2">
      <c r="B195" s="238"/>
      <c r="C195" s="239"/>
      <c r="D195" s="239"/>
      <c r="E195" s="240"/>
      <c r="F195" s="241"/>
      <c r="G195" s="246"/>
      <c r="H195" s="247"/>
      <c r="I195" s="247"/>
      <c r="J195" s="248"/>
      <c r="K195" s="249"/>
      <c r="L195" s="256"/>
      <c r="M195" s="257"/>
      <c r="N195" s="257"/>
      <c r="O195" s="258"/>
      <c r="P195" s="259"/>
      <c r="Q195" s="256"/>
      <c r="R195" s="257"/>
      <c r="S195" s="257"/>
      <c r="T195" s="258"/>
      <c r="U195" s="259"/>
      <c r="V195" s="256"/>
      <c r="W195" s="257"/>
      <c r="X195" s="257"/>
      <c r="Y195" s="258"/>
      <c r="Z195" s="259"/>
      <c r="AA195" s="256"/>
      <c r="AB195" s="257"/>
      <c r="AC195" s="257"/>
      <c r="AD195" s="258"/>
      <c r="AE195" s="259"/>
    </row>
    <row r="196" spans="1:31" x14ac:dyDescent="0.2">
      <c r="A196" s="115" t="s">
        <v>2</v>
      </c>
      <c r="B196" s="242">
        <f t="shared" ref="B196:AE196" si="6">SUM(B$172:B$195)</f>
        <v>106</v>
      </c>
      <c r="C196" s="243">
        <f t="shared" si="6"/>
        <v>1050185</v>
      </c>
      <c r="D196" s="243">
        <f t="shared" si="6"/>
        <v>678</v>
      </c>
      <c r="E196" s="244">
        <f t="shared" si="6"/>
        <v>96100.048999999999</v>
      </c>
      <c r="F196" s="245">
        <f t="shared" si="6"/>
        <v>1</v>
      </c>
      <c r="G196" s="250">
        <f t="shared" si="6"/>
        <v>121</v>
      </c>
      <c r="H196" s="251">
        <f t="shared" si="6"/>
        <v>1074744</v>
      </c>
      <c r="I196" s="251">
        <f t="shared" si="6"/>
        <v>896</v>
      </c>
      <c r="J196" s="255">
        <f t="shared" si="6"/>
        <v>99681.796000000002</v>
      </c>
      <c r="K196" s="252">
        <f t="shared" si="6"/>
        <v>1</v>
      </c>
      <c r="L196" s="261">
        <f t="shared" si="6"/>
        <v>126</v>
      </c>
      <c r="M196" s="262">
        <f t="shared" si="6"/>
        <v>1053694</v>
      </c>
      <c r="N196" s="262">
        <f t="shared" si="6"/>
        <v>1156</v>
      </c>
      <c r="O196" s="263">
        <f t="shared" si="6"/>
        <v>97827.23000000001</v>
      </c>
      <c r="P196" s="264">
        <f t="shared" si="6"/>
        <v>1</v>
      </c>
      <c r="Q196" s="261">
        <f t="shared" si="6"/>
        <v>136</v>
      </c>
      <c r="R196" s="262">
        <f t="shared" si="6"/>
        <v>1086675</v>
      </c>
      <c r="S196" s="262">
        <f t="shared" si="6"/>
        <v>12270</v>
      </c>
      <c r="T196" s="263">
        <f t="shared" si="6"/>
        <v>98666.890000000014</v>
      </c>
      <c r="U196" s="264">
        <f t="shared" si="6"/>
        <v>0.99999999999999989</v>
      </c>
      <c r="V196" s="261">
        <f t="shared" si="6"/>
        <v>149</v>
      </c>
      <c r="W196" s="262">
        <f t="shared" si="6"/>
        <v>1014705</v>
      </c>
      <c r="X196" s="262">
        <f t="shared" si="6"/>
        <v>5133</v>
      </c>
      <c r="Y196" s="263">
        <f t="shared" si="6"/>
        <v>102274.91500000001</v>
      </c>
      <c r="Z196" s="264">
        <f t="shared" si="6"/>
        <v>0.99999999999999989</v>
      </c>
      <c r="AA196" s="261">
        <f t="shared" si="6"/>
        <v>0</v>
      </c>
      <c r="AB196" s="262">
        <f t="shared" si="6"/>
        <v>0</v>
      </c>
      <c r="AC196" s="262">
        <f t="shared" si="6"/>
        <v>0</v>
      </c>
      <c r="AD196" s="263">
        <f t="shared" si="6"/>
        <v>0</v>
      </c>
      <c r="AE196" s="264" t="e">
        <f t="shared" si="6"/>
        <v>#DIV/0!</v>
      </c>
    </row>
    <row r="199" spans="1:31" ht="12.75" customHeight="1" x14ac:dyDescent="0.2"/>
    <row r="200" spans="1:31" ht="12.75" customHeight="1" x14ac:dyDescent="0.2">
      <c r="A200" s="110" t="str">
        <f>Translation!$A$39</f>
        <v>Vorsorgekapital in Mio. CHF</v>
      </c>
    </row>
    <row r="201" spans="1:31" ht="12.75" customHeight="1" x14ac:dyDescent="0.2"/>
    <row r="202" spans="1:31" ht="12.75" customHeight="1" x14ac:dyDescent="0.2"/>
    <row r="203" spans="1:31" ht="12.75" customHeight="1" x14ac:dyDescent="0.2"/>
    <row r="204" spans="1:31" ht="12.75" customHeight="1" x14ac:dyDescent="0.2"/>
    <row r="205" spans="1:31" ht="12.75" customHeight="1" x14ac:dyDescent="0.2"/>
    <row r="206" spans="1:31" ht="12.75" customHeight="1" x14ac:dyDescent="0.2"/>
    <row r="207" spans="1:31" ht="12.75" customHeight="1" x14ac:dyDescent="0.2"/>
    <row r="208" spans="1:31" ht="12.75" customHeight="1" x14ac:dyDescent="0.2"/>
    <row r="209" ht="12.75" customHeight="1" x14ac:dyDescent="0.2"/>
  </sheetData>
  <mergeCells count="6">
    <mergeCell ref="B3:F3"/>
    <mergeCell ref="Q3:U3"/>
    <mergeCell ref="V3:Z3"/>
    <mergeCell ref="AA3:AE3"/>
    <mergeCell ref="L3:P3"/>
    <mergeCell ref="G3:K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">
    <pageSetUpPr fitToPage="1"/>
  </sheetPr>
  <dimension ref="A1:AE209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27" width="11" style="25"/>
    <col min="28" max="29" width="11" style="18"/>
    <col min="30" max="30" width="11" style="158"/>
    <col min="31" max="31" width="11" style="27"/>
    <col min="32" max="16384" width="11" style="1"/>
  </cols>
  <sheetData>
    <row r="1" spans="1:31" s="22" customFormat="1" ht="18" x14ac:dyDescent="0.25">
      <c r="A1" s="109" t="str">
        <f>Translation!$A$133</f>
        <v>Technischer Zinssatz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  <c r="AA1" s="21"/>
      <c r="AD1" s="157"/>
      <c r="AE1" s="24"/>
    </row>
    <row r="2" spans="1:3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  <c r="AA2" s="25"/>
      <c r="AD2" s="158"/>
      <c r="AE2" s="27"/>
    </row>
    <row r="3" spans="1:31" s="18" customFormat="1" ht="15.75" x14ac:dyDescent="0.25">
      <c r="A3" s="110"/>
      <c r="B3" s="288">
        <f>Translation!$A$45</f>
        <v>2018</v>
      </c>
      <c r="C3" s="289"/>
      <c r="D3" s="289"/>
      <c r="E3" s="289"/>
      <c r="F3" s="290"/>
      <c r="G3" s="288">
        <f>Translation!$A$44</f>
        <v>2017</v>
      </c>
      <c r="H3" s="289"/>
      <c r="I3" s="289"/>
      <c r="J3" s="289"/>
      <c r="K3" s="290"/>
      <c r="L3" s="288">
        <f>Translation!$A$43</f>
        <v>2016</v>
      </c>
      <c r="M3" s="289"/>
      <c r="N3" s="289"/>
      <c r="O3" s="289"/>
      <c r="P3" s="290"/>
      <c r="Q3" s="288">
        <f>Translation!$A$42</f>
        <v>2015</v>
      </c>
      <c r="R3" s="289"/>
      <c r="S3" s="289"/>
      <c r="T3" s="289"/>
      <c r="U3" s="290"/>
      <c r="V3" s="288">
        <f>Translation!$A$41</f>
        <v>2014</v>
      </c>
      <c r="W3" s="289"/>
      <c r="X3" s="289"/>
      <c r="Y3" s="289"/>
      <c r="Z3" s="290"/>
      <c r="AA3" s="288">
        <f>Translation!$A$40</f>
        <v>2013</v>
      </c>
      <c r="AB3" s="289"/>
      <c r="AC3" s="289"/>
      <c r="AD3" s="289"/>
      <c r="AE3" s="290"/>
    </row>
    <row r="4" spans="1:31" s="18" customFormat="1" ht="38.25" x14ac:dyDescent="0.2">
      <c r="A4" s="111"/>
      <c r="B4" s="28" t="str">
        <f>Translation!$A$46</f>
        <v>Anzahl VE</v>
      </c>
      <c r="C4" s="19" t="str">
        <f>Translation!$A$47</f>
        <v>Anzahl aktive Versicherte</v>
      </c>
      <c r="D4" s="19" t="str">
        <f>Translation!$A$48</f>
        <v>Anzahl Rentner</v>
      </c>
      <c r="E4" s="148" t="str">
        <f>Translation!$A$49</f>
        <v>Vorsorge-kapital</v>
      </c>
      <c r="F4" s="29" t="str">
        <f>Translation!$A$52</f>
        <v>Anteil Vorsorge-kapital</v>
      </c>
      <c r="G4" s="28" t="str">
        <f>Translation!$A$46</f>
        <v>Anzahl VE</v>
      </c>
      <c r="H4" s="19" t="str">
        <f>Translation!$A$47</f>
        <v>Anzahl aktive Versicherte</v>
      </c>
      <c r="I4" s="19" t="str">
        <f>Translation!$A$48</f>
        <v>Anzahl Rentner</v>
      </c>
      <c r="J4" s="148" t="str">
        <f>Translation!$A$49</f>
        <v>Vorsorge-kapital</v>
      </c>
      <c r="K4" s="29" t="str">
        <f>Translation!$A$52</f>
        <v>Anteil Vorsorge-kapital</v>
      </c>
      <c r="L4" s="28" t="str">
        <f>Translation!$A$46</f>
        <v>Anzahl VE</v>
      </c>
      <c r="M4" s="73" t="str">
        <f>Translation!$A$47</f>
        <v>Anzahl aktive Versicherte</v>
      </c>
      <c r="N4" s="73" t="str">
        <f>Translation!$A$48</f>
        <v>Anzahl Rentner</v>
      </c>
      <c r="O4" s="148" t="str">
        <f>Translation!$A$49</f>
        <v>Vorsorge-kapital</v>
      </c>
      <c r="P4" s="29" t="str">
        <f>Translation!$A$52</f>
        <v>Anteil Vorsorge-kapital</v>
      </c>
      <c r="Q4" s="28" t="str">
        <f>Translation!$A$46</f>
        <v>Anzahl VE</v>
      </c>
      <c r="R4" s="73" t="str">
        <f>Translation!$A$47</f>
        <v>Anzahl aktive Versicherte</v>
      </c>
      <c r="S4" s="73" t="str">
        <f>Translation!$A$48</f>
        <v>Anzahl Rentner</v>
      </c>
      <c r="T4" s="148" t="str">
        <f>Translation!$A$49</f>
        <v>Vorsorge-kapital</v>
      </c>
      <c r="U4" s="29" t="str">
        <f>Translation!$A$52</f>
        <v>Anteil Vorsorge-kapital</v>
      </c>
      <c r="V4" s="28" t="str">
        <f>Translation!$A$46</f>
        <v>Anzahl VE</v>
      </c>
      <c r="W4" s="73" t="str">
        <f>Translation!$A$47</f>
        <v>Anzahl aktive Versicherte</v>
      </c>
      <c r="X4" s="73" t="str">
        <f>Translation!$A$48</f>
        <v>Anzahl Rentner</v>
      </c>
      <c r="Y4" s="148" t="str">
        <f>Translation!$A$49</f>
        <v>Vorsorge-kapital</v>
      </c>
      <c r="Z4" s="29" t="str">
        <f>Translation!$A$52</f>
        <v>Anteil Vorsorge-kapital</v>
      </c>
      <c r="AA4" s="28" t="str">
        <f>Translation!$A$46</f>
        <v>Anzahl VE</v>
      </c>
      <c r="AB4" s="73" t="str">
        <f>Translation!$A$47</f>
        <v>Anzahl aktive Versicherte</v>
      </c>
      <c r="AC4" s="73" t="str">
        <f>Translation!$A$48</f>
        <v>Anzahl Rentner</v>
      </c>
      <c r="AD4" s="148" t="str">
        <f>Translation!$A$49</f>
        <v>Vorsorge-kapital</v>
      </c>
      <c r="AE4" s="29" t="str">
        <f>Translation!$A$52</f>
        <v>Anteil Vorsorge-kapital</v>
      </c>
    </row>
    <row r="5" spans="1:31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  <c r="AA5" s="59"/>
      <c r="AB5" s="74"/>
      <c r="AC5" s="74"/>
      <c r="AD5" s="159"/>
      <c r="AE5" s="62"/>
    </row>
    <row r="6" spans="1:31" x14ac:dyDescent="0.2">
      <c r="M6" s="75"/>
      <c r="N6" s="75"/>
      <c r="R6" s="75"/>
      <c r="S6" s="75"/>
      <c r="W6" s="75"/>
      <c r="X6" s="75"/>
      <c r="AB6" s="75"/>
      <c r="AC6" s="75"/>
    </row>
    <row r="7" spans="1:31" ht="12.75" hidden="1" customHeight="1" x14ac:dyDescent="0.2">
      <c r="M7" s="75"/>
      <c r="N7" s="75"/>
      <c r="R7" s="75"/>
      <c r="S7" s="75"/>
      <c r="W7" s="75"/>
      <c r="X7" s="75"/>
      <c r="AB7" s="75"/>
      <c r="AC7" s="75"/>
    </row>
    <row r="8" spans="1:31" ht="12.75" hidden="1" customHeight="1" x14ac:dyDescent="0.2">
      <c r="M8" s="75"/>
      <c r="N8" s="75"/>
      <c r="R8" s="75"/>
      <c r="S8" s="75"/>
      <c r="W8" s="75"/>
      <c r="X8" s="75"/>
      <c r="AB8" s="75"/>
      <c r="AC8" s="75"/>
    </row>
    <row r="9" spans="1:31" ht="12.75" hidden="1" customHeight="1" x14ac:dyDescent="0.2">
      <c r="M9" s="75"/>
      <c r="N9" s="75"/>
      <c r="R9" s="75"/>
      <c r="S9" s="75"/>
      <c r="W9" s="75"/>
      <c r="X9" s="75"/>
      <c r="AB9" s="75"/>
      <c r="AC9" s="75"/>
    </row>
    <row r="10" spans="1:31" x14ac:dyDescent="0.2">
      <c r="M10" s="75"/>
      <c r="N10" s="75"/>
      <c r="R10" s="75"/>
      <c r="S10" s="75"/>
      <c r="W10" s="75"/>
      <c r="X10" s="75"/>
      <c r="AB10" s="75"/>
      <c r="AC10" s="75"/>
    </row>
    <row r="11" spans="1:31" x14ac:dyDescent="0.2">
      <c r="A11" s="113" t="str">
        <f>Translation!$A$29</f>
        <v>alle Vorsorgeeinrichtungen</v>
      </c>
    </row>
    <row r="12" spans="1:31" x14ac:dyDescent="0.2">
      <c r="A12" s="114" t="str">
        <f>Translation!$A134</f>
        <v>keine selbst erbrachten Rentenleistungen</v>
      </c>
      <c r="B12" s="30">
        <v>284</v>
      </c>
      <c r="C12" s="6">
        <v>1045531</v>
      </c>
      <c r="D12" s="6">
        <v>203</v>
      </c>
      <c r="E12" s="150">
        <v>102621.90399999999</v>
      </c>
      <c r="F12" s="31">
        <f t="shared" ref="F12:F18" si="0">E12/E$36</f>
        <v>0.11128654544743079</v>
      </c>
      <c r="G12" s="41">
        <v>309</v>
      </c>
      <c r="H12" s="42">
        <v>1072805</v>
      </c>
      <c r="I12" s="42">
        <v>176</v>
      </c>
      <c r="J12" s="160">
        <v>105938.598</v>
      </c>
      <c r="K12" s="44">
        <f t="shared" ref="K12:K18" si="1">J12/J$36</f>
        <v>0.11728111460575349</v>
      </c>
      <c r="L12" s="76">
        <v>304</v>
      </c>
      <c r="M12" s="122">
        <v>1158150</v>
      </c>
      <c r="N12" s="122">
        <v>54</v>
      </c>
      <c r="O12" s="166">
        <v>111452.659</v>
      </c>
      <c r="P12" s="124">
        <f t="shared" ref="P12:P18" si="2">O12/O$36</f>
        <v>0.12958629985815526</v>
      </c>
      <c r="Q12" s="76">
        <v>330</v>
      </c>
      <c r="R12" s="122">
        <v>1278572</v>
      </c>
      <c r="S12" s="122">
        <v>11197</v>
      </c>
      <c r="T12" s="166">
        <v>117896.05</v>
      </c>
      <c r="U12" s="124">
        <f t="shared" ref="U12:U18" si="3">T12/T$36</f>
        <v>0.14321156491834844</v>
      </c>
      <c r="V12" s="76">
        <v>356</v>
      </c>
      <c r="W12" s="122">
        <v>1304459</v>
      </c>
      <c r="X12" s="122">
        <v>14443</v>
      </c>
      <c r="Y12" s="166">
        <v>119346.473</v>
      </c>
      <c r="Z12" s="124">
        <f t="shared" ref="Z12:Z18" si="4">Y12/Y$36</f>
        <v>0.14843516080035793</v>
      </c>
      <c r="AA12" s="76">
        <v>335</v>
      </c>
      <c r="AB12" s="122">
        <v>1342980</v>
      </c>
      <c r="AC12" s="122">
        <v>111214</v>
      </c>
      <c r="AD12" s="166">
        <v>68328.032999999996</v>
      </c>
      <c r="AE12" s="124">
        <f t="shared" ref="AE12:AE18" si="5">AD12/AD$36</f>
        <v>9.1659520861515353E-2</v>
      </c>
    </row>
    <row r="13" spans="1:31" x14ac:dyDescent="0.2">
      <c r="A13" s="114" t="str">
        <f>Translation!$A135</f>
        <v>unter 2.00%</v>
      </c>
      <c r="B13" s="30">
        <v>340</v>
      </c>
      <c r="C13" s="6">
        <v>483091</v>
      </c>
      <c r="D13" s="6">
        <v>196406</v>
      </c>
      <c r="E13" s="150">
        <v>157701.57699999999</v>
      </c>
      <c r="F13" s="31">
        <f t="shared" si="0"/>
        <v>0.17101674235104822</v>
      </c>
      <c r="G13" s="41">
        <v>269</v>
      </c>
      <c r="H13" s="42">
        <v>318398</v>
      </c>
      <c r="I13" s="42">
        <v>100367</v>
      </c>
      <c r="J13" s="160">
        <v>82341.591</v>
      </c>
      <c r="K13" s="44">
        <f t="shared" si="1"/>
        <v>9.1157649366768859E-2</v>
      </c>
      <c r="L13" s="76">
        <v>163</v>
      </c>
      <c r="M13" s="122">
        <v>115918</v>
      </c>
      <c r="N13" s="122">
        <v>49691</v>
      </c>
      <c r="O13" s="166">
        <v>38579.061999999998</v>
      </c>
      <c r="P13" s="124">
        <f t="shared" si="2"/>
        <v>4.4855976891303807E-2</v>
      </c>
      <c r="Q13" s="76">
        <v>82</v>
      </c>
      <c r="R13" s="122">
        <v>41775</v>
      </c>
      <c r="S13" s="122">
        <v>21630</v>
      </c>
      <c r="T13" s="166">
        <v>16439.016</v>
      </c>
      <c r="U13" s="124">
        <f t="shared" si="3"/>
        <v>1.9968923531176564E-2</v>
      </c>
      <c r="V13" s="76">
        <v>45</v>
      </c>
      <c r="W13" s="122">
        <v>20760</v>
      </c>
      <c r="X13" s="122">
        <v>12823</v>
      </c>
      <c r="Y13" s="166">
        <v>9011.3449999999993</v>
      </c>
      <c r="Z13" s="124">
        <f t="shared" si="4"/>
        <v>1.1207708200161905E-2</v>
      </c>
      <c r="AA13" s="76">
        <v>26</v>
      </c>
      <c r="AB13" s="122">
        <v>7556</v>
      </c>
      <c r="AC13" s="122">
        <v>8964</v>
      </c>
      <c r="AD13" s="166">
        <v>2809.8469999999998</v>
      </c>
      <c r="AE13" s="124">
        <f t="shared" si="5"/>
        <v>3.7693054871660997E-3</v>
      </c>
    </row>
    <row r="14" spans="1:31" x14ac:dyDescent="0.2">
      <c r="A14" s="114" t="str">
        <f>Translation!$A136</f>
        <v>2.00% – 2.49%</v>
      </c>
      <c r="B14" s="30">
        <v>748</v>
      </c>
      <c r="C14" s="6">
        <v>1530640</v>
      </c>
      <c r="D14" s="6">
        <v>409624</v>
      </c>
      <c r="E14" s="150">
        <v>366628.14600000001</v>
      </c>
      <c r="F14" s="31">
        <f t="shared" si="0"/>
        <v>0.39758353959342141</v>
      </c>
      <c r="G14" s="41">
        <v>710</v>
      </c>
      <c r="H14" s="42">
        <v>1347597</v>
      </c>
      <c r="I14" s="42">
        <v>391781</v>
      </c>
      <c r="J14" s="160">
        <v>353417.81800000003</v>
      </c>
      <c r="K14" s="44">
        <f t="shared" si="1"/>
        <v>0.39125716593467974</v>
      </c>
      <c r="L14" s="76">
        <v>505</v>
      </c>
      <c r="M14" s="122">
        <v>904035</v>
      </c>
      <c r="N14" s="122">
        <v>289315</v>
      </c>
      <c r="O14" s="166">
        <v>243850.74799999999</v>
      </c>
      <c r="P14" s="124">
        <f t="shared" si="2"/>
        <v>0.28352590628603536</v>
      </c>
      <c r="Q14" s="76">
        <v>249</v>
      </c>
      <c r="R14" s="122">
        <v>329132</v>
      </c>
      <c r="S14" s="122">
        <v>110130</v>
      </c>
      <c r="T14" s="166">
        <v>105338.84400000001</v>
      </c>
      <c r="U14" s="124">
        <f t="shared" si="3"/>
        <v>0.12795798244241244</v>
      </c>
      <c r="V14" s="76">
        <v>108</v>
      </c>
      <c r="W14" s="122">
        <v>88715</v>
      </c>
      <c r="X14" s="122">
        <v>47706</v>
      </c>
      <c r="Y14" s="166">
        <v>41440.953000000001</v>
      </c>
      <c r="Z14" s="124">
        <f t="shared" si="4"/>
        <v>5.1541485622914683E-2</v>
      </c>
      <c r="AA14" s="76">
        <v>58</v>
      </c>
      <c r="AB14" s="122">
        <v>32858</v>
      </c>
      <c r="AC14" s="122">
        <v>12442</v>
      </c>
      <c r="AD14" s="166">
        <v>10471.047</v>
      </c>
      <c r="AE14" s="124">
        <f t="shared" si="5"/>
        <v>1.4046521007540315E-2</v>
      </c>
    </row>
    <row r="15" spans="1:31" x14ac:dyDescent="0.2">
      <c r="A15" s="114" t="str">
        <f>Translation!$A137</f>
        <v>2.50% – 2.99%</v>
      </c>
      <c r="B15" s="30">
        <v>174</v>
      </c>
      <c r="C15" s="6">
        <v>1020215</v>
      </c>
      <c r="D15" s="6">
        <v>268519</v>
      </c>
      <c r="E15" s="150">
        <v>241530.08800000002</v>
      </c>
      <c r="F15" s="31">
        <f t="shared" si="0"/>
        <v>0.26192311843223998</v>
      </c>
      <c r="G15" s="41">
        <v>289</v>
      </c>
      <c r="H15" s="42">
        <v>1121669</v>
      </c>
      <c r="I15" s="42">
        <v>306444</v>
      </c>
      <c r="J15" s="160">
        <v>266709.77399999998</v>
      </c>
      <c r="K15" s="44">
        <f t="shared" si="1"/>
        <v>0.29526556100892154</v>
      </c>
      <c r="L15" s="76">
        <v>493</v>
      </c>
      <c r="M15" s="122">
        <v>1011879</v>
      </c>
      <c r="N15" s="122">
        <v>306152</v>
      </c>
      <c r="O15" s="166">
        <v>270124.63500000001</v>
      </c>
      <c r="P15" s="124">
        <f t="shared" si="2"/>
        <v>0.3140746238291609</v>
      </c>
      <c r="Q15" s="76">
        <v>566</v>
      </c>
      <c r="R15" s="122">
        <v>1027943</v>
      </c>
      <c r="S15" s="122">
        <v>341226</v>
      </c>
      <c r="T15" s="166">
        <v>275805.61700000003</v>
      </c>
      <c r="U15" s="124">
        <f t="shared" si="3"/>
        <v>0.33502864620011147</v>
      </c>
      <c r="V15" s="76">
        <v>375</v>
      </c>
      <c r="W15" s="122">
        <v>641845</v>
      </c>
      <c r="X15" s="122">
        <v>200146</v>
      </c>
      <c r="Y15" s="166">
        <v>164679.35900000003</v>
      </c>
      <c r="Z15" s="124">
        <f t="shared" si="4"/>
        <v>0.20481717238233654</v>
      </c>
      <c r="AA15" s="76">
        <v>303</v>
      </c>
      <c r="AB15" s="122">
        <v>481886</v>
      </c>
      <c r="AC15" s="122">
        <v>147374</v>
      </c>
      <c r="AD15" s="166">
        <v>114208.087</v>
      </c>
      <c r="AE15" s="124">
        <f t="shared" si="5"/>
        <v>0.15320591085843582</v>
      </c>
    </row>
    <row r="16" spans="1:31" x14ac:dyDescent="0.2">
      <c r="A16" s="114" t="str">
        <f>Translation!$A138</f>
        <v>3.00% – 3.49%</v>
      </c>
      <c r="B16" s="30">
        <v>30</v>
      </c>
      <c r="C16" s="6">
        <v>149542</v>
      </c>
      <c r="D16" s="6">
        <v>57092</v>
      </c>
      <c r="E16" s="150">
        <v>48333.918999999994</v>
      </c>
      <c r="F16" s="31">
        <f t="shared" si="0"/>
        <v>5.2414880876171799E-2</v>
      </c>
      <c r="G16" s="41">
        <v>61</v>
      </c>
      <c r="H16" s="42">
        <v>283608</v>
      </c>
      <c r="I16" s="42">
        <v>104218</v>
      </c>
      <c r="J16" s="160">
        <v>83763.236000000004</v>
      </c>
      <c r="K16" s="44">
        <f t="shared" si="1"/>
        <v>9.2731505480795368E-2</v>
      </c>
      <c r="L16" s="76">
        <v>170</v>
      </c>
      <c r="M16" s="122">
        <v>714874</v>
      </c>
      <c r="N16" s="122">
        <v>193694</v>
      </c>
      <c r="O16" s="166">
        <v>159912.02900000001</v>
      </c>
      <c r="P16" s="124">
        <f t="shared" si="2"/>
        <v>0.18593013685676196</v>
      </c>
      <c r="Q16" s="76">
        <v>418</v>
      </c>
      <c r="R16" s="122">
        <v>1141757</v>
      </c>
      <c r="S16" s="122">
        <v>317983</v>
      </c>
      <c r="T16" s="166">
        <v>251443.37099999998</v>
      </c>
      <c r="U16" s="124">
        <f t="shared" si="3"/>
        <v>0.30543515791457704</v>
      </c>
      <c r="V16" s="76">
        <v>733</v>
      </c>
      <c r="W16" s="122">
        <v>1325050</v>
      </c>
      <c r="X16" s="122">
        <v>400397</v>
      </c>
      <c r="Y16" s="166">
        <v>322191.565</v>
      </c>
      <c r="Z16" s="124">
        <f t="shared" si="4"/>
        <v>0.40072031922798401</v>
      </c>
      <c r="AA16" s="76">
        <v>716</v>
      </c>
      <c r="AB16" s="122">
        <v>1290590</v>
      </c>
      <c r="AC16" s="122">
        <v>418577</v>
      </c>
      <c r="AD16" s="166">
        <v>362661.33</v>
      </c>
      <c r="AE16" s="124">
        <f t="shared" si="5"/>
        <v>0.48649671713511655</v>
      </c>
    </row>
    <row r="17" spans="1:31" ht="12.75" customHeight="1" x14ac:dyDescent="0.2">
      <c r="A17" s="110" t="str">
        <f>Translation!$A139</f>
        <v>3.50% – 3.99%</v>
      </c>
      <c r="B17" s="30">
        <v>8</v>
      </c>
      <c r="C17" s="6">
        <v>11643</v>
      </c>
      <c r="D17" s="6">
        <v>5157</v>
      </c>
      <c r="E17" s="150">
        <v>5002.5219999999999</v>
      </c>
      <c r="F17" s="31">
        <f t="shared" si="0"/>
        <v>5.4248982936895458E-3</v>
      </c>
      <c r="G17" s="41">
        <v>12</v>
      </c>
      <c r="H17" s="42">
        <v>30612</v>
      </c>
      <c r="I17" s="42">
        <v>14213</v>
      </c>
      <c r="J17" s="160">
        <v>10799.363000000001</v>
      </c>
      <c r="K17" s="44">
        <f t="shared" si="1"/>
        <v>1.1955617249834984E-2</v>
      </c>
      <c r="L17" s="76">
        <v>39</v>
      </c>
      <c r="M17" s="122">
        <v>143876</v>
      </c>
      <c r="N17" s="122">
        <v>49587</v>
      </c>
      <c r="O17" s="166">
        <v>35806.68</v>
      </c>
      <c r="P17" s="124">
        <f t="shared" si="2"/>
        <v>4.1632521045594895E-2</v>
      </c>
      <c r="Q17" s="76">
        <v>85</v>
      </c>
      <c r="R17" s="122">
        <v>194400</v>
      </c>
      <c r="S17" s="122">
        <v>60271</v>
      </c>
      <c r="T17" s="166">
        <v>44618.203000000001</v>
      </c>
      <c r="U17" s="124">
        <f t="shared" si="3"/>
        <v>5.4198954718792949E-2</v>
      </c>
      <c r="V17" s="76">
        <v>199</v>
      </c>
      <c r="W17" s="122">
        <v>554453</v>
      </c>
      <c r="X17" s="122">
        <v>161377</v>
      </c>
      <c r="Y17" s="166">
        <v>125226.629</v>
      </c>
      <c r="Z17" s="124">
        <f t="shared" si="4"/>
        <v>0.15574850554738862</v>
      </c>
      <c r="AA17" s="76">
        <v>405</v>
      </c>
      <c r="AB17" s="122">
        <v>648602</v>
      </c>
      <c r="AC17" s="122">
        <v>188666</v>
      </c>
      <c r="AD17" s="166">
        <v>144948.527</v>
      </c>
      <c r="AE17" s="124">
        <f t="shared" si="5"/>
        <v>0.19444307045107567</v>
      </c>
    </row>
    <row r="18" spans="1:31" ht="12.75" customHeight="1" x14ac:dyDescent="0.2">
      <c r="A18" s="110" t="str">
        <f>Translation!$A140</f>
        <v>4.00% oder höher</v>
      </c>
      <c r="B18" s="30">
        <v>3</v>
      </c>
      <c r="C18" s="6">
        <v>1235</v>
      </c>
      <c r="D18" s="6">
        <v>294</v>
      </c>
      <c r="E18" s="150">
        <v>323.00299999999999</v>
      </c>
      <c r="F18" s="31">
        <f t="shared" si="0"/>
        <v>3.5027500599829533E-4</v>
      </c>
      <c r="G18" s="41">
        <v>4</v>
      </c>
      <c r="H18" s="42">
        <v>1223</v>
      </c>
      <c r="I18" s="42">
        <v>292</v>
      </c>
      <c r="J18" s="160">
        <v>317.40300000000002</v>
      </c>
      <c r="K18" s="44">
        <f t="shared" si="1"/>
        <v>3.5138635324596213E-4</v>
      </c>
      <c r="L18" s="76">
        <v>8</v>
      </c>
      <c r="M18" s="122">
        <v>1362</v>
      </c>
      <c r="N18" s="122">
        <v>332</v>
      </c>
      <c r="O18" s="166">
        <v>339.32600000000002</v>
      </c>
      <c r="P18" s="124">
        <f t="shared" si="2"/>
        <v>3.9453523298774233E-4</v>
      </c>
      <c r="Q18" s="76">
        <v>13</v>
      </c>
      <c r="R18" s="122">
        <v>24576</v>
      </c>
      <c r="S18" s="122">
        <v>16164</v>
      </c>
      <c r="T18" s="166">
        <v>11688.853000000001</v>
      </c>
      <c r="U18" s="124">
        <f t="shared" si="3"/>
        <v>1.4198770274581142E-2</v>
      </c>
      <c r="V18" s="76">
        <v>29</v>
      </c>
      <c r="W18" s="122">
        <v>68755</v>
      </c>
      <c r="X18" s="122">
        <v>31926</v>
      </c>
      <c r="Y18" s="166">
        <v>22134.690999999999</v>
      </c>
      <c r="Z18" s="124">
        <f t="shared" si="4"/>
        <v>2.7529648218856333E-2</v>
      </c>
      <c r="AA18" s="76">
        <v>62</v>
      </c>
      <c r="AB18" s="122">
        <v>128276</v>
      </c>
      <c r="AC18" s="122">
        <v>56095</v>
      </c>
      <c r="AD18" s="166">
        <v>42027.964</v>
      </c>
      <c r="AE18" s="124">
        <f t="shared" si="5"/>
        <v>5.6378954199150101E-2</v>
      </c>
    </row>
    <row r="19" spans="1:31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6"/>
      <c r="P19" s="124"/>
      <c r="Q19" s="76"/>
      <c r="R19" s="122"/>
      <c r="S19" s="122"/>
      <c r="T19" s="166"/>
      <c r="U19" s="124"/>
      <c r="V19" s="76"/>
      <c r="W19" s="122"/>
      <c r="X19" s="122"/>
      <c r="Y19" s="166"/>
      <c r="Z19" s="124"/>
      <c r="AA19" s="76"/>
      <c r="AB19" s="122"/>
      <c r="AC19" s="122"/>
      <c r="AD19" s="166"/>
      <c r="AE19" s="124"/>
    </row>
    <row r="20" spans="1:31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6"/>
      <c r="P20" s="124"/>
      <c r="Q20" s="76"/>
      <c r="R20" s="122"/>
      <c r="S20" s="122"/>
      <c r="T20" s="166"/>
      <c r="U20" s="124"/>
      <c r="V20" s="76"/>
      <c r="W20" s="122"/>
      <c r="X20" s="122"/>
      <c r="Y20" s="166"/>
      <c r="Z20" s="124"/>
      <c r="AA20" s="76"/>
      <c r="AB20" s="122"/>
      <c r="AC20" s="122"/>
      <c r="AD20" s="166"/>
      <c r="AE20" s="124"/>
    </row>
    <row r="21" spans="1:31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6"/>
      <c r="P21" s="124"/>
      <c r="Q21" s="76"/>
      <c r="R21" s="122"/>
      <c r="S21" s="122"/>
      <c r="T21" s="166"/>
      <c r="U21" s="124"/>
      <c r="V21" s="76"/>
      <c r="W21" s="122"/>
      <c r="X21" s="122"/>
      <c r="Y21" s="166"/>
      <c r="Z21" s="124"/>
      <c r="AA21" s="76"/>
      <c r="AB21" s="122"/>
      <c r="AC21" s="122"/>
      <c r="AD21" s="166"/>
      <c r="AE21" s="124"/>
    </row>
    <row r="22" spans="1:31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6"/>
      <c r="P22" s="124"/>
      <c r="Q22" s="76"/>
      <c r="R22" s="122"/>
      <c r="S22" s="122"/>
      <c r="T22" s="166"/>
      <c r="U22" s="124"/>
      <c r="V22" s="76"/>
      <c r="W22" s="122"/>
      <c r="X22" s="122"/>
      <c r="Y22" s="166"/>
      <c r="Z22" s="124"/>
      <c r="AA22" s="76"/>
      <c r="AB22" s="122"/>
      <c r="AC22" s="122"/>
      <c r="AD22" s="166"/>
      <c r="AE22" s="124"/>
    </row>
    <row r="23" spans="1:31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6"/>
      <c r="P23" s="124"/>
      <c r="Q23" s="76"/>
      <c r="R23" s="122"/>
      <c r="S23" s="122"/>
      <c r="T23" s="166"/>
      <c r="U23" s="124"/>
      <c r="V23" s="76"/>
      <c r="W23" s="122"/>
      <c r="X23" s="122"/>
      <c r="Y23" s="166"/>
      <c r="Z23" s="124"/>
      <c r="AA23" s="76"/>
      <c r="AB23" s="122"/>
      <c r="AC23" s="122"/>
      <c r="AD23" s="166"/>
      <c r="AE23" s="124"/>
    </row>
    <row r="24" spans="1:31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6"/>
      <c r="P24" s="124"/>
      <c r="Q24" s="76"/>
      <c r="R24" s="122"/>
      <c r="S24" s="122"/>
      <c r="T24" s="166"/>
      <c r="U24" s="124"/>
      <c r="V24" s="76"/>
      <c r="W24" s="122"/>
      <c r="X24" s="122"/>
      <c r="Y24" s="166"/>
      <c r="Z24" s="124"/>
      <c r="AA24" s="76"/>
      <c r="AB24" s="122"/>
      <c r="AC24" s="122"/>
      <c r="AD24" s="166"/>
      <c r="AE24" s="124"/>
    </row>
    <row r="25" spans="1:31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6"/>
      <c r="P25" s="124"/>
      <c r="Q25" s="76"/>
      <c r="R25" s="122"/>
      <c r="S25" s="122"/>
      <c r="T25" s="166"/>
      <c r="U25" s="124"/>
      <c r="V25" s="76"/>
      <c r="W25" s="122"/>
      <c r="X25" s="122"/>
      <c r="Y25" s="166"/>
      <c r="Z25" s="124"/>
      <c r="AA25" s="76"/>
      <c r="AB25" s="122"/>
      <c r="AC25" s="122"/>
      <c r="AD25" s="166"/>
      <c r="AE25" s="124"/>
    </row>
    <row r="26" spans="1:31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6"/>
      <c r="P26" s="124"/>
      <c r="Q26" s="76"/>
      <c r="R26" s="122"/>
      <c r="S26" s="122"/>
      <c r="T26" s="166"/>
      <c r="U26" s="124"/>
      <c r="V26" s="76"/>
      <c r="W26" s="122"/>
      <c r="X26" s="122"/>
      <c r="Y26" s="166"/>
      <c r="Z26" s="124"/>
      <c r="AA26" s="76"/>
      <c r="AB26" s="122"/>
      <c r="AC26" s="122"/>
      <c r="AD26" s="166"/>
      <c r="AE26" s="124"/>
    </row>
    <row r="27" spans="1:31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6"/>
      <c r="P27" s="124"/>
      <c r="Q27" s="76"/>
      <c r="R27" s="122"/>
      <c r="S27" s="122"/>
      <c r="T27" s="166"/>
      <c r="U27" s="124"/>
      <c r="V27" s="76"/>
      <c r="W27" s="122"/>
      <c r="X27" s="122"/>
      <c r="Y27" s="166"/>
      <c r="Z27" s="124"/>
      <c r="AA27" s="76"/>
      <c r="AB27" s="122"/>
      <c r="AC27" s="122"/>
      <c r="AD27" s="166"/>
      <c r="AE27" s="124"/>
    </row>
    <row r="28" spans="1:31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6"/>
      <c r="P28" s="124"/>
      <c r="Q28" s="76"/>
      <c r="R28" s="122"/>
      <c r="S28" s="122"/>
      <c r="T28" s="166"/>
      <c r="U28" s="124"/>
      <c r="V28" s="76"/>
      <c r="W28" s="122"/>
      <c r="X28" s="122"/>
      <c r="Y28" s="166"/>
      <c r="Z28" s="124"/>
      <c r="AA28" s="76"/>
      <c r="AB28" s="122"/>
      <c r="AC28" s="122"/>
      <c r="AD28" s="166"/>
      <c r="AE28" s="124"/>
    </row>
    <row r="29" spans="1:31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6"/>
      <c r="P29" s="124"/>
      <c r="Q29" s="76"/>
      <c r="R29" s="122"/>
      <c r="S29" s="122"/>
      <c r="T29" s="166"/>
      <c r="U29" s="124"/>
      <c r="V29" s="76"/>
      <c r="W29" s="122"/>
      <c r="X29" s="122"/>
      <c r="Y29" s="166"/>
      <c r="Z29" s="124"/>
      <c r="AA29" s="76"/>
      <c r="AB29" s="122"/>
      <c r="AC29" s="122"/>
      <c r="AD29" s="166"/>
      <c r="AE29" s="124"/>
    </row>
    <row r="30" spans="1:31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6"/>
      <c r="P30" s="124"/>
      <c r="Q30" s="76"/>
      <c r="R30" s="122"/>
      <c r="S30" s="122"/>
      <c r="T30" s="166"/>
      <c r="U30" s="124"/>
      <c r="V30" s="76"/>
      <c r="W30" s="122"/>
      <c r="X30" s="122"/>
      <c r="Y30" s="166"/>
      <c r="Z30" s="124"/>
      <c r="AA30" s="76"/>
      <c r="AB30" s="122"/>
      <c r="AC30" s="122"/>
      <c r="AD30" s="166"/>
      <c r="AE30" s="124"/>
    </row>
    <row r="31" spans="1:31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6"/>
      <c r="P31" s="124"/>
      <c r="Q31" s="76"/>
      <c r="R31" s="122"/>
      <c r="S31" s="122"/>
      <c r="T31" s="166"/>
      <c r="U31" s="124"/>
      <c r="V31" s="76"/>
      <c r="W31" s="122"/>
      <c r="X31" s="122"/>
      <c r="Y31" s="166"/>
      <c r="Z31" s="124"/>
      <c r="AA31" s="76"/>
      <c r="AB31" s="122"/>
      <c r="AC31" s="122"/>
      <c r="AD31" s="166"/>
      <c r="AE31" s="124"/>
    </row>
    <row r="32" spans="1:31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6"/>
      <c r="P32" s="124"/>
      <c r="Q32" s="76"/>
      <c r="R32" s="122"/>
      <c r="S32" s="122"/>
      <c r="T32" s="166"/>
      <c r="U32" s="124"/>
      <c r="V32" s="76"/>
      <c r="W32" s="122"/>
      <c r="X32" s="122"/>
      <c r="Y32" s="166"/>
      <c r="Z32" s="124"/>
      <c r="AA32" s="76"/>
      <c r="AB32" s="122"/>
      <c r="AC32" s="122"/>
      <c r="AD32" s="166"/>
      <c r="AE32" s="124"/>
    </row>
    <row r="33" spans="1:31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6"/>
      <c r="P33" s="124"/>
      <c r="Q33" s="76"/>
      <c r="R33" s="122"/>
      <c r="S33" s="122"/>
      <c r="T33" s="166"/>
      <c r="U33" s="124"/>
      <c r="V33" s="76"/>
      <c r="W33" s="122"/>
      <c r="X33" s="122"/>
      <c r="Y33" s="166"/>
      <c r="Z33" s="124"/>
      <c r="AA33" s="76"/>
      <c r="AB33" s="122"/>
      <c r="AC33" s="122"/>
      <c r="AD33" s="166"/>
      <c r="AE33" s="124"/>
    </row>
    <row r="34" spans="1:31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6"/>
      <c r="P34" s="124"/>
      <c r="Q34" s="76"/>
      <c r="R34" s="122"/>
      <c r="S34" s="122"/>
      <c r="T34" s="166"/>
      <c r="U34" s="124"/>
      <c r="V34" s="76"/>
      <c r="W34" s="122"/>
      <c r="X34" s="122"/>
      <c r="Y34" s="166"/>
      <c r="Z34" s="124"/>
      <c r="AA34" s="76"/>
      <c r="AB34" s="122"/>
      <c r="AC34" s="122"/>
      <c r="AD34" s="166"/>
      <c r="AE34" s="124"/>
    </row>
    <row r="35" spans="1:31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6"/>
      <c r="P35" s="124"/>
      <c r="Q35" s="76"/>
      <c r="R35" s="122"/>
      <c r="S35" s="122"/>
      <c r="T35" s="166"/>
      <c r="U35" s="124"/>
      <c r="V35" s="76"/>
      <c r="W35" s="122"/>
      <c r="X35" s="122"/>
      <c r="Y35" s="166"/>
      <c r="Z35" s="124"/>
      <c r="AA35" s="76"/>
      <c r="AB35" s="122"/>
      <c r="AC35" s="122"/>
      <c r="AD35" s="166"/>
      <c r="AE35" s="124"/>
    </row>
    <row r="36" spans="1:31" x14ac:dyDescent="0.2">
      <c r="A36" s="115" t="s">
        <v>2</v>
      </c>
      <c r="B36" s="32">
        <f t="shared" ref="B36:AE36" si="6">SUM(B$12:B$35)</f>
        <v>1587</v>
      </c>
      <c r="C36" s="7">
        <f t="shared" si="6"/>
        <v>4241897</v>
      </c>
      <c r="D36" s="7">
        <f t="shared" si="6"/>
        <v>937295</v>
      </c>
      <c r="E36" s="151">
        <f t="shared" si="6"/>
        <v>922141.15899999999</v>
      </c>
      <c r="F36" s="64">
        <f t="shared" si="6"/>
        <v>1</v>
      </c>
      <c r="G36" s="45">
        <f t="shared" si="6"/>
        <v>1654</v>
      </c>
      <c r="H36" s="65">
        <f t="shared" si="6"/>
        <v>4175912</v>
      </c>
      <c r="I36" s="65">
        <f t="shared" si="6"/>
        <v>917491</v>
      </c>
      <c r="J36" s="161">
        <f t="shared" si="6"/>
        <v>903287.78300000005</v>
      </c>
      <c r="K36" s="66">
        <f t="shared" si="6"/>
        <v>0.99999999999999989</v>
      </c>
      <c r="L36" s="77">
        <f t="shared" si="6"/>
        <v>1682</v>
      </c>
      <c r="M36" s="125">
        <f t="shared" si="6"/>
        <v>4050094</v>
      </c>
      <c r="N36" s="125">
        <f t="shared" si="6"/>
        <v>888825</v>
      </c>
      <c r="O36" s="167">
        <f t="shared" si="6"/>
        <v>860065.13900000008</v>
      </c>
      <c r="P36" s="127">
        <f t="shared" si="6"/>
        <v>0.99999999999999989</v>
      </c>
      <c r="Q36" s="77">
        <f t="shared" si="6"/>
        <v>1743</v>
      </c>
      <c r="R36" s="125">
        <f t="shared" si="6"/>
        <v>4038155</v>
      </c>
      <c r="S36" s="125">
        <f t="shared" si="6"/>
        <v>878601</v>
      </c>
      <c r="T36" s="167">
        <f t="shared" si="6"/>
        <v>823229.95400000003</v>
      </c>
      <c r="U36" s="127">
        <f t="shared" si="6"/>
        <v>1</v>
      </c>
      <c r="V36" s="77">
        <f t="shared" si="6"/>
        <v>1845</v>
      </c>
      <c r="W36" s="125">
        <f t="shared" si="6"/>
        <v>4004037</v>
      </c>
      <c r="X36" s="125">
        <f t="shared" si="6"/>
        <v>868818</v>
      </c>
      <c r="Y36" s="167">
        <f t="shared" si="6"/>
        <v>804031.01500000001</v>
      </c>
      <c r="Z36" s="127">
        <f t="shared" si="6"/>
        <v>1</v>
      </c>
      <c r="AA36" s="77">
        <f t="shared" si="6"/>
        <v>1905</v>
      </c>
      <c r="AB36" s="125">
        <f t="shared" si="6"/>
        <v>3932748</v>
      </c>
      <c r="AC36" s="125">
        <f t="shared" si="6"/>
        <v>943332</v>
      </c>
      <c r="AD36" s="167">
        <f t="shared" si="6"/>
        <v>745454.83500000008</v>
      </c>
      <c r="AE36" s="127">
        <f t="shared" si="6"/>
        <v>0.99999999999999989</v>
      </c>
    </row>
    <row r="39" spans="1:31" ht="12.75" hidden="1" customHeight="1" x14ac:dyDescent="0.2"/>
    <row r="40" spans="1:31" ht="12.75" hidden="1" customHeight="1" x14ac:dyDescent="0.2"/>
    <row r="41" spans="1:31" ht="12.75" hidden="1" customHeight="1" x14ac:dyDescent="0.2"/>
    <row r="42" spans="1:31" ht="12.75" hidden="1" customHeight="1" x14ac:dyDescent="0.2"/>
    <row r="43" spans="1:31" ht="12.75" hidden="1" customHeight="1" x14ac:dyDescent="0.2"/>
    <row r="44" spans="1:31" ht="12.75" hidden="1" customHeight="1" x14ac:dyDescent="0.2"/>
    <row r="45" spans="1:31" ht="12.75" hidden="1" customHeight="1" x14ac:dyDescent="0.2"/>
    <row r="46" spans="1:31" ht="12.75" hidden="1" customHeight="1" x14ac:dyDescent="0.2"/>
    <row r="47" spans="1:31" ht="12.75" hidden="1" customHeight="1" x14ac:dyDescent="0.2"/>
    <row r="48" spans="1:31" ht="12.75" hidden="1" customHeight="1" x14ac:dyDescent="0.2"/>
    <row r="49" spans="1:31" ht="12.75" hidden="1" customHeight="1" x14ac:dyDescent="0.2"/>
    <row r="51" spans="1:31" x14ac:dyDescent="0.2">
      <c r="A51" s="116" t="str">
        <f>Translation!$A$30</f>
        <v>Vorsorgeeinrichtungen ohne Staatsgarantie</v>
      </c>
    </row>
    <row r="52" spans="1:31" x14ac:dyDescent="0.2">
      <c r="A52" s="114" t="str">
        <f>$A$12</f>
        <v>keine selbst erbrachten Rentenleistungen</v>
      </c>
      <c r="B52" s="33">
        <v>284</v>
      </c>
      <c r="C52" s="8">
        <v>1045531</v>
      </c>
      <c r="D52" s="8">
        <v>203</v>
      </c>
      <c r="E52" s="152">
        <v>102621.90399999999</v>
      </c>
      <c r="F52" s="34">
        <f t="shared" ref="F52:F58" si="7">E52/E$76</f>
        <v>0.12919867524286718</v>
      </c>
      <c r="G52" s="47">
        <v>309</v>
      </c>
      <c r="H52" s="48">
        <v>1072805</v>
      </c>
      <c r="I52" s="48">
        <v>176</v>
      </c>
      <c r="J52" s="162">
        <v>105938.598</v>
      </c>
      <c r="K52" s="50">
        <f t="shared" ref="K52:K58" si="8">J52/J$76</f>
        <v>0.13771178169105977</v>
      </c>
      <c r="L52" s="128">
        <v>304</v>
      </c>
      <c r="M52" s="129">
        <v>1158150</v>
      </c>
      <c r="N52" s="129">
        <v>54</v>
      </c>
      <c r="O52" s="168">
        <v>111452.659</v>
      </c>
      <c r="P52" s="131">
        <f t="shared" ref="P52:P58" si="9">O52/O$76</f>
        <v>0.15209405107967414</v>
      </c>
      <c r="Q52" s="128">
        <v>330</v>
      </c>
      <c r="R52" s="129">
        <v>1278572</v>
      </c>
      <c r="S52" s="129">
        <v>11197</v>
      </c>
      <c r="T52" s="168">
        <v>117896.05</v>
      </c>
      <c r="U52" s="131">
        <f t="shared" ref="U52:U58" si="10">T52/T$76</f>
        <v>0.16747027510769472</v>
      </c>
      <c r="V52" s="128">
        <v>356</v>
      </c>
      <c r="W52" s="129">
        <v>1304459</v>
      </c>
      <c r="X52" s="129">
        <v>14443</v>
      </c>
      <c r="Y52" s="168">
        <v>119346.473</v>
      </c>
      <c r="Z52" s="131">
        <f t="shared" ref="Z52:Z58" si="11">Y52/Y$76</f>
        <v>0.17583794846202874</v>
      </c>
      <c r="AA52" s="128">
        <v>333</v>
      </c>
      <c r="AB52" s="129">
        <v>1342584</v>
      </c>
      <c r="AC52" s="129">
        <v>111111</v>
      </c>
      <c r="AD52" s="168">
        <v>68302.281000000003</v>
      </c>
      <c r="AE52" s="131">
        <f t="shared" ref="AE52:AE58" si="12">AD52/AD$76</f>
        <v>0.11076189665801554</v>
      </c>
    </row>
    <row r="53" spans="1:31" x14ac:dyDescent="0.2">
      <c r="A53" s="114" t="str">
        <f>$A$13</f>
        <v>unter 2.00%</v>
      </c>
      <c r="B53" s="33">
        <v>335</v>
      </c>
      <c r="C53" s="8">
        <v>471742</v>
      </c>
      <c r="D53" s="8">
        <v>192699</v>
      </c>
      <c r="E53" s="152">
        <v>153590.024</v>
      </c>
      <c r="F53" s="34">
        <f t="shared" si="7"/>
        <v>0.1933663950663026</v>
      </c>
      <c r="G53" s="47">
        <v>265</v>
      </c>
      <c r="H53" s="48">
        <v>307288</v>
      </c>
      <c r="I53" s="48">
        <v>96878</v>
      </c>
      <c r="J53" s="162">
        <v>78379.301999999996</v>
      </c>
      <c r="K53" s="50">
        <f t="shared" si="8"/>
        <v>0.10188688098479126</v>
      </c>
      <c r="L53" s="128">
        <v>162</v>
      </c>
      <c r="M53" s="129">
        <v>115907</v>
      </c>
      <c r="N53" s="129">
        <v>49666</v>
      </c>
      <c r="O53" s="168">
        <v>38520.199999999997</v>
      </c>
      <c r="P53" s="131">
        <f t="shared" si="9"/>
        <v>5.2566653132961716E-2</v>
      </c>
      <c r="Q53" s="128">
        <v>81</v>
      </c>
      <c r="R53" s="129">
        <v>41764</v>
      </c>
      <c r="S53" s="129">
        <v>21604</v>
      </c>
      <c r="T53" s="168">
        <v>16381.292000000001</v>
      </c>
      <c r="U53" s="131">
        <f t="shared" si="10"/>
        <v>2.326947745797657E-2</v>
      </c>
      <c r="V53" s="128">
        <v>44</v>
      </c>
      <c r="W53" s="129">
        <v>20752</v>
      </c>
      <c r="X53" s="129">
        <v>12796</v>
      </c>
      <c r="Y53" s="168">
        <v>8952.9069999999992</v>
      </c>
      <c r="Z53" s="131">
        <f t="shared" si="11"/>
        <v>1.3190677194552171E-2</v>
      </c>
      <c r="AA53" s="128">
        <v>26</v>
      </c>
      <c r="AB53" s="129">
        <v>7556</v>
      </c>
      <c r="AC53" s="129">
        <v>8964</v>
      </c>
      <c r="AD53" s="168">
        <v>2809.8469999999998</v>
      </c>
      <c r="AE53" s="131">
        <f t="shared" si="12"/>
        <v>4.5565679283658912E-3</v>
      </c>
    </row>
    <row r="54" spans="1:31" x14ac:dyDescent="0.2">
      <c r="A54" s="114" t="str">
        <f>$A$14</f>
        <v>2.00% – 2.49%</v>
      </c>
      <c r="B54" s="33">
        <v>732</v>
      </c>
      <c r="C54" s="8">
        <v>1465122</v>
      </c>
      <c r="D54" s="8">
        <v>375385</v>
      </c>
      <c r="E54" s="152">
        <v>342628.32699999999</v>
      </c>
      <c r="F54" s="34">
        <f t="shared" si="7"/>
        <v>0.43136137825975152</v>
      </c>
      <c r="G54" s="47">
        <v>699</v>
      </c>
      <c r="H54" s="48">
        <v>1308775</v>
      </c>
      <c r="I54" s="48">
        <v>371446</v>
      </c>
      <c r="J54" s="162">
        <v>338339.42800000001</v>
      </c>
      <c r="K54" s="50">
        <f t="shared" si="8"/>
        <v>0.43981444276064557</v>
      </c>
      <c r="L54" s="128">
        <v>496</v>
      </c>
      <c r="M54" s="129">
        <v>872132</v>
      </c>
      <c r="N54" s="129">
        <v>274766</v>
      </c>
      <c r="O54" s="168">
        <v>231241.277</v>
      </c>
      <c r="P54" s="131">
        <f t="shared" si="9"/>
        <v>0.31556378206972235</v>
      </c>
      <c r="Q54" s="128">
        <v>247</v>
      </c>
      <c r="R54" s="129">
        <v>318761</v>
      </c>
      <c r="S54" s="129">
        <v>107089</v>
      </c>
      <c r="T54" s="168">
        <v>101945.69100000001</v>
      </c>
      <c r="U54" s="131">
        <f t="shared" si="10"/>
        <v>0.1448129340873934</v>
      </c>
      <c r="V54" s="128">
        <v>108</v>
      </c>
      <c r="W54" s="129">
        <v>88715</v>
      </c>
      <c r="X54" s="129">
        <v>47706</v>
      </c>
      <c r="Y54" s="168">
        <v>41440.953000000001</v>
      </c>
      <c r="Z54" s="131">
        <f t="shared" si="11"/>
        <v>6.1056619225197853E-2</v>
      </c>
      <c r="AA54" s="128">
        <v>58</v>
      </c>
      <c r="AB54" s="129">
        <v>32858</v>
      </c>
      <c r="AC54" s="129">
        <v>12442</v>
      </c>
      <c r="AD54" s="168">
        <v>10471.047</v>
      </c>
      <c r="AE54" s="131">
        <f t="shared" si="12"/>
        <v>1.6980297125292546E-2</v>
      </c>
    </row>
    <row r="55" spans="1:31" x14ac:dyDescent="0.2">
      <c r="A55" s="114" t="str">
        <f>$A$15</f>
        <v>2.50% – 2.99%</v>
      </c>
      <c r="B55" s="33">
        <v>163</v>
      </c>
      <c r="C55" s="8">
        <v>856626</v>
      </c>
      <c r="D55" s="8">
        <v>189296</v>
      </c>
      <c r="E55" s="152">
        <v>171012.92800000001</v>
      </c>
      <c r="F55" s="34">
        <f t="shared" si="7"/>
        <v>0.21530144039233412</v>
      </c>
      <c r="G55" s="47">
        <v>276</v>
      </c>
      <c r="H55" s="48">
        <v>935817</v>
      </c>
      <c r="I55" s="48">
        <v>219608</v>
      </c>
      <c r="J55" s="162">
        <v>188128.52100000001</v>
      </c>
      <c r="K55" s="50">
        <f t="shared" si="8"/>
        <v>0.24455216798143731</v>
      </c>
      <c r="L55" s="128">
        <v>481</v>
      </c>
      <c r="M55" s="129">
        <v>886253</v>
      </c>
      <c r="N55" s="129">
        <v>251924</v>
      </c>
      <c r="O55" s="168">
        <v>221964.40100000001</v>
      </c>
      <c r="P55" s="131">
        <f t="shared" si="9"/>
        <v>0.30290407825589227</v>
      </c>
      <c r="Q55" s="128">
        <v>557</v>
      </c>
      <c r="R55" s="129">
        <v>981552</v>
      </c>
      <c r="S55" s="129">
        <v>320132</v>
      </c>
      <c r="T55" s="168">
        <v>258884.459</v>
      </c>
      <c r="U55" s="131">
        <f t="shared" si="10"/>
        <v>0.36774303778486822</v>
      </c>
      <c r="V55" s="128">
        <v>371</v>
      </c>
      <c r="W55" s="129">
        <v>601359</v>
      </c>
      <c r="X55" s="129">
        <v>182341</v>
      </c>
      <c r="Y55" s="168">
        <v>149354.60200000001</v>
      </c>
      <c r="Z55" s="131">
        <f t="shared" si="11"/>
        <v>0.22005012924883688</v>
      </c>
      <c r="AA55" s="128">
        <v>301</v>
      </c>
      <c r="AB55" s="129">
        <v>446732</v>
      </c>
      <c r="AC55" s="129">
        <v>134157</v>
      </c>
      <c r="AD55" s="168">
        <v>101525.628</v>
      </c>
      <c r="AE55" s="131">
        <f t="shared" si="12"/>
        <v>0.16463829541323999</v>
      </c>
    </row>
    <row r="56" spans="1:31" x14ac:dyDescent="0.2">
      <c r="A56" s="114" t="str">
        <f>$A$16</f>
        <v>3.00% – 3.49%</v>
      </c>
      <c r="B56" s="33">
        <v>25</v>
      </c>
      <c r="C56" s="8">
        <v>85326</v>
      </c>
      <c r="D56" s="8">
        <v>23162</v>
      </c>
      <c r="E56" s="152">
        <v>19367.099999999999</v>
      </c>
      <c r="F56" s="34">
        <f t="shared" si="7"/>
        <v>2.4382744480127099E-2</v>
      </c>
      <c r="G56" s="47">
        <v>53</v>
      </c>
      <c r="H56" s="48">
        <v>213257</v>
      </c>
      <c r="I56" s="48">
        <v>68051</v>
      </c>
      <c r="J56" s="162">
        <v>53573.635999999999</v>
      </c>
      <c r="K56" s="50">
        <f t="shared" si="8"/>
        <v>6.9641481051394519E-2</v>
      </c>
      <c r="L56" s="128">
        <v>159</v>
      </c>
      <c r="M56" s="129">
        <v>585534</v>
      </c>
      <c r="N56" s="129">
        <v>130716</v>
      </c>
      <c r="O56" s="168">
        <v>107257.508</v>
      </c>
      <c r="P56" s="131">
        <f t="shared" si="9"/>
        <v>0.14636913149313521</v>
      </c>
      <c r="Q56" s="128">
        <v>401</v>
      </c>
      <c r="R56" s="129">
        <v>949463</v>
      </c>
      <c r="S56" s="129">
        <v>232632</v>
      </c>
      <c r="T56" s="168">
        <v>177555.427</v>
      </c>
      <c r="U56" s="131">
        <f t="shared" si="10"/>
        <v>0.25221588175816073</v>
      </c>
      <c r="V56" s="128">
        <v>708</v>
      </c>
      <c r="W56" s="129">
        <v>1150747</v>
      </c>
      <c r="X56" s="129">
        <v>323865</v>
      </c>
      <c r="Y56" s="168">
        <v>257768.3</v>
      </c>
      <c r="Z56" s="131">
        <f t="shared" si="11"/>
        <v>0.37978038153289007</v>
      </c>
      <c r="AA56" s="128">
        <v>689</v>
      </c>
      <c r="AB56" s="129">
        <v>1129121</v>
      </c>
      <c r="AC56" s="129">
        <v>345079</v>
      </c>
      <c r="AD56" s="168">
        <v>302279.99300000002</v>
      </c>
      <c r="AE56" s="131">
        <f t="shared" si="12"/>
        <v>0.49019014967379582</v>
      </c>
    </row>
    <row r="57" spans="1:31" ht="12.75" customHeight="1" x14ac:dyDescent="0.2">
      <c r="A57" s="114" t="str">
        <f>$A$17</f>
        <v>3.50% – 3.99%</v>
      </c>
      <c r="B57" s="33">
        <v>7</v>
      </c>
      <c r="C57" s="8">
        <v>10945</v>
      </c>
      <c r="D57" s="8">
        <v>4796</v>
      </c>
      <c r="E57" s="152">
        <v>4752.0410000000002</v>
      </c>
      <c r="F57" s="34">
        <f t="shared" si="7"/>
        <v>5.9827130268386942E-3</v>
      </c>
      <c r="G57" s="47">
        <v>10</v>
      </c>
      <c r="H57" s="48">
        <v>11024</v>
      </c>
      <c r="I57" s="48">
        <v>4856</v>
      </c>
      <c r="J57" s="162">
        <v>4600.7780000000002</v>
      </c>
      <c r="K57" s="50">
        <f t="shared" si="8"/>
        <v>5.9806467850842303E-3</v>
      </c>
      <c r="L57" s="128">
        <v>33</v>
      </c>
      <c r="M57" s="129">
        <v>108716</v>
      </c>
      <c r="N57" s="129">
        <v>31269</v>
      </c>
      <c r="O57" s="168">
        <v>22012.388999999999</v>
      </c>
      <c r="P57" s="131">
        <f t="shared" si="9"/>
        <v>3.0039242194765916E-2</v>
      </c>
      <c r="Q57" s="128">
        <v>78</v>
      </c>
      <c r="R57" s="129">
        <v>157628</v>
      </c>
      <c r="S57" s="129">
        <v>41413</v>
      </c>
      <c r="T57" s="168">
        <v>30661.078000000001</v>
      </c>
      <c r="U57" s="131">
        <f t="shared" si="10"/>
        <v>4.3553784607359501E-2</v>
      </c>
      <c r="V57" s="128">
        <v>190</v>
      </c>
      <c r="W57" s="129">
        <v>479075</v>
      </c>
      <c r="X57" s="129">
        <v>127522</v>
      </c>
      <c r="Y57" s="168">
        <v>98287.134000000005</v>
      </c>
      <c r="Z57" s="131">
        <f t="shared" si="11"/>
        <v>0.14481037912844325</v>
      </c>
      <c r="AA57" s="128">
        <v>387</v>
      </c>
      <c r="AB57" s="129">
        <v>564316</v>
      </c>
      <c r="AC57" s="129">
        <v>150643</v>
      </c>
      <c r="AD57" s="168">
        <v>116124.50199999999</v>
      </c>
      <c r="AE57" s="131">
        <f t="shared" si="12"/>
        <v>0.18831245313736328</v>
      </c>
    </row>
    <row r="58" spans="1:31" ht="12.75" customHeight="1" x14ac:dyDescent="0.2">
      <c r="A58" s="114" t="str">
        <f>$A$18</f>
        <v>4.00% oder höher</v>
      </c>
      <c r="B58" s="33">
        <v>3</v>
      </c>
      <c r="C58" s="8">
        <v>1235</v>
      </c>
      <c r="D58" s="8">
        <v>294</v>
      </c>
      <c r="E58" s="152">
        <v>323.00299999999999</v>
      </c>
      <c r="F58" s="34">
        <f t="shared" si="7"/>
        <v>4.0665353177886696E-4</v>
      </c>
      <c r="G58" s="47">
        <v>4</v>
      </c>
      <c r="H58" s="48">
        <v>1223</v>
      </c>
      <c r="I58" s="48">
        <v>292</v>
      </c>
      <c r="J58" s="162">
        <v>317.40300000000002</v>
      </c>
      <c r="K58" s="50">
        <f t="shared" si="8"/>
        <v>4.1259874558739632E-4</v>
      </c>
      <c r="L58" s="128">
        <v>8</v>
      </c>
      <c r="M58" s="129">
        <v>1362</v>
      </c>
      <c r="N58" s="129">
        <v>332</v>
      </c>
      <c r="O58" s="168">
        <v>339.32600000000002</v>
      </c>
      <c r="P58" s="131">
        <f t="shared" si="9"/>
        <v>4.63061773848406E-4</v>
      </c>
      <c r="Q58" s="128">
        <v>11</v>
      </c>
      <c r="R58" s="129">
        <v>2072</v>
      </c>
      <c r="S58" s="129">
        <v>700</v>
      </c>
      <c r="T58" s="168">
        <v>657.94799999999998</v>
      </c>
      <c r="U58" s="131">
        <f t="shared" si="10"/>
        <v>9.3460919654693702E-4</v>
      </c>
      <c r="V58" s="128">
        <v>25</v>
      </c>
      <c r="W58" s="129">
        <v>19550</v>
      </c>
      <c r="X58" s="129">
        <v>6233</v>
      </c>
      <c r="Y58" s="168">
        <v>3579.5299999999997</v>
      </c>
      <c r="Z58" s="131">
        <f t="shared" si="11"/>
        <v>5.2738652080508968E-3</v>
      </c>
      <c r="AA58" s="128">
        <v>53</v>
      </c>
      <c r="AB58" s="129">
        <v>51465</v>
      </c>
      <c r="AC58" s="129">
        <v>21231</v>
      </c>
      <c r="AD58" s="168">
        <v>15145.346</v>
      </c>
      <c r="AE58" s="131">
        <f t="shared" si="12"/>
        <v>2.4560340063926839E-2</v>
      </c>
    </row>
    <row r="59" spans="1:3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8"/>
      <c r="P59" s="131"/>
      <c r="Q59" s="128"/>
      <c r="R59" s="129"/>
      <c r="S59" s="129"/>
      <c r="T59" s="168"/>
      <c r="U59" s="131"/>
      <c r="V59" s="128"/>
      <c r="W59" s="129"/>
      <c r="X59" s="129"/>
      <c r="Y59" s="168"/>
      <c r="Z59" s="131"/>
      <c r="AA59" s="128"/>
      <c r="AB59" s="129"/>
      <c r="AC59" s="129"/>
      <c r="AD59" s="168"/>
      <c r="AE59" s="131"/>
    </row>
    <row r="60" spans="1:3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8"/>
      <c r="P60" s="131"/>
      <c r="Q60" s="128"/>
      <c r="R60" s="129"/>
      <c r="S60" s="129"/>
      <c r="T60" s="168"/>
      <c r="U60" s="131"/>
      <c r="V60" s="128"/>
      <c r="W60" s="129"/>
      <c r="X60" s="129"/>
      <c r="Y60" s="168"/>
      <c r="Z60" s="131"/>
      <c r="AA60" s="128"/>
      <c r="AB60" s="129"/>
      <c r="AC60" s="129"/>
      <c r="AD60" s="168"/>
      <c r="AE60" s="131"/>
    </row>
    <row r="61" spans="1:3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8"/>
      <c r="P61" s="131"/>
      <c r="Q61" s="128"/>
      <c r="R61" s="129"/>
      <c r="S61" s="129"/>
      <c r="T61" s="168"/>
      <c r="U61" s="131"/>
      <c r="V61" s="128"/>
      <c r="W61" s="129"/>
      <c r="X61" s="129"/>
      <c r="Y61" s="168"/>
      <c r="Z61" s="131"/>
      <c r="AA61" s="128"/>
      <c r="AB61" s="129"/>
      <c r="AC61" s="129"/>
      <c r="AD61" s="168"/>
      <c r="AE61" s="131"/>
    </row>
    <row r="62" spans="1:3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8"/>
      <c r="P62" s="131"/>
      <c r="Q62" s="128"/>
      <c r="R62" s="129"/>
      <c r="S62" s="129"/>
      <c r="T62" s="168"/>
      <c r="U62" s="131"/>
      <c r="V62" s="128"/>
      <c r="W62" s="129"/>
      <c r="X62" s="129"/>
      <c r="Y62" s="168"/>
      <c r="Z62" s="131"/>
      <c r="AA62" s="128"/>
      <c r="AB62" s="129"/>
      <c r="AC62" s="129"/>
      <c r="AD62" s="168"/>
      <c r="AE62" s="131"/>
    </row>
    <row r="63" spans="1:3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8"/>
      <c r="P63" s="131"/>
      <c r="Q63" s="128"/>
      <c r="R63" s="129"/>
      <c r="S63" s="129"/>
      <c r="T63" s="168"/>
      <c r="U63" s="131"/>
      <c r="V63" s="128"/>
      <c r="W63" s="129"/>
      <c r="X63" s="129"/>
      <c r="Y63" s="168"/>
      <c r="Z63" s="131"/>
      <c r="AA63" s="128"/>
      <c r="AB63" s="129"/>
      <c r="AC63" s="129"/>
      <c r="AD63" s="168"/>
      <c r="AE63" s="131"/>
    </row>
    <row r="64" spans="1:3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8"/>
      <c r="P64" s="131"/>
      <c r="Q64" s="128"/>
      <c r="R64" s="129"/>
      <c r="S64" s="129"/>
      <c r="T64" s="168"/>
      <c r="U64" s="131"/>
      <c r="V64" s="128"/>
      <c r="W64" s="129"/>
      <c r="X64" s="129"/>
      <c r="Y64" s="168"/>
      <c r="Z64" s="131"/>
      <c r="AA64" s="128"/>
      <c r="AB64" s="129"/>
      <c r="AC64" s="129"/>
      <c r="AD64" s="168"/>
      <c r="AE64" s="131"/>
    </row>
    <row r="65" spans="1:3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8"/>
      <c r="P65" s="131"/>
      <c r="Q65" s="128"/>
      <c r="R65" s="129"/>
      <c r="S65" s="129"/>
      <c r="T65" s="168"/>
      <c r="U65" s="131"/>
      <c r="V65" s="128"/>
      <c r="W65" s="129"/>
      <c r="X65" s="129"/>
      <c r="Y65" s="168"/>
      <c r="Z65" s="131"/>
      <c r="AA65" s="128"/>
      <c r="AB65" s="129"/>
      <c r="AC65" s="129"/>
      <c r="AD65" s="168"/>
      <c r="AE65" s="131"/>
    </row>
    <row r="66" spans="1:3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8"/>
      <c r="P66" s="131"/>
      <c r="Q66" s="128"/>
      <c r="R66" s="129"/>
      <c r="S66" s="129"/>
      <c r="T66" s="168"/>
      <c r="U66" s="131"/>
      <c r="V66" s="128"/>
      <c r="W66" s="129"/>
      <c r="X66" s="129"/>
      <c r="Y66" s="168"/>
      <c r="Z66" s="131"/>
      <c r="AA66" s="128"/>
      <c r="AB66" s="129"/>
      <c r="AC66" s="129"/>
      <c r="AD66" s="168"/>
      <c r="AE66" s="131"/>
    </row>
    <row r="67" spans="1:3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8"/>
      <c r="P67" s="131"/>
      <c r="Q67" s="128"/>
      <c r="R67" s="129"/>
      <c r="S67" s="129"/>
      <c r="T67" s="168"/>
      <c r="U67" s="131"/>
      <c r="V67" s="128"/>
      <c r="W67" s="129"/>
      <c r="X67" s="129"/>
      <c r="Y67" s="168"/>
      <c r="Z67" s="131"/>
      <c r="AA67" s="128"/>
      <c r="AB67" s="129"/>
      <c r="AC67" s="129"/>
      <c r="AD67" s="168"/>
      <c r="AE67" s="131"/>
    </row>
    <row r="68" spans="1:3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8"/>
      <c r="P68" s="131"/>
      <c r="Q68" s="128"/>
      <c r="R68" s="129"/>
      <c r="S68" s="129"/>
      <c r="T68" s="168"/>
      <c r="U68" s="131"/>
      <c r="V68" s="128"/>
      <c r="W68" s="129"/>
      <c r="X68" s="129"/>
      <c r="Y68" s="168"/>
      <c r="Z68" s="131"/>
      <c r="AA68" s="128"/>
      <c r="AB68" s="129"/>
      <c r="AC68" s="129"/>
      <c r="AD68" s="168"/>
      <c r="AE68" s="131"/>
    </row>
    <row r="69" spans="1:3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8"/>
      <c r="P69" s="131"/>
      <c r="Q69" s="128"/>
      <c r="R69" s="129"/>
      <c r="S69" s="129"/>
      <c r="T69" s="168"/>
      <c r="U69" s="131"/>
      <c r="V69" s="128"/>
      <c r="W69" s="129"/>
      <c r="X69" s="129"/>
      <c r="Y69" s="168"/>
      <c r="Z69" s="131"/>
      <c r="AA69" s="128"/>
      <c r="AB69" s="129"/>
      <c r="AC69" s="129"/>
      <c r="AD69" s="168"/>
      <c r="AE69" s="131"/>
    </row>
    <row r="70" spans="1:3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8"/>
      <c r="P70" s="131"/>
      <c r="Q70" s="128"/>
      <c r="R70" s="129"/>
      <c r="S70" s="129"/>
      <c r="T70" s="168"/>
      <c r="U70" s="131"/>
      <c r="V70" s="128"/>
      <c r="W70" s="129"/>
      <c r="X70" s="129"/>
      <c r="Y70" s="168"/>
      <c r="Z70" s="131"/>
      <c r="AA70" s="128"/>
      <c r="AB70" s="129"/>
      <c r="AC70" s="129"/>
      <c r="AD70" s="168"/>
      <c r="AE70" s="131"/>
    </row>
    <row r="71" spans="1:3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8"/>
      <c r="P71" s="131"/>
      <c r="Q71" s="128"/>
      <c r="R71" s="129"/>
      <c r="S71" s="129"/>
      <c r="T71" s="168"/>
      <c r="U71" s="131"/>
      <c r="V71" s="128"/>
      <c r="W71" s="129"/>
      <c r="X71" s="129"/>
      <c r="Y71" s="168"/>
      <c r="Z71" s="131"/>
      <c r="AA71" s="128"/>
      <c r="AB71" s="129"/>
      <c r="AC71" s="129"/>
      <c r="AD71" s="168"/>
      <c r="AE71" s="131"/>
    </row>
    <row r="72" spans="1:3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8"/>
      <c r="P72" s="131"/>
      <c r="Q72" s="128"/>
      <c r="R72" s="129"/>
      <c r="S72" s="129"/>
      <c r="T72" s="168"/>
      <c r="U72" s="131"/>
      <c r="V72" s="128"/>
      <c r="W72" s="129"/>
      <c r="X72" s="129"/>
      <c r="Y72" s="168"/>
      <c r="Z72" s="131"/>
      <c r="AA72" s="128"/>
      <c r="AB72" s="129"/>
      <c r="AC72" s="129"/>
      <c r="AD72" s="168"/>
      <c r="AE72" s="131"/>
    </row>
    <row r="73" spans="1:3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8"/>
      <c r="P73" s="131"/>
      <c r="Q73" s="128"/>
      <c r="R73" s="129"/>
      <c r="S73" s="129"/>
      <c r="T73" s="168"/>
      <c r="U73" s="131"/>
      <c r="V73" s="128"/>
      <c r="W73" s="129"/>
      <c r="X73" s="129"/>
      <c r="Y73" s="168"/>
      <c r="Z73" s="131"/>
      <c r="AA73" s="128"/>
      <c r="AB73" s="129"/>
      <c r="AC73" s="129"/>
      <c r="AD73" s="168"/>
      <c r="AE73" s="131"/>
    </row>
    <row r="74" spans="1:3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8"/>
      <c r="P74" s="131"/>
      <c r="Q74" s="128"/>
      <c r="R74" s="129"/>
      <c r="S74" s="129"/>
      <c r="T74" s="168"/>
      <c r="U74" s="131"/>
      <c r="V74" s="128"/>
      <c r="W74" s="129"/>
      <c r="X74" s="129"/>
      <c r="Y74" s="168"/>
      <c r="Z74" s="131"/>
      <c r="AA74" s="128"/>
      <c r="AB74" s="129"/>
      <c r="AC74" s="129"/>
      <c r="AD74" s="168"/>
      <c r="AE74" s="131"/>
    </row>
    <row r="75" spans="1:31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8"/>
      <c r="P75" s="131"/>
      <c r="Q75" s="128"/>
      <c r="R75" s="129"/>
      <c r="S75" s="129"/>
      <c r="T75" s="168"/>
      <c r="U75" s="131"/>
      <c r="V75" s="128"/>
      <c r="W75" s="129"/>
      <c r="X75" s="129"/>
      <c r="Y75" s="168"/>
      <c r="Z75" s="131"/>
      <c r="AA75" s="128"/>
      <c r="AB75" s="129"/>
      <c r="AC75" s="129"/>
      <c r="AD75" s="168"/>
      <c r="AE75" s="131"/>
    </row>
    <row r="76" spans="1:31" x14ac:dyDescent="0.2">
      <c r="A76" s="115" t="s">
        <v>2</v>
      </c>
      <c r="B76" s="35">
        <f t="shared" ref="B76:Y76" si="13">SUM(B$52:B$75)</f>
        <v>1549</v>
      </c>
      <c r="C76" s="9">
        <f t="shared" si="13"/>
        <v>3936527</v>
      </c>
      <c r="D76" s="9">
        <f t="shared" si="13"/>
        <v>785835</v>
      </c>
      <c r="E76" s="153">
        <f t="shared" si="13"/>
        <v>794295.32699999993</v>
      </c>
      <c r="F76" s="67">
        <f t="shared" si="13"/>
        <v>1.0000000000000002</v>
      </c>
      <c r="G76" s="51">
        <f t="shared" si="13"/>
        <v>1616</v>
      </c>
      <c r="H76" s="68">
        <f t="shared" si="13"/>
        <v>3850189</v>
      </c>
      <c r="I76" s="68">
        <f t="shared" si="13"/>
        <v>761307</v>
      </c>
      <c r="J76" s="163">
        <f t="shared" si="13"/>
        <v>769277.66599999997</v>
      </c>
      <c r="K76" s="69">
        <f t="shared" si="13"/>
        <v>1</v>
      </c>
      <c r="L76" s="132">
        <f t="shared" si="13"/>
        <v>1643</v>
      </c>
      <c r="M76" s="133">
        <f t="shared" si="13"/>
        <v>3728054</v>
      </c>
      <c r="N76" s="133">
        <f t="shared" si="13"/>
        <v>738727</v>
      </c>
      <c r="O76" s="169">
        <f t="shared" si="13"/>
        <v>732787.76</v>
      </c>
      <c r="P76" s="135">
        <f t="shared" si="13"/>
        <v>1</v>
      </c>
      <c r="Q76" s="132">
        <f t="shared" si="13"/>
        <v>1705</v>
      </c>
      <c r="R76" s="133">
        <f t="shared" si="13"/>
        <v>3729812</v>
      </c>
      <c r="S76" s="133">
        <f t="shared" si="13"/>
        <v>734767</v>
      </c>
      <c r="T76" s="169">
        <f t="shared" si="13"/>
        <v>703981.94499999995</v>
      </c>
      <c r="U76" s="135">
        <f t="shared" si="13"/>
        <v>1.0000000000000002</v>
      </c>
      <c r="V76" s="132">
        <f t="shared" si="13"/>
        <v>1802</v>
      </c>
      <c r="W76" s="133">
        <f t="shared" si="13"/>
        <v>3664657</v>
      </c>
      <c r="X76" s="133">
        <f t="shared" si="13"/>
        <v>714906</v>
      </c>
      <c r="Y76" s="169">
        <f t="shared" si="13"/>
        <v>678729.89900000009</v>
      </c>
      <c r="Z76" s="135">
        <f t="shared" ref="Z76:AE76" si="14">SUM(Z$52:Z$75)</f>
        <v>0.99999999999999978</v>
      </c>
      <c r="AA76" s="132">
        <f t="shared" si="14"/>
        <v>1847</v>
      </c>
      <c r="AB76" s="133">
        <f t="shared" si="14"/>
        <v>3574632</v>
      </c>
      <c r="AC76" s="133">
        <f t="shared" si="14"/>
        <v>783627</v>
      </c>
      <c r="AD76" s="169">
        <f t="shared" si="14"/>
        <v>616658.64400000009</v>
      </c>
      <c r="AE76" s="135">
        <f t="shared" si="14"/>
        <v>0.99999999999999989</v>
      </c>
    </row>
    <row r="79" spans="1:31" ht="12.75" hidden="1" customHeight="1" x14ac:dyDescent="0.2"/>
    <row r="80" spans="1:31" ht="12.75" hidden="1" customHeight="1" x14ac:dyDescent="0.2"/>
    <row r="81" spans="1:31" ht="12.75" hidden="1" customHeight="1" x14ac:dyDescent="0.2"/>
    <row r="82" spans="1:31" ht="12.75" hidden="1" customHeight="1" x14ac:dyDescent="0.2"/>
    <row r="83" spans="1:31" ht="12.75" hidden="1" customHeight="1" x14ac:dyDescent="0.2"/>
    <row r="84" spans="1:31" ht="12.75" hidden="1" customHeight="1" x14ac:dyDescent="0.2"/>
    <row r="85" spans="1:31" ht="12.75" hidden="1" customHeight="1" x14ac:dyDescent="0.2"/>
    <row r="86" spans="1:31" ht="12.75" hidden="1" customHeight="1" x14ac:dyDescent="0.2"/>
    <row r="87" spans="1:31" ht="12.75" hidden="1" customHeight="1" x14ac:dyDescent="0.2"/>
    <row r="88" spans="1:31" ht="12.75" hidden="1" customHeight="1" x14ac:dyDescent="0.2"/>
    <row r="89" spans="1:31" ht="12.75" hidden="1" customHeight="1" x14ac:dyDescent="0.2"/>
    <row r="91" spans="1:31" x14ac:dyDescent="0.2">
      <c r="A91" s="117" t="str">
        <f>Translation!$A$31</f>
        <v>Vorsorgeeinrichtungen mit Staatsgarantie</v>
      </c>
    </row>
    <row r="92" spans="1:31" x14ac:dyDescent="0.2">
      <c r="A92" s="114" t="str">
        <f>$A$12</f>
        <v>keine selbst erbrachten Rentenleistungen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5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8" si="16">J92/J$116</f>
        <v>0</v>
      </c>
      <c r="L92" s="136">
        <v>0</v>
      </c>
      <c r="M92" s="137">
        <v>0</v>
      </c>
      <c r="N92" s="137">
        <v>0</v>
      </c>
      <c r="O92" s="170">
        <v>0</v>
      </c>
      <c r="P92" s="139">
        <f t="shared" ref="P92:P98" si="17">O92/O$116</f>
        <v>0</v>
      </c>
      <c r="Q92" s="136">
        <v>0</v>
      </c>
      <c r="R92" s="137">
        <v>0</v>
      </c>
      <c r="S92" s="137">
        <v>0</v>
      </c>
      <c r="T92" s="170">
        <v>0</v>
      </c>
      <c r="U92" s="139">
        <f t="shared" ref="U92:U98" si="18">T92/T$116</f>
        <v>0</v>
      </c>
      <c r="V92" s="136">
        <v>0</v>
      </c>
      <c r="W92" s="137">
        <v>0</v>
      </c>
      <c r="X92" s="137">
        <v>0</v>
      </c>
      <c r="Y92" s="170">
        <v>0</v>
      </c>
      <c r="Z92" s="139">
        <f t="shared" ref="Z92:Z98" si="19">Y92/Y$116</f>
        <v>0</v>
      </c>
      <c r="AA92" s="136">
        <v>2</v>
      </c>
      <c r="AB92" s="137">
        <v>396</v>
      </c>
      <c r="AC92" s="137">
        <v>103</v>
      </c>
      <c r="AD92" s="170">
        <v>25.751999999999999</v>
      </c>
      <c r="AE92" s="139">
        <f t="shared" ref="AE92:AE98" si="20">AD92/AD$116</f>
        <v>1.99943801133063E-4</v>
      </c>
    </row>
    <row r="93" spans="1:31" x14ac:dyDescent="0.2">
      <c r="A93" s="114" t="str">
        <f>$A$13</f>
        <v>unter 2.00%</v>
      </c>
      <c r="B93" s="36">
        <v>5</v>
      </c>
      <c r="C93" s="10">
        <v>11349</v>
      </c>
      <c r="D93" s="10">
        <v>3707</v>
      </c>
      <c r="E93" s="154">
        <v>4111.5529999999999</v>
      </c>
      <c r="F93" s="37">
        <f t="shared" si="15"/>
        <v>3.2160242814955435E-2</v>
      </c>
      <c r="G93" s="53">
        <v>4</v>
      </c>
      <c r="H93" s="54">
        <v>11110</v>
      </c>
      <c r="I93" s="54">
        <v>3489</v>
      </c>
      <c r="J93" s="164">
        <v>3962.2890000000002</v>
      </c>
      <c r="K93" s="56">
        <f t="shared" si="16"/>
        <v>2.9567088580334574E-2</v>
      </c>
      <c r="L93" s="136">
        <v>1</v>
      </c>
      <c r="M93" s="137">
        <v>11</v>
      </c>
      <c r="N93" s="137">
        <v>25</v>
      </c>
      <c r="O93" s="170">
        <v>58.862000000000002</v>
      </c>
      <c r="P93" s="139">
        <f t="shared" si="17"/>
        <v>4.6247023990021046E-4</v>
      </c>
      <c r="Q93" s="136">
        <v>1</v>
      </c>
      <c r="R93" s="137">
        <v>11</v>
      </c>
      <c r="S93" s="137">
        <v>26</v>
      </c>
      <c r="T93" s="170">
        <v>57.723999999999997</v>
      </c>
      <c r="U93" s="139">
        <f t="shared" si="18"/>
        <v>4.8406678219675762E-4</v>
      </c>
      <c r="V93" s="136">
        <v>1</v>
      </c>
      <c r="W93" s="137">
        <v>8</v>
      </c>
      <c r="X93" s="137">
        <v>27</v>
      </c>
      <c r="Y93" s="170">
        <v>58.438000000000002</v>
      </c>
      <c r="Z93" s="139">
        <f t="shared" si="19"/>
        <v>4.6638052289973227E-4</v>
      </c>
      <c r="AA93" s="136">
        <v>0</v>
      </c>
      <c r="AB93" s="137">
        <v>0</v>
      </c>
      <c r="AC93" s="137">
        <v>0</v>
      </c>
      <c r="AD93" s="170">
        <v>0</v>
      </c>
      <c r="AE93" s="139">
        <f t="shared" si="20"/>
        <v>0</v>
      </c>
    </row>
    <row r="94" spans="1:31" x14ac:dyDescent="0.2">
      <c r="A94" s="114" t="str">
        <f>$A$14</f>
        <v>2.00% – 2.49%</v>
      </c>
      <c r="B94" s="36">
        <v>16</v>
      </c>
      <c r="C94" s="10">
        <v>65518</v>
      </c>
      <c r="D94" s="10">
        <v>34239</v>
      </c>
      <c r="E94" s="154">
        <v>23999.819</v>
      </c>
      <c r="F94" s="37">
        <f t="shared" si="15"/>
        <v>0.18772468859211616</v>
      </c>
      <c r="G94" s="53">
        <v>11</v>
      </c>
      <c r="H94" s="54">
        <v>38822</v>
      </c>
      <c r="I94" s="54">
        <v>20335</v>
      </c>
      <c r="J94" s="164">
        <v>15078.39</v>
      </c>
      <c r="K94" s="56">
        <f t="shared" si="16"/>
        <v>0.11251680348879928</v>
      </c>
      <c r="L94" s="136">
        <v>9</v>
      </c>
      <c r="M94" s="137">
        <v>31903</v>
      </c>
      <c r="N94" s="137">
        <v>14549</v>
      </c>
      <c r="O94" s="170">
        <v>12609.471</v>
      </c>
      <c r="P94" s="139">
        <f t="shared" si="17"/>
        <v>9.907079403324294E-2</v>
      </c>
      <c r="Q94" s="136">
        <v>2</v>
      </c>
      <c r="R94" s="137">
        <v>10371</v>
      </c>
      <c r="S94" s="137">
        <v>3041</v>
      </c>
      <c r="T94" s="170">
        <v>3393.1529999999998</v>
      </c>
      <c r="U94" s="139">
        <f t="shared" si="18"/>
        <v>2.8454588285830414E-2</v>
      </c>
      <c r="V94" s="136">
        <v>0</v>
      </c>
      <c r="W94" s="137">
        <v>0</v>
      </c>
      <c r="X94" s="137">
        <v>0</v>
      </c>
      <c r="Y94" s="170">
        <v>0</v>
      </c>
      <c r="Z94" s="139">
        <f t="shared" si="19"/>
        <v>0</v>
      </c>
      <c r="AA94" s="136">
        <v>0</v>
      </c>
      <c r="AB94" s="137">
        <v>0</v>
      </c>
      <c r="AC94" s="137">
        <v>0</v>
      </c>
      <c r="AD94" s="170">
        <v>0</v>
      </c>
      <c r="AE94" s="139">
        <f t="shared" si="20"/>
        <v>0</v>
      </c>
    </row>
    <row r="95" spans="1:31" x14ac:dyDescent="0.2">
      <c r="A95" s="114" t="str">
        <f>$A$15</f>
        <v>2.50% – 2.99%</v>
      </c>
      <c r="B95" s="36">
        <v>11</v>
      </c>
      <c r="C95" s="10">
        <v>163589</v>
      </c>
      <c r="D95" s="10">
        <v>79223</v>
      </c>
      <c r="E95" s="154">
        <v>70517.16</v>
      </c>
      <c r="F95" s="37">
        <f t="shared" si="15"/>
        <v>0.55157965572158818</v>
      </c>
      <c r="G95" s="53">
        <v>13</v>
      </c>
      <c r="H95" s="54">
        <v>185852</v>
      </c>
      <c r="I95" s="54">
        <v>86836</v>
      </c>
      <c r="J95" s="164">
        <v>78581.252999999997</v>
      </c>
      <c r="K95" s="56">
        <f t="shared" si="16"/>
        <v>0.58638298927833932</v>
      </c>
      <c r="L95" s="136">
        <v>12</v>
      </c>
      <c r="M95" s="137">
        <v>125626</v>
      </c>
      <c r="N95" s="137">
        <v>54228</v>
      </c>
      <c r="O95" s="170">
        <v>48160.233999999997</v>
      </c>
      <c r="P95" s="139">
        <f t="shared" si="17"/>
        <v>0.37838800875998557</v>
      </c>
      <c r="Q95" s="136">
        <v>9</v>
      </c>
      <c r="R95" s="137">
        <v>46391</v>
      </c>
      <c r="S95" s="137">
        <v>21094</v>
      </c>
      <c r="T95" s="170">
        <v>16921.157999999999</v>
      </c>
      <c r="U95" s="139">
        <f t="shared" si="18"/>
        <v>0.14189887229060569</v>
      </c>
      <c r="V95" s="136">
        <v>4</v>
      </c>
      <c r="W95" s="137">
        <v>40486</v>
      </c>
      <c r="X95" s="137">
        <v>17805</v>
      </c>
      <c r="Y95" s="170">
        <v>15324.757</v>
      </c>
      <c r="Z95" s="139">
        <f t="shared" si="19"/>
        <v>0.12230343582893549</v>
      </c>
      <c r="AA95" s="136">
        <v>2</v>
      </c>
      <c r="AB95" s="137">
        <v>35154</v>
      </c>
      <c r="AC95" s="137">
        <v>13217</v>
      </c>
      <c r="AD95" s="170">
        <v>12682.459000000001</v>
      </c>
      <c r="AE95" s="139">
        <f t="shared" si="20"/>
        <v>9.8469208611922376E-2</v>
      </c>
    </row>
    <row r="96" spans="1:31" x14ac:dyDescent="0.2">
      <c r="A96" s="114" t="str">
        <f>$A$16</f>
        <v>3.00% – 3.49%</v>
      </c>
      <c r="B96" s="36">
        <v>5</v>
      </c>
      <c r="C96" s="10">
        <v>64216</v>
      </c>
      <c r="D96" s="10">
        <v>33930</v>
      </c>
      <c r="E96" s="154">
        <v>28966.819</v>
      </c>
      <c r="F96" s="37">
        <f t="shared" si="15"/>
        <v>0.22657617027358387</v>
      </c>
      <c r="G96" s="53">
        <v>8</v>
      </c>
      <c r="H96" s="54">
        <v>70351</v>
      </c>
      <c r="I96" s="54">
        <v>36167</v>
      </c>
      <c r="J96" s="164">
        <v>30189.599999999999</v>
      </c>
      <c r="K96" s="56">
        <f t="shared" si="16"/>
        <v>0.22527851386026324</v>
      </c>
      <c r="L96" s="136">
        <v>11</v>
      </c>
      <c r="M96" s="137">
        <v>129340</v>
      </c>
      <c r="N96" s="137">
        <v>62978</v>
      </c>
      <c r="O96" s="170">
        <v>52654.521000000001</v>
      </c>
      <c r="P96" s="139">
        <f t="shared" si="17"/>
        <v>0.41369897316945853</v>
      </c>
      <c r="Q96" s="136">
        <v>17</v>
      </c>
      <c r="R96" s="137">
        <v>192294</v>
      </c>
      <c r="S96" s="137">
        <v>85351</v>
      </c>
      <c r="T96" s="170">
        <v>73887.944000000003</v>
      </c>
      <c r="U96" s="139">
        <f t="shared" si="18"/>
        <v>0.61961574553416654</v>
      </c>
      <c r="V96" s="136">
        <v>25</v>
      </c>
      <c r="W96" s="137">
        <v>174303</v>
      </c>
      <c r="X96" s="137">
        <v>76532</v>
      </c>
      <c r="Y96" s="170">
        <v>64423.264999999999</v>
      </c>
      <c r="Z96" s="139">
        <f t="shared" si="19"/>
        <v>0.51414757550922374</v>
      </c>
      <c r="AA96" s="136">
        <v>27</v>
      </c>
      <c r="AB96" s="137">
        <v>161469</v>
      </c>
      <c r="AC96" s="137">
        <v>73498</v>
      </c>
      <c r="AD96" s="170">
        <v>60381.337</v>
      </c>
      <c r="AE96" s="139">
        <f t="shared" si="20"/>
        <v>0.46881306451058008</v>
      </c>
    </row>
    <row r="97" spans="1:31" ht="12.75" customHeight="1" x14ac:dyDescent="0.2">
      <c r="A97" s="114" t="str">
        <f>$A$17</f>
        <v>3.50% – 3.99%</v>
      </c>
      <c r="B97" s="36">
        <v>1</v>
      </c>
      <c r="C97" s="10">
        <v>698</v>
      </c>
      <c r="D97" s="10">
        <v>361</v>
      </c>
      <c r="E97" s="154">
        <v>250.48099999999999</v>
      </c>
      <c r="F97" s="37">
        <f t="shared" si="15"/>
        <v>1.9592425977563348E-3</v>
      </c>
      <c r="G97" s="53">
        <v>2</v>
      </c>
      <c r="H97" s="54">
        <v>19588</v>
      </c>
      <c r="I97" s="54">
        <v>9357</v>
      </c>
      <c r="J97" s="164">
        <v>6198.585</v>
      </c>
      <c r="K97" s="56">
        <f t="shared" si="16"/>
        <v>4.6254604792263558E-2</v>
      </c>
      <c r="L97" s="136">
        <v>6</v>
      </c>
      <c r="M97" s="137">
        <v>35160</v>
      </c>
      <c r="N97" s="137">
        <v>18318</v>
      </c>
      <c r="O97" s="170">
        <v>13794.290999999999</v>
      </c>
      <c r="P97" s="139">
        <f t="shared" si="17"/>
        <v>0.10837975379741283</v>
      </c>
      <c r="Q97" s="136">
        <v>7</v>
      </c>
      <c r="R97" s="137">
        <v>36772</v>
      </c>
      <c r="S97" s="137">
        <v>18858</v>
      </c>
      <c r="T97" s="170">
        <v>13957.125</v>
      </c>
      <c r="U97" s="139">
        <f t="shared" si="18"/>
        <v>0.11704283465227498</v>
      </c>
      <c r="V97" s="136">
        <v>9</v>
      </c>
      <c r="W97" s="137">
        <v>75378</v>
      </c>
      <c r="X97" s="137">
        <v>33855</v>
      </c>
      <c r="Y97" s="170">
        <v>26939.494999999999</v>
      </c>
      <c r="Z97" s="139">
        <f t="shared" si="19"/>
        <v>0.21499804518899898</v>
      </c>
      <c r="AA97" s="136">
        <v>18</v>
      </c>
      <c r="AB97" s="137">
        <v>84286</v>
      </c>
      <c r="AC97" s="137">
        <v>38023</v>
      </c>
      <c r="AD97" s="170">
        <v>28824.025000000001</v>
      </c>
      <c r="AE97" s="139">
        <f t="shared" si="20"/>
        <v>0.22379563227921856</v>
      </c>
    </row>
    <row r="98" spans="1:31" ht="12.75" customHeight="1" x14ac:dyDescent="0.2">
      <c r="A98" s="114" t="str">
        <f>$A$18</f>
        <v>4.00% oder höher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15"/>
        <v>0</v>
      </c>
      <c r="G98" s="53">
        <v>0</v>
      </c>
      <c r="H98" s="54">
        <v>0</v>
      </c>
      <c r="I98" s="54">
        <v>0</v>
      </c>
      <c r="J98" s="164">
        <v>0</v>
      </c>
      <c r="K98" s="56">
        <f t="shared" si="16"/>
        <v>0</v>
      </c>
      <c r="L98" s="136">
        <v>0</v>
      </c>
      <c r="M98" s="137">
        <v>0</v>
      </c>
      <c r="N98" s="137">
        <v>0</v>
      </c>
      <c r="O98" s="170">
        <v>0</v>
      </c>
      <c r="P98" s="139">
        <f t="shared" si="17"/>
        <v>0</v>
      </c>
      <c r="Q98" s="136">
        <v>2</v>
      </c>
      <c r="R98" s="137">
        <v>22504</v>
      </c>
      <c r="S98" s="137">
        <v>15464</v>
      </c>
      <c r="T98" s="170">
        <v>11030.905000000001</v>
      </c>
      <c r="U98" s="139">
        <f t="shared" si="18"/>
        <v>9.2503892454925601E-2</v>
      </c>
      <c r="V98" s="136">
        <v>4</v>
      </c>
      <c r="W98" s="137">
        <v>49205</v>
      </c>
      <c r="X98" s="137">
        <v>25693</v>
      </c>
      <c r="Y98" s="170">
        <v>18555.161</v>
      </c>
      <c r="Z98" s="139">
        <f t="shared" si="19"/>
        <v>0.14808456294994216</v>
      </c>
      <c r="AA98" s="136">
        <v>9</v>
      </c>
      <c r="AB98" s="137">
        <v>76811</v>
      </c>
      <c r="AC98" s="137">
        <v>34864</v>
      </c>
      <c r="AD98" s="170">
        <v>26882.618000000002</v>
      </c>
      <c r="AE98" s="139">
        <f t="shared" si="20"/>
        <v>0.20872215079714587</v>
      </c>
    </row>
    <row r="99" spans="1:3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0"/>
      <c r="P99" s="139"/>
      <c r="Q99" s="136"/>
      <c r="R99" s="137"/>
      <c r="S99" s="137"/>
      <c r="T99" s="170"/>
      <c r="U99" s="139"/>
      <c r="V99" s="136"/>
      <c r="W99" s="137"/>
      <c r="X99" s="137"/>
      <c r="Y99" s="170"/>
      <c r="Z99" s="139"/>
      <c r="AA99" s="136"/>
      <c r="AB99" s="137"/>
      <c r="AC99" s="137"/>
      <c r="AD99" s="170"/>
      <c r="AE99" s="139"/>
    </row>
    <row r="100" spans="1:3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0"/>
      <c r="P100" s="139"/>
      <c r="Q100" s="136"/>
      <c r="R100" s="137"/>
      <c r="S100" s="137"/>
      <c r="T100" s="170"/>
      <c r="U100" s="139"/>
      <c r="V100" s="136"/>
      <c r="W100" s="137"/>
      <c r="X100" s="137"/>
      <c r="Y100" s="170"/>
      <c r="Z100" s="139"/>
      <c r="AA100" s="136"/>
      <c r="AB100" s="137"/>
      <c r="AC100" s="137"/>
      <c r="AD100" s="170"/>
      <c r="AE100" s="139"/>
    </row>
    <row r="101" spans="1:3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0"/>
      <c r="P101" s="139"/>
      <c r="Q101" s="136"/>
      <c r="R101" s="137"/>
      <c r="S101" s="137"/>
      <c r="T101" s="170"/>
      <c r="U101" s="139"/>
      <c r="V101" s="136"/>
      <c r="W101" s="137"/>
      <c r="X101" s="137"/>
      <c r="Y101" s="170"/>
      <c r="Z101" s="139"/>
      <c r="AA101" s="136"/>
      <c r="AB101" s="137"/>
      <c r="AC101" s="137"/>
      <c r="AD101" s="170"/>
      <c r="AE101" s="139"/>
    </row>
    <row r="102" spans="1:3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0"/>
      <c r="P102" s="139"/>
      <c r="Q102" s="136"/>
      <c r="R102" s="137"/>
      <c r="S102" s="137"/>
      <c r="T102" s="170"/>
      <c r="U102" s="139"/>
      <c r="V102" s="136"/>
      <c r="W102" s="137"/>
      <c r="X102" s="137"/>
      <c r="Y102" s="170"/>
      <c r="Z102" s="139"/>
      <c r="AA102" s="136"/>
      <c r="AB102" s="137"/>
      <c r="AC102" s="137"/>
      <c r="AD102" s="170"/>
      <c r="AE102" s="139"/>
    </row>
    <row r="103" spans="1:3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0"/>
      <c r="P103" s="139"/>
      <c r="Q103" s="136"/>
      <c r="R103" s="137"/>
      <c r="S103" s="137"/>
      <c r="T103" s="170"/>
      <c r="U103" s="139"/>
      <c r="V103" s="136"/>
      <c r="W103" s="137"/>
      <c r="X103" s="137"/>
      <c r="Y103" s="170"/>
      <c r="Z103" s="139"/>
      <c r="AA103" s="136"/>
      <c r="AB103" s="137"/>
      <c r="AC103" s="137"/>
      <c r="AD103" s="170"/>
      <c r="AE103" s="139"/>
    </row>
    <row r="104" spans="1:3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0"/>
      <c r="P104" s="139"/>
      <c r="Q104" s="136"/>
      <c r="R104" s="137"/>
      <c r="S104" s="137"/>
      <c r="T104" s="170"/>
      <c r="U104" s="139"/>
      <c r="V104" s="136"/>
      <c r="W104" s="137"/>
      <c r="X104" s="137"/>
      <c r="Y104" s="170"/>
      <c r="Z104" s="139"/>
      <c r="AA104" s="136"/>
      <c r="AB104" s="137"/>
      <c r="AC104" s="137"/>
      <c r="AD104" s="170"/>
      <c r="AE104" s="139"/>
    </row>
    <row r="105" spans="1:3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0"/>
      <c r="P105" s="139"/>
      <c r="Q105" s="136"/>
      <c r="R105" s="137"/>
      <c r="S105" s="137"/>
      <c r="T105" s="170"/>
      <c r="U105" s="139"/>
      <c r="V105" s="136"/>
      <c r="W105" s="137"/>
      <c r="X105" s="137"/>
      <c r="Y105" s="170"/>
      <c r="Z105" s="139"/>
      <c r="AA105" s="136"/>
      <c r="AB105" s="137"/>
      <c r="AC105" s="137"/>
      <c r="AD105" s="170"/>
      <c r="AE105" s="139"/>
    </row>
    <row r="106" spans="1:3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0"/>
      <c r="P106" s="139"/>
      <c r="Q106" s="136"/>
      <c r="R106" s="137"/>
      <c r="S106" s="137"/>
      <c r="T106" s="170"/>
      <c r="U106" s="139"/>
      <c r="V106" s="136"/>
      <c r="W106" s="137"/>
      <c r="X106" s="137"/>
      <c r="Y106" s="170"/>
      <c r="Z106" s="139"/>
      <c r="AA106" s="136"/>
      <c r="AB106" s="137"/>
      <c r="AC106" s="137"/>
      <c r="AD106" s="170"/>
      <c r="AE106" s="139"/>
    </row>
    <row r="107" spans="1:3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0"/>
      <c r="P107" s="139"/>
      <c r="Q107" s="136"/>
      <c r="R107" s="137"/>
      <c r="S107" s="137"/>
      <c r="T107" s="170"/>
      <c r="U107" s="139"/>
      <c r="V107" s="136"/>
      <c r="W107" s="137"/>
      <c r="X107" s="137"/>
      <c r="Y107" s="170"/>
      <c r="Z107" s="139"/>
      <c r="AA107" s="136"/>
      <c r="AB107" s="137"/>
      <c r="AC107" s="137"/>
      <c r="AD107" s="170"/>
      <c r="AE107" s="139"/>
    </row>
    <row r="108" spans="1:3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0"/>
      <c r="P108" s="139"/>
      <c r="Q108" s="136"/>
      <c r="R108" s="137"/>
      <c r="S108" s="137"/>
      <c r="T108" s="170"/>
      <c r="U108" s="139"/>
      <c r="V108" s="136"/>
      <c r="W108" s="137"/>
      <c r="X108" s="137"/>
      <c r="Y108" s="170"/>
      <c r="Z108" s="139"/>
      <c r="AA108" s="136"/>
      <c r="AB108" s="137"/>
      <c r="AC108" s="137"/>
      <c r="AD108" s="170"/>
      <c r="AE108" s="139"/>
    </row>
    <row r="109" spans="1:3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0"/>
      <c r="P109" s="139"/>
      <c r="Q109" s="136"/>
      <c r="R109" s="137"/>
      <c r="S109" s="137"/>
      <c r="T109" s="170"/>
      <c r="U109" s="139"/>
      <c r="V109" s="136"/>
      <c r="W109" s="137"/>
      <c r="X109" s="137"/>
      <c r="Y109" s="170"/>
      <c r="Z109" s="139"/>
      <c r="AA109" s="136"/>
      <c r="AB109" s="137"/>
      <c r="AC109" s="137"/>
      <c r="AD109" s="170"/>
      <c r="AE109" s="139"/>
    </row>
    <row r="110" spans="1:3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0"/>
      <c r="P110" s="139"/>
      <c r="Q110" s="136"/>
      <c r="R110" s="137"/>
      <c r="S110" s="137"/>
      <c r="T110" s="170"/>
      <c r="U110" s="139"/>
      <c r="V110" s="136"/>
      <c r="W110" s="137"/>
      <c r="X110" s="137"/>
      <c r="Y110" s="170"/>
      <c r="Z110" s="139"/>
      <c r="AA110" s="136"/>
      <c r="AB110" s="137"/>
      <c r="AC110" s="137"/>
      <c r="AD110" s="170"/>
      <c r="AE110" s="139"/>
    </row>
    <row r="111" spans="1:3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0"/>
      <c r="P111" s="139"/>
      <c r="Q111" s="136"/>
      <c r="R111" s="137"/>
      <c r="S111" s="137"/>
      <c r="T111" s="170"/>
      <c r="U111" s="139"/>
      <c r="V111" s="136"/>
      <c r="W111" s="137"/>
      <c r="X111" s="137"/>
      <c r="Y111" s="170"/>
      <c r="Z111" s="139"/>
      <c r="AA111" s="136"/>
      <c r="AB111" s="137"/>
      <c r="AC111" s="137"/>
      <c r="AD111" s="170"/>
      <c r="AE111" s="139"/>
    </row>
    <row r="112" spans="1:3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0"/>
      <c r="P112" s="139"/>
      <c r="Q112" s="136"/>
      <c r="R112" s="137"/>
      <c r="S112" s="137"/>
      <c r="T112" s="170"/>
      <c r="U112" s="139"/>
      <c r="V112" s="136"/>
      <c r="W112" s="137"/>
      <c r="X112" s="137"/>
      <c r="Y112" s="170"/>
      <c r="Z112" s="139"/>
      <c r="AA112" s="136"/>
      <c r="AB112" s="137"/>
      <c r="AC112" s="137"/>
      <c r="AD112" s="170"/>
      <c r="AE112" s="139"/>
    </row>
    <row r="113" spans="1:3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0"/>
      <c r="P113" s="139"/>
      <c r="Q113" s="136"/>
      <c r="R113" s="137"/>
      <c r="S113" s="137"/>
      <c r="T113" s="170"/>
      <c r="U113" s="139"/>
      <c r="V113" s="136"/>
      <c r="W113" s="137"/>
      <c r="X113" s="137"/>
      <c r="Y113" s="170"/>
      <c r="Z113" s="139"/>
      <c r="AA113" s="136"/>
      <c r="AB113" s="137"/>
      <c r="AC113" s="137"/>
      <c r="AD113" s="170"/>
      <c r="AE113" s="139"/>
    </row>
    <row r="114" spans="1:3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0"/>
      <c r="P114" s="139"/>
      <c r="Q114" s="136"/>
      <c r="R114" s="137"/>
      <c r="S114" s="137"/>
      <c r="T114" s="170"/>
      <c r="U114" s="139"/>
      <c r="V114" s="136"/>
      <c r="W114" s="137"/>
      <c r="X114" s="137"/>
      <c r="Y114" s="170"/>
      <c r="Z114" s="139"/>
      <c r="AA114" s="136"/>
      <c r="AB114" s="137"/>
      <c r="AC114" s="137"/>
      <c r="AD114" s="170"/>
      <c r="AE114" s="139"/>
    </row>
    <row r="115" spans="1:31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0"/>
      <c r="P115" s="139"/>
      <c r="Q115" s="136"/>
      <c r="R115" s="137"/>
      <c r="S115" s="137"/>
      <c r="T115" s="170"/>
      <c r="U115" s="139"/>
      <c r="V115" s="136"/>
      <c r="W115" s="137"/>
      <c r="X115" s="137"/>
      <c r="Y115" s="170"/>
      <c r="Z115" s="139"/>
      <c r="AA115" s="136"/>
      <c r="AB115" s="137"/>
      <c r="AC115" s="137"/>
      <c r="AD115" s="170"/>
      <c r="AE115" s="139"/>
    </row>
    <row r="116" spans="1:31" x14ac:dyDescent="0.2">
      <c r="A116" s="115" t="s">
        <v>2</v>
      </c>
      <c r="B116" s="38">
        <f t="shared" ref="B116:Y116" si="21">SUM(B$92:B$115)</f>
        <v>38</v>
      </c>
      <c r="C116" s="11">
        <f t="shared" si="21"/>
        <v>305370</v>
      </c>
      <c r="D116" s="11">
        <f t="shared" si="21"/>
        <v>151460</v>
      </c>
      <c r="E116" s="155">
        <f t="shared" si="21"/>
        <v>127845.83200000001</v>
      </c>
      <c r="F116" s="70">
        <f t="shared" si="21"/>
        <v>1</v>
      </c>
      <c r="G116" s="57">
        <f t="shared" si="21"/>
        <v>38</v>
      </c>
      <c r="H116" s="71">
        <f t="shared" si="21"/>
        <v>325723</v>
      </c>
      <c r="I116" s="71">
        <f t="shared" si="21"/>
        <v>156184</v>
      </c>
      <c r="J116" s="165">
        <f t="shared" si="21"/>
        <v>134010.117</v>
      </c>
      <c r="K116" s="72">
        <f t="shared" si="21"/>
        <v>0.99999999999999989</v>
      </c>
      <c r="L116" s="140">
        <f t="shared" si="21"/>
        <v>39</v>
      </c>
      <c r="M116" s="141">
        <f t="shared" si="21"/>
        <v>322040</v>
      </c>
      <c r="N116" s="141">
        <f t="shared" si="21"/>
        <v>150098</v>
      </c>
      <c r="O116" s="171">
        <f t="shared" si="21"/>
        <v>127277.37899999999</v>
      </c>
      <c r="P116" s="143">
        <f t="shared" si="21"/>
        <v>1</v>
      </c>
      <c r="Q116" s="140">
        <f t="shared" si="21"/>
        <v>38</v>
      </c>
      <c r="R116" s="141">
        <f t="shared" si="21"/>
        <v>308343</v>
      </c>
      <c r="S116" s="141">
        <f t="shared" si="21"/>
        <v>143834</v>
      </c>
      <c r="T116" s="171">
        <f t="shared" si="21"/>
        <v>119248.00900000001</v>
      </c>
      <c r="U116" s="143">
        <f t="shared" si="21"/>
        <v>1</v>
      </c>
      <c r="V116" s="140">
        <f t="shared" si="21"/>
        <v>43</v>
      </c>
      <c r="W116" s="141">
        <f t="shared" si="21"/>
        <v>339380</v>
      </c>
      <c r="X116" s="141">
        <f t="shared" si="21"/>
        <v>153912</v>
      </c>
      <c r="Y116" s="171">
        <f t="shared" si="21"/>
        <v>125301.11599999998</v>
      </c>
      <c r="Z116" s="143">
        <f t="shared" ref="Z116:AE116" si="22">SUM(Z$92:Z$115)</f>
        <v>1.0000000000000002</v>
      </c>
      <c r="AA116" s="140">
        <f t="shared" si="22"/>
        <v>58</v>
      </c>
      <c r="AB116" s="141">
        <f t="shared" si="22"/>
        <v>358116</v>
      </c>
      <c r="AC116" s="141">
        <f t="shared" si="22"/>
        <v>159705</v>
      </c>
      <c r="AD116" s="171">
        <f t="shared" si="22"/>
        <v>128796.19100000001</v>
      </c>
      <c r="AE116" s="143">
        <f t="shared" si="22"/>
        <v>0.99999999999999989</v>
      </c>
    </row>
    <row r="119" spans="1:31" ht="12.75" hidden="1" customHeight="1" x14ac:dyDescent="0.2"/>
    <row r="120" spans="1:31" ht="12.75" hidden="1" customHeight="1" x14ac:dyDescent="0.2"/>
    <row r="121" spans="1:31" ht="12.75" hidden="1" customHeight="1" x14ac:dyDescent="0.2"/>
    <row r="122" spans="1:31" ht="12.75" hidden="1" customHeight="1" x14ac:dyDescent="0.2"/>
    <row r="123" spans="1:31" ht="12.75" hidden="1" customHeight="1" x14ac:dyDescent="0.2"/>
    <row r="124" spans="1:31" ht="12.75" hidden="1" customHeight="1" x14ac:dyDescent="0.2"/>
    <row r="125" spans="1:31" ht="12.75" hidden="1" customHeight="1" x14ac:dyDescent="0.2"/>
    <row r="126" spans="1:31" ht="12.75" hidden="1" customHeight="1" x14ac:dyDescent="0.2"/>
    <row r="127" spans="1:31" ht="12.75" hidden="1" customHeight="1" x14ac:dyDescent="0.2"/>
    <row r="128" spans="1:31" ht="12.75" hidden="1" customHeight="1" x14ac:dyDescent="0.2"/>
    <row r="129" spans="1:31" ht="12.75" hidden="1" customHeight="1" x14ac:dyDescent="0.2"/>
    <row r="131" spans="1:31" x14ac:dyDescent="0.2">
      <c r="A131" s="237" t="str">
        <f>Translation!$A$32</f>
        <v>Vorsorgeeinrichtungen ohne Staatsgarantie und ohne Vollversicherungslösung</v>
      </c>
    </row>
    <row r="132" spans="1:31" x14ac:dyDescent="0.2">
      <c r="A132" s="114" t="str">
        <f>$A$12</f>
        <v>keine selbst erbrachten Rentenleistungen</v>
      </c>
      <c r="B132" s="210">
        <v>191</v>
      </c>
      <c r="C132" s="211">
        <v>69934</v>
      </c>
      <c r="D132" s="211">
        <v>81</v>
      </c>
      <c r="E132" s="212">
        <v>11173.630999999999</v>
      </c>
      <c r="F132" s="213">
        <f t="shared" ref="F132:F138" si="23">E132/E$156</f>
        <v>1.6003590044331408E-2</v>
      </c>
      <c r="G132" s="218">
        <v>204</v>
      </c>
      <c r="H132" s="219">
        <v>72621</v>
      </c>
      <c r="I132" s="219">
        <v>56</v>
      </c>
      <c r="J132" s="220">
        <v>10987.513999999999</v>
      </c>
      <c r="K132" s="221">
        <f t="shared" ref="K132:K138" si="24">J132/J$156</f>
        <v>1.6409172296716824E-2</v>
      </c>
      <c r="L132" s="228">
        <v>202</v>
      </c>
      <c r="M132" s="229">
        <v>181993</v>
      </c>
      <c r="N132" s="229">
        <v>48</v>
      </c>
      <c r="O132" s="230">
        <v>18846.611000000001</v>
      </c>
      <c r="P132" s="231">
        <f t="shared" ref="P132:P138" si="25">O132/O$156</f>
        <v>2.9681547292396273E-2</v>
      </c>
      <c r="Q132" s="228">
        <v>212</v>
      </c>
      <c r="R132" s="229">
        <v>196278</v>
      </c>
      <c r="S132" s="229">
        <v>105</v>
      </c>
      <c r="T132" s="230">
        <v>19802.23</v>
      </c>
      <c r="U132" s="231">
        <f t="shared" ref="U132:U138" si="26">T132/T$156</f>
        <v>3.2713922834778995E-2</v>
      </c>
      <c r="V132" s="228">
        <v>238</v>
      </c>
      <c r="W132" s="229">
        <v>296873</v>
      </c>
      <c r="X132" s="229">
        <v>10922</v>
      </c>
      <c r="Y132" s="230">
        <v>24994.757000000001</v>
      </c>
      <c r="Z132" s="231">
        <f t="shared" ref="Z132:Z138" si="27">Y132/Y$156</f>
        <v>4.3359425616484912E-2</v>
      </c>
      <c r="AA132" s="228"/>
      <c r="AB132" s="229"/>
      <c r="AC132" s="229"/>
      <c r="AD132" s="230"/>
      <c r="AE132" s="231" t="e">
        <f t="shared" ref="AE132:AE138" si="28">AD132/AD$156</f>
        <v>#DIV/0!</v>
      </c>
    </row>
    <row r="133" spans="1:31" x14ac:dyDescent="0.2">
      <c r="A133" s="114" t="str">
        <f>$A$13</f>
        <v>unter 2.00%</v>
      </c>
      <c r="B133" s="210">
        <v>329</v>
      </c>
      <c r="C133" s="211">
        <v>470869</v>
      </c>
      <c r="D133" s="211">
        <v>192588</v>
      </c>
      <c r="E133" s="212">
        <v>153478.35399999999</v>
      </c>
      <c r="F133" s="213">
        <f t="shared" si="23"/>
        <v>0.21982152964374532</v>
      </c>
      <c r="G133" s="218">
        <v>260</v>
      </c>
      <c r="H133" s="219">
        <v>306440</v>
      </c>
      <c r="I133" s="219">
        <v>96765</v>
      </c>
      <c r="J133" s="220">
        <v>78267.255999999994</v>
      </c>
      <c r="K133" s="221">
        <f t="shared" si="24"/>
        <v>0.11688730397933905</v>
      </c>
      <c r="L133" s="228">
        <v>155</v>
      </c>
      <c r="M133" s="229">
        <v>112977</v>
      </c>
      <c r="N133" s="229">
        <v>49548</v>
      </c>
      <c r="O133" s="230">
        <v>38228.131999999998</v>
      </c>
      <c r="P133" s="231">
        <f t="shared" si="25"/>
        <v>6.0205524900894238E-2</v>
      </c>
      <c r="Q133" s="228">
        <v>78</v>
      </c>
      <c r="R133" s="229">
        <v>41022</v>
      </c>
      <c r="S133" s="229">
        <v>21482</v>
      </c>
      <c r="T133" s="230">
        <v>16295.887000000001</v>
      </c>
      <c r="U133" s="231">
        <f t="shared" si="26"/>
        <v>2.6921331074443545E-2</v>
      </c>
      <c r="V133" s="228">
        <v>41</v>
      </c>
      <c r="W133" s="229">
        <v>19773</v>
      </c>
      <c r="X133" s="229">
        <v>12710</v>
      </c>
      <c r="Y133" s="230">
        <v>8781.7669999999998</v>
      </c>
      <c r="Z133" s="231">
        <f t="shared" si="27"/>
        <v>1.523408981402787E-2</v>
      </c>
      <c r="AA133" s="228"/>
      <c r="AB133" s="229"/>
      <c r="AC133" s="229"/>
      <c r="AD133" s="230"/>
      <c r="AE133" s="231" t="e">
        <f t="shared" si="28"/>
        <v>#DIV/0!</v>
      </c>
    </row>
    <row r="134" spans="1:31" x14ac:dyDescent="0.2">
      <c r="A134" s="114" t="str">
        <f>$A$14</f>
        <v>2.00% – 2.49%</v>
      </c>
      <c r="B134" s="210">
        <v>726</v>
      </c>
      <c r="C134" s="211">
        <v>1391417</v>
      </c>
      <c r="D134" s="211">
        <v>374940</v>
      </c>
      <c r="E134" s="212">
        <v>338091.027</v>
      </c>
      <c r="F134" s="213">
        <f t="shared" si="23"/>
        <v>0.48423562526585867</v>
      </c>
      <c r="G134" s="218">
        <v>690</v>
      </c>
      <c r="H134" s="219">
        <v>1235078</v>
      </c>
      <c r="I134" s="219">
        <v>370786</v>
      </c>
      <c r="J134" s="220">
        <v>333729.08500000002</v>
      </c>
      <c r="K134" s="221">
        <f t="shared" si="24"/>
        <v>0.49840373866105242</v>
      </c>
      <c r="L134" s="228">
        <v>489</v>
      </c>
      <c r="M134" s="229">
        <v>871524</v>
      </c>
      <c r="N134" s="229">
        <v>274590</v>
      </c>
      <c r="O134" s="230">
        <v>231073.829</v>
      </c>
      <c r="P134" s="231">
        <f t="shared" si="25"/>
        <v>0.36391841395243896</v>
      </c>
      <c r="Q134" s="228">
        <v>242</v>
      </c>
      <c r="R134" s="229">
        <v>317671</v>
      </c>
      <c r="S134" s="229">
        <v>106930</v>
      </c>
      <c r="T134" s="230">
        <v>101795.673</v>
      </c>
      <c r="U134" s="231">
        <f t="shared" si="26"/>
        <v>0.16816973600631824</v>
      </c>
      <c r="V134" s="228">
        <v>106</v>
      </c>
      <c r="W134" s="229">
        <v>88022</v>
      </c>
      <c r="X134" s="229">
        <v>47634</v>
      </c>
      <c r="Y134" s="230">
        <v>41370.36</v>
      </c>
      <c r="Z134" s="231">
        <f t="shared" si="27"/>
        <v>7.1766852830263669E-2</v>
      </c>
      <c r="AA134" s="228"/>
      <c r="AB134" s="229"/>
      <c r="AC134" s="229"/>
      <c r="AD134" s="230"/>
      <c r="AE134" s="231" t="e">
        <f t="shared" si="28"/>
        <v>#DIV/0!</v>
      </c>
    </row>
    <row r="135" spans="1:31" x14ac:dyDescent="0.2">
      <c r="A135" s="114" t="str">
        <f>$A$15</f>
        <v>2.50% – 2.99%</v>
      </c>
      <c r="B135" s="210">
        <v>163</v>
      </c>
      <c r="C135" s="211">
        <v>856626</v>
      </c>
      <c r="D135" s="211">
        <v>189296</v>
      </c>
      <c r="E135" s="212">
        <v>171012.92800000001</v>
      </c>
      <c r="F135" s="213">
        <f t="shared" si="23"/>
        <v>0.24493566970242389</v>
      </c>
      <c r="G135" s="218">
        <v>276</v>
      </c>
      <c r="H135" s="219">
        <v>935817</v>
      </c>
      <c r="I135" s="219">
        <v>219608</v>
      </c>
      <c r="J135" s="220">
        <v>188128.52100000001</v>
      </c>
      <c r="K135" s="221">
        <f t="shared" si="24"/>
        <v>0.28095830549253537</v>
      </c>
      <c r="L135" s="228">
        <v>475</v>
      </c>
      <c r="M135" s="229">
        <v>812796</v>
      </c>
      <c r="N135" s="229">
        <v>251345</v>
      </c>
      <c r="O135" s="230">
        <v>217469.427</v>
      </c>
      <c r="P135" s="231">
        <f t="shared" si="25"/>
        <v>0.34249282707383405</v>
      </c>
      <c r="Q135" s="228">
        <v>554</v>
      </c>
      <c r="R135" s="229">
        <v>981059</v>
      </c>
      <c r="S135" s="229">
        <v>320068</v>
      </c>
      <c r="T135" s="230">
        <v>258836.47399999999</v>
      </c>
      <c r="U135" s="231">
        <f t="shared" si="26"/>
        <v>0.42760620582945852</v>
      </c>
      <c r="V135" s="228">
        <v>367</v>
      </c>
      <c r="W135" s="229">
        <v>600190</v>
      </c>
      <c r="X135" s="229">
        <v>182165</v>
      </c>
      <c r="Y135" s="230">
        <v>142233.55900000001</v>
      </c>
      <c r="Z135" s="231">
        <f t="shared" si="27"/>
        <v>0.24673836283459039</v>
      </c>
      <c r="AA135" s="228"/>
      <c r="AB135" s="229"/>
      <c r="AC135" s="229"/>
      <c r="AD135" s="230"/>
      <c r="AE135" s="231" t="e">
        <f t="shared" si="28"/>
        <v>#DIV/0!</v>
      </c>
    </row>
    <row r="136" spans="1:31" x14ac:dyDescent="0.2">
      <c r="A136" s="114" t="str">
        <f>$A$16</f>
        <v>3.00% – 3.49%</v>
      </c>
      <c r="B136" s="210">
        <v>24</v>
      </c>
      <c r="C136" s="211">
        <v>85316</v>
      </c>
      <c r="D136" s="211">
        <v>23162</v>
      </c>
      <c r="E136" s="212">
        <v>19364.294000000002</v>
      </c>
      <c r="F136" s="213">
        <f t="shared" si="23"/>
        <v>2.7734782245261765E-2</v>
      </c>
      <c r="G136" s="218">
        <v>51</v>
      </c>
      <c r="H136" s="219">
        <v>213242</v>
      </c>
      <c r="I136" s="219">
        <v>68048</v>
      </c>
      <c r="J136" s="220">
        <v>53565.313000000002</v>
      </c>
      <c r="K136" s="221">
        <f t="shared" si="24"/>
        <v>7.9996480563716749E-2</v>
      </c>
      <c r="L136" s="228">
        <v>156</v>
      </c>
      <c r="M136" s="229">
        <v>585260</v>
      </c>
      <c r="N136" s="229">
        <v>130559</v>
      </c>
      <c r="O136" s="230">
        <v>107079.24</v>
      </c>
      <c r="P136" s="231">
        <f t="shared" si="25"/>
        <v>0.16863920659761328</v>
      </c>
      <c r="Q136" s="228">
        <v>396</v>
      </c>
      <c r="R136" s="229">
        <v>947486</v>
      </c>
      <c r="S136" s="229">
        <v>231814</v>
      </c>
      <c r="T136" s="230">
        <v>177280.63399999999</v>
      </c>
      <c r="U136" s="231">
        <f t="shared" si="26"/>
        <v>0.29287332693220391</v>
      </c>
      <c r="V136" s="228">
        <v>691</v>
      </c>
      <c r="W136" s="229">
        <v>1146845</v>
      </c>
      <c r="X136" s="229">
        <v>322674</v>
      </c>
      <c r="Y136" s="230">
        <v>257265.413</v>
      </c>
      <c r="Z136" s="231">
        <f t="shared" si="27"/>
        <v>0.44628881723746183</v>
      </c>
      <c r="AA136" s="228"/>
      <c r="AB136" s="229"/>
      <c r="AC136" s="229"/>
      <c r="AD136" s="230"/>
      <c r="AE136" s="231" t="e">
        <f t="shared" si="28"/>
        <v>#DIV/0!</v>
      </c>
    </row>
    <row r="137" spans="1:31" ht="12.75" customHeight="1" x14ac:dyDescent="0.2">
      <c r="A137" s="114" t="str">
        <f>$A$17</f>
        <v>3.50% – 3.99%</v>
      </c>
      <c r="B137" s="210">
        <v>7</v>
      </c>
      <c r="C137" s="211">
        <v>10945</v>
      </c>
      <c r="D137" s="211">
        <v>4796</v>
      </c>
      <c r="E137" s="212">
        <v>4752.0410000000002</v>
      </c>
      <c r="F137" s="213">
        <f t="shared" si="23"/>
        <v>6.8061775118450464E-3</v>
      </c>
      <c r="G137" s="218">
        <v>10</v>
      </c>
      <c r="H137" s="219">
        <v>11024</v>
      </c>
      <c r="I137" s="219">
        <v>4856</v>
      </c>
      <c r="J137" s="220">
        <v>4600.7780000000002</v>
      </c>
      <c r="K137" s="221">
        <f t="shared" si="24"/>
        <v>6.8709772657349283E-3</v>
      </c>
      <c r="L137" s="228">
        <v>32</v>
      </c>
      <c r="M137" s="229">
        <v>108448</v>
      </c>
      <c r="N137" s="229">
        <v>31149</v>
      </c>
      <c r="O137" s="230">
        <v>21923.965</v>
      </c>
      <c r="P137" s="231">
        <f t="shared" si="25"/>
        <v>3.452807531201979E-2</v>
      </c>
      <c r="Q137" s="228">
        <v>76</v>
      </c>
      <c r="R137" s="229">
        <v>157549</v>
      </c>
      <c r="S137" s="229">
        <v>41398</v>
      </c>
      <c r="T137" s="230">
        <v>30646.208999999999</v>
      </c>
      <c r="U137" s="231">
        <f t="shared" si="26"/>
        <v>5.0628525999572245E-2</v>
      </c>
      <c r="V137" s="228">
        <v>185</v>
      </c>
      <c r="W137" s="229">
        <v>478699</v>
      </c>
      <c r="X137" s="229">
        <v>127435</v>
      </c>
      <c r="Y137" s="230">
        <v>98229.597999999998</v>
      </c>
      <c r="Z137" s="231">
        <f t="shared" si="27"/>
        <v>0.17040289480782769</v>
      </c>
      <c r="AA137" s="228"/>
      <c r="AB137" s="229"/>
      <c r="AC137" s="229"/>
      <c r="AD137" s="230"/>
      <c r="AE137" s="231" t="e">
        <f t="shared" si="28"/>
        <v>#DIV/0!</v>
      </c>
    </row>
    <row r="138" spans="1:31" ht="12.75" customHeight="1" x14ac:dyDescent="0.2">
      <c r="A138" s="114" t="str">
        <f>$A$18</f>
        <v>4.00% oder höher</v>
      </c>
      <c r="B138" s="210">
        <v>3</v>
      </c>
      <c r="C138" s="211">
        <v>1235</v>
      </c>
      <c r="D138" s="211">
        <v>294</v>
      </c>
      <c r="E138" s="212">
        <v>323.00299999999999</v>
      </c>
      <c r="F138" s="213">
        <f t="shared" si="23"/>
        <v>4.6262558653397252E-4</v>
      </c>
      <c r="G138" s="218">
        <v>4</v>
      </c>
      <c r="H138" s="219">
        <v>1223</v>
      </c>
      <c r="I138" s="219">
        <v>292</v>
      </c>
      <c r="J138" s="220">
        <v>317.40300000000002</v>
      </c>
      <c r="K138" s="221">
        <f t="shared" si="24"/>
        <v>4.7402174090470421E-4</v>
      </c>
      <c r="L138" s="228">
        <v>8</v>
      </c>
      <c r="M138" s="229">
        <v>1362</v>
      </c>
      <c r="N138" s="229">
        <v>332</v>
      </c>
      <c r="O138" s="230">
        <v>339.32600000000002</v>
      </c>
      <c r="P138" s="231">
        <f t="shared" si="25"/>
        <v>5.3440487080354433E-4</v>
      </c>
      <c r="Q138" s="228">
        <v>11</v>
      </c>
      <c r="R138" s="229">
        <v>2072</v>
      </c>
      <c r="S138" s="229">
        <v>700</v>
      </c>
      <c r="T138" s="230">
        <v>657.94799999999998</v>
      </c>
      <c r="U138" s="231">
        <f t="shared" si="26"/>
        <v>1.0869513232245646E-3</v>
      </c>
      <c r="V138" s="228">
        <v>25</v>
      </c>
      <c r="W138" s="229">
        <v>19550</v>
      </c>
      <c r="X138" s="229">
        <v>6233</v>
      </c>
      <c r="Y138" s="230">
        <v>3579.5299999999997</v>
      </c>
      <c r="Z138" s="231">
        <f t="shared" si="27"/>
        <v>6.20955685934359E-3</v>
      </c>
      <c r="AA138" s="228"/>
      <c r="AB138" s="229"/>
      <c r="AC138" s="229"/>
      <c r="AD138" s="230"/>
      <c r="AE138" s="231" t="e">
        <f t="shared" si="28"/>
        <v>#DIV/0!</v>
      </c>
    </row>
    <row r="139" spans="1:31" ht="12.75" hidden="1" customHeight="1" x14ac:dyDescent="0.2">
      <c r="A139" s="114">
        <f>$A$19</f>
        <v>0</v>
      </c>
      <c r="B139" s="210"/>
      <c r="C139" s="211"/>
      <c r="D139" s="211"/>
      <c r="E139" s="212"/>
      <c r="F139" s="213"/>
      <c r="G139" s="218"/>
      <c r="H139" s="219"/>
      <c r="I139" s="219"/>
      <c r="J139" s="220"/>
      <c r="K139" s="221"/>
      <c r="L139" s="228"/>
      <c r="M139" s="229"/>
      <c r="N139" s="229"/>
      <c r="O139" s="230"/>
      <c r="P139" s="231"/>
      <c r="Q139" s="228"/>
      <c r="R139" s="229"/>
      <c r="S139" s="229"/>
      <c r="T139" s="230"/>
      <c r="U139" s="231"/>
      <c r="V139" s="228"/>
      <c r="W139" s="229"/>
      <c r="X139" s="229"/>
      <c r="Y139" s="230"/>
      <c r="Z139" s="231"/>
      <c r="AA139" s="228"/>
      <c r="AB139" s="229"/>
      <c r="AC139" s="229"/>
      <c r="AD139" s="230"/>
      <c r="AE139" s="231"/>
    </row>
    <row r="140" spans="1:31" ht="12.75" hidden="1" customHeight="1" x14ac:dyDescent="0.2">
      <c r="A140" s="114">
        <f>$A$20</f>
        <v>0</v>
      </c>
      <c r="B140" s="210"/>
      <c r="C140" s="211"/>
      <c r="D140" s="211"/>
      <c r="E140" s="212"/>
      <c r="F140" s="213"/>
      <c r="G140" s="218"/>
      <c r="H140" s="219"/>
      <c r="I140" s="219"/>
      <c r="J140" s="220"/>
      <c r="K140" s="221"/>
      <c r="L140" s="228"/>
      <c r="M140" s="229"/>
      <c r="N140" s="229"/>
      <c r="O140" s="230"/>
      <c r="P140" s="231"/>
      <c r="Q140" s="228"/>
      <c r="R140" s="229"/>
      <c r="S140" s="229"/>
      <c r="T140" s="230"/>
      <c r="U140" s="231"/>
      <c r="V140" s="228"/>
      <c r="W140" s="229"/>
      <c r="X140" s="229"/>
      <c r="Y140" s="230"/>
      <c r="Z140" s="231"/>
      <c r="AA140" s="228"/>
      <c r="AB140" s="229"/>
      <c r="AC140" s="229"/>
      <c r="AD140" s="230"/>
      <c r="AE140" s="231"/>
    </row>
    <row r="141" spans="1:31" ht="12.75" hidden="1" customHeight="1" x14ac:dyDescent="0.2">
      <c r="A141" s="114">
        <f>$A$21</f>
        <v>0</v>
      </c>
      <c r="B141" s="210"/>
      <c r="C141" s="211"/>
      <c r="D141" s="211"/>
      <c r="E141" s="212"/>
      <c r="F141" s="213"/>
      <c r="G141" s="218"/>
      <c r="H141" s="219"/>
      <c r="I141" s="219"/>
      <c r="J141" s="220"/>
      <c r="K141" s="221"/>
      <c r="L141" s="228"/>
      <c r="M141" s="229"/>
      <c r="N141" s="229"/>
      <c r="O141" s="230"/>
      <c r="P141" s="231"/>
      <c r="Q141" s="228"/>
      <c r="R141" s="229"/>
      <c r="S141" s="229"/>
      <c r="T141" s="230"/>
      <c r="U141" s="231"/>
      <c r="V141" s="228"/>
      <c r="W141" s="229"/>
      <c r="X141" s="229"/>
      <c r="Y141" s="230"/>
      <c r="Z141" s="231"/>
      <c r="AA141" s="228"/>
      <c r="AB141" s="229"/>
      <c r="AC141" s="229"/>
      <c r="AD141" s="230"/>
      <c r="AE141" s="231"/>
    </row>
    <row r="142" spans="1:31" ht="12.75" hidden="1" customHeight="1" x14ac:dyDescent="0.2">
      <c r="A142" s="114">
        <f>$A$22</f>
        <v>0</v>
      </c>
      <c r="B142" s="210"/>
      <c r="C142" s="211"/>
      <c r="D142" s="211"/>
      <c r="E142" s="212"/>
      <c r="F142" s="213"/>
      <c r="G142" s="218"/>
      <c r="H142" s="219"/>
      <c r="I142" s="219"/>
      <c r="J142" s="220"/>
      <c r="K142" s="221"/>
      <c r="L142" s="228"/>
      <c r="M142" s="229"/>
      <c r="N142" s="229"/>
      <c r="O142" s="230"/>
      <c r="P142" s="231"/>
      <c r="Q142" s="228"/>
      <c r="R142" s="229"/>
      <c r="S142" s="229"/>
      <c r="T142" s="230"/>
      <c r="U142" s="231"/>
      <c r="V142" s="228"/>
      <c r="W142" s="229"/>
      <c r="X142" s="229"/>
      <c r="Y142" s="230"/>
      <c r="Z142" s="231"/>
      <c r="AA142" s="228"/>
      <c r="AB142" s="229"/>
      <c r="AC142" s="229"/>
      <c r="AD142" s="230"/>
      <c r="AE142" s="231"/>
    </row>
    <row r="143" spans="1:31" ht="12.75" hidden="1" customHeight="1" x14ac:dyDescent="0.2">
      <c r="A143" s="114">
        <f>$A$23</f>
        <v>0</v>
      </c>
      <c r="B143" s="210"/>
      <c r="C143" s="211"/>
      <c r="D143" s="211"/>
      <c r="E143" s="212"/>
      <c r="F143" s="213"/>
      <c r="G143" s="218"/>
      <c r="H143" s="219"/>
      <c r="I143" s="219"/>
      <c r="J143" s="220"/>
      <c r="K143" s="221"/>
      <c r="L143" s="228"/>
      <c r="M143" s="229"/>
      <c r="N143" s="229"/>
      <c r="O143" s="230"/>
      <c r="P143" s="231"/>
      <c r="Q143" s="228"/>
      <c r="R143" s="229"/>
      <c r="S143" s="229"/>
      <c r="T143" s="230"/>
      <c r="U143" s="231"/>
      <c r="V143" s="228"/>
      <c r="W143" s="229"/>
      <c r="X143" s="229"/>
      <c r="Y143" s="230"/>
      <c r="Z143" s="231"/>
      <c r="AA143" s="228"/>
      <c r="AB143" s="229"/>
      <c r="AC143" s="229"/>
      <c r="AD143" s="230"/>
      <c r="AE143" s="231"/>
    </row>
    <row r="144" spans="1:31" ht="12.75" hidden="1" customHeight="1" x14ac:dyDescent="0.2">
      <c r="A144" s="114">
        <f>$A$24</f>
        <v>0</v>
      </c>
      <c r="B144" s="210"/>
      <c r="C144" s="211"/>
      <c r="D144" s="211"/>
      <c r="E144" s="212"/>
      <c r="F144" s="213"/>
      <c r="G144" s="218"/>
      <c r="H144" s="219"/>
      <c r="I144" s="219"/>
      <c r="J144" s="220"/>
      <c r="K144" s="221"/>
      <c r="L144" s="228"/>
      <c r="M144" s="229"/>
      <c r="N144" s="229"/>
      <c r="O144" s="230"/>
      <c r="P144" s="231"/>
      <c r="Q144" s="228"/>
      <c r="R144" s="229"/>
      <c r="S144" s="229"/>
      <c r="T144" s="230"/>
      <c r="U144" s="231"/>
      <c r="V144" s="228"/>
      <c r="W144" s="229"/>
      <c r="X144" s="229"/>
      <c r="Y144" s="230"/>
      <c r="Z144" s="231"/>
      <c r="AA144" s="228"/>
      <c r="AB144" s="229"/>
      <c r="AC144" s="229"/>
      <c r="AD144" s="230"/>
      <c r="AE144" s="231"/>
    </row>
    <row r="145" spans="1:31" ht="12.75" hidden="1" customHeight="1" x14ac:dyDescent="0.2">
      <c r="A145" s="114">
        <f>$A$25</f>
        <v>0</v>
      </c>
      <c r="B145" s="210"/>
      <c r="C145" s="211"/>
      <c r="D145" s="211"/>
      <c r="E145" s="212"/>
      <c r="F145" s="213"/>
      <c r="G145" s="218"/>
      <c r="H145" s="219"/>
      <c r="I145" s="219"/>
      <c r="J145" s="220"/>
      <c r="K145" s="221"/>
      <c r="L145" s="228"/>
      <c r="M145" s="229"/>
      <c r="N145" s="229"/>
      <c r="O145" s="230"/>
      <c r="P145" s="231"/>
      <c r="Q145" s="228"/>
      <c r="R145" s="229"/>
      <c r="S145" s="229"/>
      <c r="T145" s="230"/>
      <c r="U145" s="231"/>
      <c r="V145" s="228"/>
      <c r="W145" s="229"/>
      <c r="X145" s="229"/>
      <c r="Y145" s="230"/>
      <c r="Z145" s="231"/>
      <c r="AA145" s="228"/>
      <c r="AB145" s="229"/>
      <c r="AC145" s="229"/>
      <c r="AD145" s="230"/>
      <c r="AE145" s="231"/>
    </row>
    <row r="146" spans="1:31" ht="12.75" hidden="1" customHeight="1" x14ac:dyDescent="0.2">
      <c r="A146" s="114">
        <f>$A$26</f>
        <v>0</v>
      </c>
      <c r="B146" s="210"/>
      <c r="C146" s="211"/>
      <c r="D146" s="211"/>
      <c r="E146" s="212"/>
      <c r="F146" s="213"/>
      <c r="G146" s="218"/>
      <c r="H146" s="219"/>
      <c r="I146" s="219"/>
      <c r="J146" s="220"/>
      <c r="K146" s="221"/>
      <c r="L146" s="228"/>
      <c r="M146" s="229"/>
      <c r="N146" s="229"/>
      <c r="O146" s="230"/>
      <c r="P146" s="231"/>
      <c r="Q146" s="228"/>
      <c r="R146" s="229"/>
      <c r="S146" s="229"/>
      <c r="T146" s="230"/>
      <c r="U146" s="231"/>
      <c r="V146" s="228"/>
      <c r="W146" s="229"/>
      <c r="X146" s="229"/>
      <c r="Y146" s="230"/>
      <c r="Z146" s="231"/>
      <c r="AA146" s="228"/>
      <c r="AB146" s="229"/>
      <c r="AC146" s="229"/>
      <c r="AD146" s="230"/>
      <c r="AE146" s="231"/>
    </row>
    <row r="147" spans="1:31" ht="12.75" hidden="1" customHeight="1" x14ac:dyDescent="0.2">
      <c r="A147" s="114">
        <f>$A$27</f>
        <v>0</v>
      </c>
      <c r="B147" s="210"/>
      <c r="C147" s="211"/>
      <c r="D147" s="211"/>
      <c r="E147" s="212"/>
      <c r="F147" s="213"/>
      <c r="G147" s="218"/>
      <c r="H147" s="219"/>
      <c r="I147" s="219"/>
      <c r="J147" s="220"/>
      <c r="K147" s="221"/>
      <c r="L147" s="228"/>
      <c r="M147" s="229"/>
      <c r="N147" s="229"/>
      <c r="O147" s="230"/>
      <c r="P147" s="231"/>
      <c r="Q147" s="228"/>
      <c r="R147" s="229"/>
      <c r="S147" s="229"/>
      <c r="T147" s="230"/>
      <c r="U147" s="231"/>
      <c r="V147" s="228"/>
      <c r="W147" s="229"/>
      <c r="X147" s="229"/>
      <c r="Y147" s="230"/>
      <c r="Z147" s="231"/>
      <c r="AA147" s="228"/>
      <c r="AB147" s="229"/>
      <c r="AC147" s="229"/>
      <c r="AD147" s="230"/>
      <c r="AE147" s="231"/>
    </row>
    <row r="148" spans="1:31" ht="12.75" hidden="1" customHeight="1" x14ac:dyDescent="0.2">
      <c r="A148" s="114">
        <f>$A$28</f>
        <v>0</v>
      </c>
      <c r="B148" s="210"/>
      <c r="C148" s="211"/>
      <c r="D148" s="211"/>
      <c r="E148" s="212"/>
      <c r="F148" s="213"/>
      <c r="G148" s="218"/>
      <c r="H148" s="219"/>
      <c r="I148" s="219"/>
      <c r="J148" s="220"/>
      <c r="K148" s="221"/>
      <c r="L148" s="228"/>
      <c r="M148" s="229"/>
      <c r="N148" s="229"/>
      <c r="O148" s="230"/>
      <c r="P148" s="231"/>
      <c r="Q148" s="228"/>
      <c r="R148" s="229"/>
      <c r="S148" s="229"/>
      <c r="T148" s="230"/>
      <c r="U148" s="231"/>
      <c r="V148" s="228"/>
      <c r="W148" s="229"/>
      <c r="X148" s="229"/>
      <c r="Y148" s="230"/>
      <c r="Z148" s="231"/>
      <c r="AA148" s="228"/>
      <c r="AB148" s="229"/>
      <c r="AC148" s="229"/>
      <c r="AD148" s="230"/>
      <c r="AE148" s="231"/>
    </row>
    <row r="149" spans="1:31" ht="12.75" hidden="1" customHeight="1" x14ac:dyDescent="0.2">
      <c r="A149" s="114">
        <f>$A$29</f>
        <v>0</v>
      </c>
      <c r="B149" s="210"/>
      <c r="C149" s="211"/>
      <c r="D149" s="211"/>
      <c r="E149" s="212"/>
      <c r="F149" s="213"/>
      <c r="G149" s="218"/>
      <c r="H149" s="219"/>
      <c r="I149" s="219"/>
      <c r="J149" s="220"/>
      <c r="K149" s="221"/>
      <c r="L149" s="228"/>
      <c r="M149" s="229"/>
      <c r="N149" s="229"/>
      <c r="O149" s="230"/>
      <c r="P149" s="231"/>
      <c r="Q149" s="228"/>
      <c r="R149" s="229"/>
      <c r="S149" s="229"/>
      <c r="T149" s="230"/>
      <c r="U149" s="231"/>
      <c r="V149" s="228"/>
      <c r="W149" s="229"/>
      <c r="X149" s="229"/>
      <c r="Y149" s="230"/>
      <c r="Z149" s="231"/>
      <c r="AA149" s="228"/>
      <c r="AB149" s="229"/>
      <c r="AC149" s="229"/>
      <c r="AD149" s="230"/>
      <c r="AE149" s="231"/>
    </row>
    <row r="150" spans="1:31" ht="12.75" hidden="1" customHeight="1" x14ac:dyDescent="0.2">
      <c r="A150" s="114">
        <f>$A$30</f>
        <v>0</v>
      </c>
      <c r="B150" s="210"/>
      <c r="C150" s="211"/>
      <c r="D150" s="211"/>
      <c r="E150" s="212"/>
      <c r="F150" s="213"/>
      <c r="G150" s="218"/>
      <c r="H150" s="219"/>
      <c r="I150" s="219"/>
      <c r="J150" s="220"/>
      <c r="K150" s="221"/>
      <c r="L150" s="228"/>
      <c r="M150" s="229"/>
      <c r="N150" s="229"/>
      <c r="O150" s="230"/>
      <c r="P150" s="231"/>
      <c r="Q150" s="228"/>
      <c r="R150" s="229"/>
      <c r="S150" s="229"/>
      <c r="T150" s="230"/>
      <c r="U150" s="231"/>
      <c r="V150" s="228"/>
      <c r="W150" s="229"/>
      <c r="X150" s="229"/>
      <c r="Y150" s="230"/>
      <c r="Z150" s="231"/>
      <c r="AA150" s="228"/>
      <c r="AB150" s="229"/>
      <c r="AC150" s="229"/>
      <c r="AD150" s="230"/>
      <c r="AE150" s="231"/>
    </row>
    <row r="151" spans="1:31" ht="12.75" hidden="1" customHeight="1" x14ac:dyDescent="0.2">
      <c r="A151" s="114">
        <f>$A$31</f>
        <v>0</v>
      </c>
      <c r="B151" s="210"/>
      <c r="C151" s="211"/>
      <c r="D151" s="211"/>
      <c r="E151" s="212"/>
      <c r="F151" s="213"/>
      <c r="G151" s="218"/>
      <c r="H151" s="219"/>
      <c r="I151" s="219"/>
      <c r="J151" s="220"/>
      <c r="K151" s="221"/>
      <c r="L151" s="228"/>
      <c r="M151" s="229"/>
      <c r="N151" s="229"/>
      <c r="O151" s="230"/>
      <c r="P151" s="231"/>
      <c r="Q151" s="228"/>
      <c r="R151" s="229"/>
      <c r="S151" s="229"/>
      <c r="T151" s="230"/>
      <c r="U151" s="231"/>
      <c r="V151" s="228"/>
      <c r="W151" s="229"/>
      <c r="X151" s="229"/>
      <c r="Y151" s="230"/>
      <c r="Z151" s="231"/>
      <c r="AA151" s="228"/>
      <c r="AB151" s="229"/>
      <c r="AC151" s="229"/>
      <c r="AD151" s="230"/>
      <c r="AE151" s="231"/>
    </row>
    <row r="152" spans="1:31" ht="12.75" hidden="1" customHeight="1" x14ac:dyDescent="0.2">
      <c r="A152" s="114">
        <f>$A$32</f>
        <v>0</v>
      </c>
      <c r="B152" s="210"/>
      <c r="C152" s="211"/>
      <c r="D152" s="211"/>
      <c r="E152" s="212"/>
      <c r="F152" s="213"/>
      <c r="G152" s="218"/>
      <c r="H152" s="219"/>
      <c r="I152" s="219"/>
      <c r="J152" s="220"/>
      <c r="K152" s="221"/>
      <c r="L152" s="228"/>
      <c r="M152" s="229"/>
      <c r="N152" s="229"/>
      <c r="O152" s="230"/>
      <c r="P152" s="231"/>
      <c r="Q152" s="228"/>
      <c r="R152" s="229"/>
      <c r="S152" s="229"/>
      <c r="T152" s="230"/>
      <c r="U152" s="231"/>
      <c r="V152" s="228"/>
      <c r="W152" s="229"/>
      <c r="X152" s="229"/>
      <c r="Y152" s="230"/>
      <c r="Z152" s="231"/>
      <c r="AA152" s="228"/>
      <c r="AB152" s="229"/>
      <c r="AC152" s="229"/>
      <c r="AD152" s="230"/>
      <c r="AE152" s="231"/>
    </row>
    <row r="153" spans="1:31" ht="12.75" hidden="1" customHeight="1" x14ac:dyDescent="0.2">
      <c r="A153" s="114">
        <f>$A$33</f>
        <v>0</v>
      </c>
      <c r="B153" s="210"/>
      <c r="C153" s="211"/>
      <c r="D153" s="211"/>
      <c r="E153" s="212"/>
      <c r="F153" s="213"/>
      <c r="G153" s="218"/>
      <c r="H153" s="219"/>
      <c r="I153" s="219"/>
      <c r="J153" s="220"/>
      <c r="K153" s="221"/>
      <c r="L153" s="228"/>
      <c r="M153" s="229"/>
      <c r="N153" s="229"/>
      <c r="O153" s="230"/>
      <c r="P153" s="231"/>
      <c r="Q153" s="228"/>
      <c r="R153" s="229"/>
      <c r="S153" s="229"/>
      <c r="T153" s="230"/>
      <c r="U153" s="231"/>
      <c r="V153" s="228"/>
      <c r="W153" s="229"/>
      <c r="X153" s="229"/>
      <c r="Y153" s="230"/>
      <c r="Z153" s="231"/>
      <c r="AA153" s="228"/>
      <c r="AB153" s="229"/>
      <c r="AC153" s="229"/>
      <c r="AD153" s="230"/>
      <c r="AE153" s="231"/>
    </row>
    <row r="154" spans="1:31" ht="12.75" hidden="1" customHeight="1" x14ac:dyDescent="0.2">
      <c r="A154" s="114">
        <f>$A$34</f>
        <v>0</v>
      </c>
      <c r="B154" s="210"/>
      <c r="C154" s="211"/>
      <c r="D154" s="211"/>
      <c r="E154" s="212"/>
      <c r="F154" s="213"/>
      <c r="G154" s="218"/>
      <c r="H154" s="219"/>
      <c r="I154" s="219"/>
      <c r="J154" s="220"/>
      <c r="K154" s="221"/>
      <c r="L154" s="228"/>
      <c r="M154" s="229"/>
      <c r="N154" s="229"/>
      <c r="O154" s="230"/>
      <c r="P154" s="231"/>
      <c r="Q154" s="228"/>
      <c r="R154" s="229"/>
      <c r="S154" s="229"/>
      <c r="T154" s="230"/>
      <c r="U154" s="231"/>
      <c r="V154" s="228"/>
      <c r="W154" s="229"/>
      <c r="X154" s="229"/>
      <c r="Y154" s="230"/>
      <c r="Z154" s="231"/>
      <c r="AA154" s="228"/>
      <c r="AB154" s="229"/>
      <c r="AC154" s="229"/>
      <c r="AD154" s="230"/>
      <c r="AE154" s="231"/>
    </row>
    <row r="155" spans="1:31" ht="12.75" hidden="1" customHeight="1" x14ac:dyDescent="0.2">
      <c r="B155" s="210"/>
      <c r="C155" s="211"/>
      <c r="D155" s="211"/>
      <c r="E155" s="212"/>
      <c r="F155" s="213"/>
      <c r="G155" s="218"/>
      <c r="H155" s="219"/>
      <c r="I155" s="219"/>
      <c r="J155" s="220"/>
      <c r="K155" s="221"/>
      <c r="L155" s="228"/>
      <c r="M155" s="229"/>
      <c r="N155" s="229"/>
      <c r="O155" s="230"/>
      <c r="P155" s="231"/>
      <c r="Q155" s="228"/>
      <c r="R155" s="229"/>
      <c r="S155" s="229"/>
      <c r="T155" s="230"/>
      <c r="U155" s="231"/>
      <c r="V155" s="228"/>
      <c r="W155" s="229"/>
      <c r="X155" s="229"/>
      <c r="Y155" s="230"/>
      <c r="Z155" s="231"/>
      <c r="AA155" s="228"/>
      <c r="AB155" s="229"/>
      <c r="AC155" s="229"/>
      <c r="AD155" s="230"/>
      <c r="AE155" s="231"/>
    </row>
    <row r="156" spans="1:31" x14ac:dyDescent="0.2">
      <c r="A156" s="115" t="s">
        <v>2</v>
      </c>
      <c r="B156" s="214">
        <f t="shared" ref="B156:AE156" si="29">SUM(B$132:B$155)</f>
        <v>1443</v>
      </c>
      <c r="C156" s="215">
        <f t="shared" si="29"/>
        <v>2886342</v>
      </c>
      <c r="D156" s="215">
        <f t="shared" si="29"/>
        <v>785157</v>
      </c>
      <c r="E156" s="216">
        <f t="shared" si="29"/>
        <v>698195.27799999993</v>
      </c>
      <c r="F156" s="217">
        <f t="shared" si="29"/>
        <v>1</v>
      </c>
      <c r="G156" s="224">
        <f t="shared" si="29"/>
        <v>1495</v>
      </c>
      <c r="H156" s="225">
        <f t="shared" si="29"/>
        <v>2775445</v>
      </c>
      <c r="I156" s="225">
        <f t="shared" si="29"/>
        <v>760411</v>
      </c>
      <c r="J156" s="226">
        <f t="shared" si="29"/>
        <v>669595.87</v>
      </c>
      <c r="K156" s="227">
        <f t="shared" si="29"/>
        <v>1</v>
      </c>
      <c r="L156" s="233">
        <f t="shared" si="29"/>
        <v>1517</v>
      </c>
      <c r="M156" s="234">
        <f t="shared" si="29"/>
        <v>2674360</v>
      </c>
      <c r="N156" s="234">
        <f t="shared" si="29"/>
        <v>737571</v>
      </c>
      <c r="O156" s="235">
        <f t="shared" si="29"/>
        <v>634960.52999999991</v>
      </c>
      <c r="P156" s="236">
        <f t="shared" si="29"/>
        <v>1.0000000000000002</v>
      </c>
      <c r="Q156" s="233">
        <f t="shared" si="29"/>
        <v>1569</v>
      </c>
      <c r="R156" s="234">
        <f t="shared" si="29"/>
        <v>2643137</v>
      </c>
      <c r="S156" s="234">
        <f t="shared" si="29"/>
        <v>722497</v>
      </c>
      <c r="T156" s="235">
        <f t="shared" si="29"/>
        <v>605315.05499999993</v>
      </c>
      <c r="U156" s="236">
        <f t="shared" si="29"/>
        <v>1</v>
      </c>
      <c r="V156" s="233">
        <f t="shared" si="29"/>
        <v>1653</v>
      </c>
      <c r="W156" s="234">
        <f t="shared" si="29"/>
        <v>2649952</v>
      </c>
      <c r="X156" s="234">
        <f t="shared" si="29"/>
        <v>709773</v>
      </c>
      <c r="Y156" s="235">
        <f t="shared" si="29"/>
        <v>576454.98400000005</v>
      </c>
      <c r="Z156" s="236">
        <f t="shared" si="29"/>
        <v>0.99999999999999989</v>
      </c>
      <c r="AA156" s="233">
        <f t="shared" si="29"/>
        <v>0</v>
      </c>
      <c r="AB156" s="234">
        <f t="shared" si="29"/>
        <v>0</v>
      </c>
      <c r="AC156" s="234">
        <f t="shared" si="29"/>
        <v>0</v>
      </c>
      <c r="AD156" s="235">
        <f t="shared" si="29"/>
        <v>0</v>
      </c>
      <c r="AE156" s="236" t="e">
        <f t="shared" si="29"/>
        <v>#DIV/0!</v>
      </c>
    </row>
    <row r="159" spans="1:31" ht="12.75" hidden="1" customHeight="1" x14ac:dyDescent="0.2"/>
    <row r="160" spans="1:31" ht="12.75" hidden="1" customHeight="1" x14ac:dyDescent="0.2"/>
    <row r="161" spans="1:31" ht="12.75" hidden="1" customHeight="1" x14ac:dyDescent="0.2"/>
    <row r="162" spans="1:31" ht="12.75" hidden="1" customHeight="1" x14ac:dyDescent="0.2"/>
    <row r="163" spans="1:31" ht="12.75" hidden="1" customHeight="1" x14ac:dyDescent="0.2"/>
    <row r="164" spans="1:31" ht="12.75" hidden="1" customHeight="1" x14ac:dyDescent="0.2"/>
    <row r="165" spans="1:31" ht="12.75" hidden="1" customHeight="1" x14ac:dyDescent="0.2"/>
    <row r="166" spans="1:31" ht="12.75" hidden="1" customHeight="1" x14ac:dyDescent="0.2"/>
    <row r="167" spans="1:31" ht="12.75" hidden="1" customHeight="1" x14ac:dyDescent="0.2"/>
    <row r="168" spans="1:31" ht="12.75" hidden="1" customHeight="1" x14ac:dyDescent="0.2"/>
    <row r="169" spans="1:31" ht="12.75" hidden="1" customHeight="1" x14ac:dyDescent="0.2"/>
    <row r="171" spans="1:31" x14ac:dyDescent="0.2">
      <c r="A171" s="273" t="str">
        <f>Translation!$A$33</f>
        <v>Vorsorgeeinrichtungen ohne Staatsgarantie und mit Vollversicherungslösung</v>
      </c>
    </row>
    <row r="172" spans="1:31" x14ac:dyDescent="0.2">
      <c r="A172" s="114" t="str">
        <f>$A$12</f>
        <v>keine selbst erbrachten Rentenleistungen</v>
      </c>
      <c r="B172" s="238">
        <v>93</v>
      </c>
      <c r="C172" s="239">
        <v>975597</v>
      </c>
      <c r="D172" s="239">
        <v>122</v>
      </c>
      <c r="E172" s="240">
        <v>91448.273000000001</v>
      </c>
      <c r="F172" s="241">
        <f t="shared" ref="F172:F178" si="30">E172/E$196</f>
        <v>0.95159444715787811</v>
      </c>
      <c r="G172" s="246">
        <v>105</v>
      </c>
      <c r="H172" s="247">
        <v>1000184</v>
      </c>
      <c r="I172" s="247">
        <v>120</v>
      </c>
      <c r="J172" s="248">
        <v>94951.084000000003</v>
      </c>
      <c r="K172" s="249">
        <f t="shared" ref="K172:K178" si="31">J172/J$196</f>
        <v>0.95254186632030591</v>
      </c>
      <c r="L172" s="256">
        <v>102</v>
      </c>
      <c r="M172" s="257">
        <v>976157</v>
      </c>
      <c r="N172" s="257">
        <v>6</v>
      </c>
      <c r="O172" s="258">
        <v>92606.047999999995</v>
      </c>
      <c r="P172" s="259">
        <f t="shared" ref="P172:P178" si="32">O172/O$196</f>
        <v>0.94662854094918147</v>
      </c>
      <c r="Q172" s="256">
        <v>118</v>
      </c>
      <c r="R172" s="257">
        <v>1082294</v>
      </c>
      <c r="S172" s="257">
        <v>11092</v>
      </c>
      <c r="T172" s="258">
        <v>98093.82</v>
      </c>
      <c r="U172" s="259">
        <f t="shared" ref="U172:U178" si="33">T172/T$196</f>
        <v>0.99419187125488595</v>
      </c>
      <c r="V172" s="256">
        <v>118</v>
      </c>
      <c r="W172" s="257">
        <v>1007586</v>
      </c>
      <c r="X172" s="257">
        <v>3521</v>
      </c>
      <c r="Y172" s="258">
        <v>94351.716</v>
      </c>
      <c r="Z172" s="259">
        <f t="shared" ref="Z172:Z178" si="34">Y172/Y$196</f>
        <v>0.92253037805017979</v>
      </c>
      <c r="AA172" s="256"/>
      <c r="AB172" s="257"/>
      <c r="AC172" s="257"/>
      <c r="AD172" s="258"/>
      <c r="AE172" s="259" t="e">
        <f t="shared" ref="AE172:AE178" si="35">AD172/AD$196</f>
        <v>#DIV/0!</v>
      </c>
    </row>
    <row r="173" spans="1:31" x14ac:dyDescent="0.2">
      <c r="A173" s="114" t="str">
        <f>$A$13</f>
        <v>unter 2.00%</v>
      </c>
      <c r="B173" s="238">
        <v>6</v>
      </c>
      <c r="C173" s="239">
        <v>873</v>
      </c>
      <c r="D173" s="239">
        <v>111</v>
      </c>
      <c r="E173" s="240">
        <v>111.67</v>
      </c>
      <c r="F173" s="241">
        <f t="shared" si="30"/>
        <v>1.162018137992833E-3</v>
      </c>
      <c r="G173" s="246">
        <v>5</v>
      </c>
      <c r="H173" s="247">
        <v>848</v>
      </c>
      <c r="I173" s="247">
        <v>113</v>
      </c>
      <c r="J173" s="248">
        <v>112.04600000000001</v>
      </c>
      <c r="K173" s="249">
        <f t="shared" si="31"/>
        <v>1.1240367298358067E-3</v>
      </c>
      <c r="L173" s="256">
        <v>7</v>
      </c>
      <c r="M173" s="257">
        <v>2930</v>
      </c>
      <c r="N173" s="257">
        <v>118</v>
      </c>
      <c r="O173" s="258">
        <v>292.06799999999998</v>
      </c>
      <c r="P173" s="259">
        <f t="shared" si="32"/>
        <v>2.9855491155172235E-3</v>
      </c>
      <c r="Q173" s="256">
        <v>3</v>
      </c>
      <c r="R173" s="257">
        <v>742</v>
      </c>
      <c r="S173" s="257">
        <v>122</v>
      </c>
      <c r="T173" s="258">
        <v>85.405000000000001</v>
      </c>
      <c r="U173" s="259">
        <f t="shared" si="33"/>
        <v>8.6558925694323584E-4</v>
      </c>
      <c r="V173" s="256">
        <v>3</v>
      </c>
      <c r="W173" s="257">
        <v>979</v>
      </c>
      <c r="X173" s="257">
        <v>86</v>
      </c>
      <c r="Y173" s="258">
        <v>171.14</v>
      </c>
      <c r="Z173" s="259">
        <f t="shared" si="34"/>
        <v>1.6733330944347399E-3</v>
      </c>
      <c r="AA173" s="256"/>
      <c r="AB173" s="257"/>
      <c r="AC173" s="257"/>
      <c r="AD173" s="258"/>
      <c r="AE173" s="259" t="e">
        <f t="shared" si="35"/>
        <v>#DIV/0!</v>
      </c>
    </row>
    <row r="174" spans="1:31" x14ac:dyDescent="0.2">
      <c r="A174" s="114" t="str">
        <f>$A$14</f>
        <v>2.00% – 2.49%</v>
      </c>
      <c r="B174" s="238">
        <v>6</v>
      </c>
      <c r="C174" s="239">
        <v>73705</v>
      </c>
      <c r="D174" s="239">
        <v>445</v>
      </c>
      <c r="E174" s="240">
        <v>4537.3</v>
      </c>
      <c r="F174" s="241">
        <f t="shared" si="30"/>
        <v>4.7214335967716313E-2</v>
      </c>
      <c r="G174" s="246">
        <v>9</v>
      </c>
      <c r="H174" s="247">
        <v>73697</v>
      </c>
      <c r="I174" s="247">
        <v>660</v>
      </c>
      <c r="J174" s="248">
        <v>4610.3429999999998</v>
      </c>
      <c r="K174" s="249">
        <f t="shared" si="31"/>
        <v>4.6250601263243686E-2</v>
      </c>
      <c r="L174" s="256">
        <v>7</v>
      </c>
      <c r="M174" s="257">
        <v>608</v>
      </c>
      <c r="N174" s="257">
        <v>176</v>
      </c>
      <c r="O174" s="258">
        <v>167.44800000000001</v>
      </c>
      <c r="P174" s="259">
        <f t="shared" si="32"/>
        <v>1.711670666745854E-3</v>
      </c>
      <c r="Q174" s="256">
        <v>5</v>
      </c>
      <c r="R174" s="257">
        <v>1090</v>
      </c>
      <c r="S174" s="257">
        <v>159</v>
      </c>
      <c r="T174" s="258">
        <v>150.018</v>
      </c>
      <c r="U174" s="259">
        <f t="shared" si="33"/>
        <v>1.5204492611452533E-3</v>
      </c>
      <c r="V174" s="256">
        <v>2</v>
      </c>
      <c r="W174" s="257">
        <v>693</v>
      </c>
      <c r="X174" s="257">
        <v>72</v>
      </c>
      <c r="Y174" s="258">
        <v>70.593000000000004</v>
      </c>
      <c r="Z174" s="259">
        <f t="shared" si="34"/>
        <v>6.9022790192492468E-4</v>
      </c>
      <c r="AA174" s="256"/>
      <c r="AB174" s="257"/>
      <c r="AC174" s="257"/>
      <c r="AD174" s="258"/>
      <c r="AE174" s="259" t="e">
        <f t="shared" si="35"/>
        <v>#DIV/0!</v>
      </c>
    </row>
    <row r="175" spans="1:31" x14ac:dyDescent="0.2">
      <c r="A175" s="114" t="str">
        <f>$A$15</f>
        <v>2.50% – 2.99%</v>
      </c>
      <c r="B175" s="238">
        <v>0</v>
      </c>
      <c r="C175" s="239">
        <v>0</v>
      </c>
      <c r="D175" s="239">
        <v>0</v>
      </c>
      <c r="E175" s="240">
        <v>0</v>
      </c>
      <c r="F175" s="241">
        <f t="shared" si="30"/>
        <v>0</v>
      </c>
      <c r="G175" s="246">
        <v>0</v>
      </c>
      <c r="H175" s="247">
        <v>0</v>
      </c>
      <c r="I175" s="247">
        <v>0</v>
      </c>
      <c r="J175" s="248">
        <v>0</v>
      </c>
      <c r="K175" s="249">
        <f t="shared" si="31"/>
        <v>0</v>
      </c>
      <c r="L175" s="256">
        <v>6</v>
      </c>
      <c r="M175" s="257">
        <v>73457</v>
      </c>
      <c r="N175" s="257">
        <v>579</v>
      </c>
      <c r="O175" s="258">
        <v>4494.9740000000002</v>
      </c>
      <c r="P175" s="259">
        <f t="shared" si="32"/>
        <v>4.5948086233250196E-2</v>
      </c>
      <c r="Q175" s="256">
        <v>3</v>
      </c>
      <c r="R175" s="257">
        <v>493</v>
      </c>
      <c r="S175" s="257">
        <v>64</v>
      </c>
      <c r="T175" s="258">
        <v>47.984999999999999</v>
      </c>
      <c r="U175" s="259">
        <f t="shared" si="33"/>
        <v>4.8633335863733005E-4</v>
      </c>
      <c r="V175" s="256">
        <v>4</v>
      </c>
      <c r="W175" s="257">
        <v>1169</v>
      </c>
      <c r="X175" s="257">
        <v>176</v>
      </c>
      <c r="Y175" s="258">
        <v>7121.0429999999997</v>
      </c>
      <c r="Z175" s="259">
        <f t="shared" si="34"/>
        <v>6.9626486612088603E-2</v>
      </c>
      <c r="AA175" s="256"/>
      <c r="AB175" s="257"/>
      <c r="AC175" s="257"/>
      <c r="AD175" s="258"/>
      <c r="AE175" s="259" t="e">
        <f t="shared" si="35"/>
        <v>#DIV/0!</v>
      </c>
    </row>
    <row r="176" spans="1:31" x14ac:dyDescent="0.2">
      <c r="A176" s="114" t="str">
        <f>$A$16</f>
        <v>3.00% – 3.49%</v>
      </c>
      <c r="B176" s="238">
        <v>1</v>
      </c>
      <c r="C176" s="239">
        <v>10</v>
      </c>
      <c r="D176" s="239">
        <v>0</v>
      </c>
      <c r="E176" s="240">
        <v>2.806</v>
      </c>
      <c r="F176" s="241">
        <f t="shared" si="30"/>
        <v>2.9198736412715046E-5</v>
      </c>
      <c r="G176" s="246">
        <v>2</v>
      </c>
      <c r="H176" s="247">
        <v>15</v>
      </c>
      <c r="I176" s="247">
        <v>3</v>
      </c>
      <c r="J176" s="248">
        <v>8.3230000000000004</v>
      </c>
      <c r="K176" s="249">
        <f t="shared" si="31"/>
        <v>8.3495686614635237E-5</v>
      </c>
      <c r="L176" s="256">
        <v>3</v>
      </c>
      <c r="M176" s="257">
        <v>274</v>
      </c>
      <c r="N176" s="257">
        <v>157</v>
      </c>
      <c r="O176" s="258">
        <v>178.268</v>
      </c>
      <c r="P176" s="259">
        <f t="shared" si="32"/>
        <v>1.8222738188539123E-3</v>
      </c>
      <c r="Q176" s="256">
        <v>5</v>
      </c>
      <c r="R176" s="257">
        <v>1977</v>
      </c>
      <c r="S176" s="257">
        <v>818</v>
      </c>
      <c r="T176" s="258">
        <v>274.79300000000001</v>
      </c>
      <c r="U176" s="259">
        <f t="shared" si="33"/>
        <v>2.78505788517303E-3</v>
      </c>
      <c r="V176" s="256">
        <v>17</v>
      </c>
      <c r="W176" s="257">
        <v>3902</v>
      </c>
      <c r="X176" s="257">
        <v>1191</v>
      </c>
      <c r="Y176" s="258">
        <v>502.887</v>
      </c>
      <c r="Z176" s="259">
        <f t="shared" si="34"/>
        <v>4.9170121529800341E-3</v>
      </c>
      <c r="AA176" s="256"/>
      <c r="AB176" s="257"/>
      <c r="AC176" s="257"/>
      <c r="AD176" s="258"/>
      <c r="AE176" s="259" t="e">
        <f t="shared" si="35"/>
        <v>#DIV/0!</v>
      </c>
    </row>
    <row r="177" spans="1:31" ht="12.75" customHeight="1" x14ac:dyDescent="0.2">
      <c r="A177" s="114" t="str">
        <f>$A$17</f>
        <v>3.50% – 3.99%</v>
      </c>
      <c r="B177" s="238">
        <v>0</v>
      </c>
      <c r="C177" s="239">
        <v>0</v>
      </c>
      <c r="D177" s="239">
        <v>0</v>
      </c>
      <c r="E177" s="240">
        <v>0</v>
      </c>
      <c r="F177" s="241">
        <f t="shared" si="30"/>
        <v>0</v>
      </c>
      <c r="G177" s="246">
        <v>0</v>
      </c>
      <c r="H177" s="247">
        <v>0</v>
      </c>
      <c r="I177" s="247">
        <v>0</v>
      </c>
      <c r="J177" s="248">
        <v>0</v>
      </c>
      <c r="K177" s="249">
        <f t="shared" si="31"/>
        <v>0</v>
      </c>
      <c r="L177" s="256">
        <v>1</v>
      </c>
      <c r="M177" s="257">
        <v>268</v>
      </c>
      <c r="N177" s="257">
        <v>120</v>
      </c>
      <c r="O177" s="258">
        <v>88.424000000000007</v>
      </c>
      <c r="P177" s="259">
        <f t="shared" si="32"/>
        <v>9.0387921645128876E-4</v>
      </c>
      <c r="Q177" s="256">
        <v>2</v>
      </c>
      <c r="R177" s="257">
        <v>79</v>
      </c>
      <c r="S177" s="257">
        <v>15</v>
      </c>
      <c r="T177" s="258">
        <v>14.869</v>
      </c>
      <c r="U177" s="259">
        <f t="shared" si="33"/>
        <v>1.5069898321513932E-4</v>
      </c>
      <c r="V177" s="256">
        <v>5</v>
      </c>
      <c r="W177" s="257">
        <v>376</v>
      </c>
      <c r="X177" s="257">
        <v>87</v>
      </c>
      <c r="Y177" s="258">
        <v>57.536000000000001</v>
      </c>
      <c r="Z177" s="259">
        <f t="shared" si="34"/>
        <v>5.625621883919435E-4</v>
      </c>
      <c r="AA177" s="256"/>
      <c r="AB177" s="257"/>
      <c r="AC177" s="257"/>
      <c r="AD177" s="258"/>
      <c r="AE177" s="259" t="e">
        <f t="shared" si="35"/>
        <v>#DIV/0!</v>
      </c>
    </row>
    <row r="178" spans="1:31" ht="12.75" customHeight="1" x14ac:dyDescent="0.2">
      <c r="A178" s="114" t="str">
        <f>$A$18</f>
        <v>4.00% oder höher</v>
      </c>
      <c r="B178" s="238">
        <v>0</v>
      </c>
      <c r="C178" s="239">
        <v>0</v>
      </c>
      <c r="D178" s="239">
        <v>0</v>
      </c>
      <c r="E178" s="240">
        <v>0</v>
      </c>
      <c r="F178" s="241">
        <f t="shared" si="30"/>
        <v>0</v>
      </c>
      <c r="G178" s="246">
        <v>0</v>
      </c>
      <c r="H178" s="247">
        <v>0</v>
      </c>
      <c r="I178" s="247">
        <v>0</v>
      </c>
      <c r="J178" s="248">
        <v>0</v>
      </c>
      <c r="K178" s="249">
        <f t="shared" si="31"/>
        <v>0</v>
      </c>
      <c r="L178" s="256">
        <v>0</v>
      </c>
      <c r="M178" s="257">
        <v>0</v>
      </c>
      <c r="N178" s="257">
        <v>0</v>
      </c>
      <c r="O178" s="258">
        <v>0</v>
      </c>
      <c r="P178" s="259">
        <f t="shared" si="32"/>
        <v>0</v>
      </c>
      <c r="Q178" s="256">
        <v>0</v>
      </c>
      <c r="R178" s="257">
        <v>0</v>
      </c>
      <c r="S178" s="257">
        <v>0</v>
      </c>
      <c r="T178" s="258">
        <v>0</v>
      </c>
      <c r="U178" s="259">
        <f t="shared" si="33"/>
        <v>0</v>
      </c>
      <c r="V178" s="256">
        <v>0</v>
      </c>
      <c r="W178" s="257">
        <v>0</v>
      </c>
      <c r="X178" s="257">
        <v>0</v>
      </c>
      <c r="Y178" s="258">
        <v>0</v>
      </c>
      <c r="Z178" s="259">
        <f t="shared" si="34"/>
        <v>0</v>
      </c>
      <c r="AA178" s="256"/>
      <c r="AB178" s="257"/>
      <c r="AC178" s="257"/>
      <c r="AD178" s="258"/>
      <c r="AE178" s="259" t="e">
        <f t="shared" si="35"/>
        <v>#DIV/0!</v>
      </c>
    </row>
    <row r="179" spans="1:31" ht="12.75" hidden="1" customHeight="1" x14ac:dyDescent="0.2">
      <c r="A179" s="114">
        <f>$A$19</f>
        <v>0</v>
      </c>
      <c r="B179" s="238"/>
      <c r="C179" s="239"/>
      <c r="D179" s="239"/>
      <c r="E179" s="240"/>
      <c r="F179" s="241"/>
      <c r="G179" s="246"/>
      <c r="H179" s="247"/>
      <c r="I179" s="247"/>
      <c r="J179" s="248"/>
      <c r="K179" s="249"/>
      <c r="L179" s="256"/>
      <c r="M179" s="257"/>
      <c r="N179" s="257"/>
      <c r="O179" s="258"/>
      <c r="P179" s="259"/>
      <c r="Q179" s="256"/>
      <c r="R179" s="257"/>
      <c r="S179" s="257"/>
      <c r="T179" s="258"/>
      <c r="U179" s="259"/>
      <c r="V179" s="256"/>
      <c r="W179" s="257"/>
      <c r="X179" s="257"/>
      <c r="Y179" s="258"/>
      <c r="Z179" s="259"/>
      <c r="AA179" s="256"/>
      <c r="AB179" s="257"/>
      <c r="AC179" s="257"/>
      <c r="AD179" s="258"/>
      <c r="AE179" s="259"/>
    </row>
    <row r="180" spans="1:31" ht="12.75" hidden="1" customHeight="1" x14ac:dyDescent="0.2">
      <c r="A180" s="114">
        <f>$A$20</f>
        <v>0</v>
      </c>
      <c r="B180" s="238"/>
      <c r="C180" s="239"/>
      <c r="D180" s="239"/>
      <c r="E180" s="240"/>
      <c r="F180" s="241"/>
      <c r="G180" s="246"/>
      <c r="H180" s="247"/>
      <c r="I180" s="247"/>
      <c r="J180" s="248"/>
      <c r="K180" s="249"/>
      <c r="L180" s="256"/>
      <c r="M180" s="257"/>
      <c r="N180" s="257"/>
      <c r="O180" s="258"/>
      <c r="P180" s="259"/>
      <c r="Q180" s="256"/>
      <c r="R180" s="257"/>
      <c r="S180" s="257"/>
      <c r="T180" s="258"/>
      <c r="U180" s="259"/>
      <c r="V180" s="256"/>
      <c r="W180" s="257"/>
      <c r="X180" s="257"/>
      <c r="Y180" s="258"/>
      <c r="Z180" s="259"/>
      <c r="AA180" s="256"/>
      <c r="AB180" s="257"/>
      <c r="AC180" s="257"/>
      <c r="AD180" s="258"/>
      <c r="AE180" s="259"/>
    </row>
    <row r="181" spans="1:31" ht="12.75" hidden="1" customHeight="1" x14ac:dyDescent="0.2">
      <c r="A181" s="114">
        <f>$A$21</f>
        <v>0</v>
      </c>
      <c r="B181" s="238"/>
      <c r="C181" s="239"/>
      <c r="D181" s="239"/>
      <c r="E181" s="240"/>
      <c r="F181" s="241"/>
      <c r="G181" s="246"/>
      <c r="H181" s="247"/>
      <c r="I181" s="247"/>
      <c r="J181" s="248"/>
      <c r="K181" s="249"/>
      <c r="L181" s="256"/>
      <c r="M181" s="257"/>
      <c r="N181" s="257"/>
      <c r="O181" s="258"/>
      <c r="P181" s="259"/>
      <c r="Q181" s="256"/>
      <c r="R181" s="257"/>
      <c r="S181" s="257"/>
      <c r="T181" s="258"/>
      <c r="U181" s="259"/>
      <c r="V181" s="256"/>
      <c r="W181" s="257"/>
      <c r="X181" s="257"/>
      <c r="Y181" s="258"/>
      <c r="Z181" s="259"/>
      <c r="AA181" s="256"/>
      <c r="AB181" s="257"/>
      <c r="AC181" s="257"/>
      <c r="AD181" s="258"/>
      <c r="AE181" s="259"/>
    </row>
    <row r="182" spans="1:31" ht="12.75" hidden="1" customHeight="1" x14ac:dyDescent="0.2">
      <c r="A182" s="114">
        <f>$A$22</f>
        <v>0</v>
      </c>
      <c r="B182" s="238"/>
      <c r="C182" s="239"/>
      <c r="D182" s="239"/>
      <c r="E182" s="240"/>
      <c r="F182" s="241"/>
      <c r="G182" s="246"/>
      <c r="H182" s="247"/>
      <c r="I182" s="247"/>
      <c r="J182" s="248"/>
      <c r="K182" s="249"/>
      <c r="L182" s="256"/>
      <c r="M182" s="257"/>
      <c r="N182" s="257"/>
      <c r="O182" s="258"/>
      <c r="P182" s="259"/>
      <c r="Q182" s="256"/>
      <c r="R182" s="257"/>
      <c r="S182" s="257"/>
      <c r="T182" s="258"/>
      <c r="U182" s="259"/>
      <c r="V182" s="256"/>
      <c r="W182" s="257"/>
      <c r="X182" s="257"/>
      <c r="Y182" s="258"/>
      <c r="Z182" s="259"/>
      <c r="AA182" s="256"/>
      <c r="AB182" s="257"/>
      <c r="AC182" s="257"/>
      <c r="AD182" s="258"/>
      <c r="AE182" s="259"/>
    </row>
    <row r="183" spans="1:31" ht="12.75" hidden="1" customHeight="1" x14ac:dyDescent="0.2">
      <c r="A183" s="114">
        <f>$A$23</f>
        <v>0</v>
      </c>
      <c r="B183" s="238"/>
      <c r="C183" s="239"/>
      <c r="D183" s="239"/>
      <c r="E183" s="240"/>
      <c r="F183" s="241"/>
      <c r="G183" s="246"/>
      <c r="H183" s="247"/>
      <c r="I183" s="247"/>
      <c r="J183" s="248"/>
      <c r="K183" s="249"/>
      <c r="L183" s="256"/>
      <c r="M183" s="257"/>
      <c r="N183" s="257"/>
      <c r="O183" s="258"/>
      <c r="P183" s="259"/>
      <c r="Q183" s="256"/>
      <c r="R183" s="257"/>
      <c r="S183" s="257"/>
      <c r="T183" s="258"/>
      <c r="U183" s="259"/>
      <c r="V183" s="256"/>
      <c r="W183" s="257"/>
      <c r="X183" s="257"/>
      <c r="Y183" s="258"/>
      <c r="Z183" s="259"/>
      <c r="AA183" s="256"/>
      <c r="AB183" s="257"/>
      <c r="AC183" s="257"/>
      <c r="AD183" s="258"/>
      <c r="AE183" s="259"/>
    </row>
    <row r="184" spans="1:31" ht="12.75" hidden="1" customHeight="1" x14ac:dyDescent="0.2">
      <c r="A184" s="114">
        <f>$A$24</f>
        <v>0</v>
      </c>
      <c r="B184" s="238"/>
      <c r="C184" s="239"/>
      <c r="D184" s="239"/>
      <c r="E184" s="240"/>
      <c r="F184" s="241"/>
      <c r="G184" s="246"/>
      <c r="H184" s="247"/>
      <c r="I184" s="247"/>
      <c r="J184" s="248"/>
      <c r="K184" s="249"/>
      <c r="L184" s="256"/>
      <c r="M184" s="257"/>
      <c r="N184" s="257"/>
      <c r="O184" s="258"/>
      <c r="P184" s="259"/>
      <c r="Q184" s="256"/>
      <c r="R184" s="257"/>
      <c r="S184" s="257"/>
      <c r="T184" s="258"/>
      <c r="U184" s="259"/>
      <c r="V184" s="256"/>
      <c r="W184" s="257"/>
      <c r="X184" s="257"/>
      <c r="Y184" s="258"/>
      <c r="Z184" s="259"/>
      <c r="AA184" s="256"/>
      <c r="AB184" s="257"/>
      <c r="AC184" s="257"/>
      <c r="AD184" s="258"/>
      <c r="AE184" s="259"/>
    </row>
    <row r="185" spans="1:31" ht="12.75" hidden="1" customHeight="1" x14ac:dyDescent="0.2">
      <c r="A185" s="114">
        <f>$A$25</f>
        <v>0</v>
      </c>
      <c r="B185" s="238"/>
      <c r="C185" s="239"/>
      <c r="D185" s="239"/>
      <c r="E185" s="240"/>
      <c r="F185" s="241"/>
      <c r="G185" s="246"/>
      <c r="H185" s="247"/>
      <c r="I185" s="247"/>
      <c r="J185" s="248"/>
      <c r="K185" s="249"/>
      <c r="L185" s="256"/>
      <c r="M185" s="257"/>
      <c r="N185" s="257"/>
      <c r="O185" s="258"/>
      <c r="P185" s="259"/>
      <c r="Q185" s="256"/>
      <c r="R185" s="257"/>
      <c r="S185" s="257"/>
      <c r="T185" s="258"/>
      <c r="U185" s="259"/>
      <c r="V185" s="256"/>
      <c r="W185" s="257"/>
      <c r="X185" s="257"/>
      <c r="Y185" s="258"/>
      <c r="Z185" s="259"/>
      <c r="AA185" s="256"/>
      <c r="AB185" s="257"/>
      <c r="AC185" s="257"/>
      <c r="AD185" s="258"/>
      <c r="AE185" s="259"/>
    </row>
    <row r="186" spans="1:31" ht="12.75" hidden="1" customHeight="1" x14ac:dyDescent="0.2">
      <c r="A186" s="114">
        <f>$A$26</f>
        <v>0</v>
      </c>
      <c r="B186" s="238"/>
      <c r="C186" s="239"/>
      <c r="D186" s="239"/>
      <c r="E186" s="240"/>
      <c r="F186" s="241"/>
      <c r="G186" s="246"/>
      <c r="H186" s="247"/>
      <c r="I186" s="247"/>
      <c r="J186" s="248"/>
      <c r="K186" s="249"/>
      <c r="L186" s="256"/>
      <c r="M186" s="257"/>
      <c r="N186" s="257"/>
      <c r="O186" s="258"/>
      <c r="P186" s="259"/>
      <c r="Q186" s="256"/>
      <c r="R186" s="257"/>
      <c r="S186" s="257"/>
      <c r="T186" s="258"/>
      <c r="U186" s="259"/>
      <c r="V186" s="256"/>
      <c r="W186" s="257"/>
      <c r="X186" s="257"/>
      <c r="Y186" s="258"/>
      <c r="Z186" s="259"/>
      <c r="AA186" s="256"/>
      <c r="AB186" s="257"/>
      <c r="AC186" s="257"/>
      <c r="AD186" s="258"/>
      <c r="AE186" s="259"/>
    </row>
    <row r="187" spans="1:31" ht="12.75" hidden="1" customHeight="1" x14ac:dyDescent="0.2">
      <c r="A187" s="114">
        <f>$A$27</f>
        <v>0</v>
      </c>
      <c r="B187" s="238"/>
      <c r="C187" s="239"/>
      <c r="D187" s="239"/>
      <c r="E187" s="240"/>
      <c r="F187" s="241"/>
      <c r="G187" s="246"/>
      <c r="H187" s="247"/>
      <c r="I187" s="247"/>
      <c r="J187" s="248"/>
      <c r="K187" s="249"/>
      <c r="L187" s="256"/>
      <c r="M187" s="257"/>
      <c r="N187" s="257"/>
      <c r="O187" s="258"/>
      <c r="P187" s="259"/>
      <c r="Q187" s="256"/>
      <c r="R187" s="257"/>
      <c r="S187" s="257"/>
      <c r="T187" s="258"/>
      <c r="U187" s="259"/>
      <c r="V187" s="256"/>
      <c r="W187" s="257"/>
      <c r="X187" s="257"/>
      <c r="Y187" s="258"/>
      <c r="Z187" s="259"/>
      <c r="AA187" s="256"/>
      <c r="AB187" s="257"/>
      <c r="AC187" s="257"/>
      <c r="AD187" s="258"/>
      <c r="AE187" s="259"/>
    </row>
    <row r="188" spans="1:31" ht="12.75" hidden="1" customHeight="1" x14ac:dyDescent="0.2">
      <c r="A188" s="114">
        <f>$A$28</f>
        <v>0</v>
      </c>
      <c r="B188" s="238"/>
      <c r="C188" s="239"/>
      <c r="D188" s="239"/>
      <c r="E188" s="240"/>
      <c r="F188" s="241"/>
      <c r="G188" s="246"/>
      <c r="H188" s="247"/>
      <c r="I188" s="247"/>
      <c r="J188" s="248"/>
      <c r="K188" s="249"/>
      <c r="L188" s="256"/>
      <c r="M188" s="257"/>
      <c r="N188" s="257"/>
      <c r="O188" s="258"/>
      <c r="P188" s="259"/>
      <c r="Q188" s="256"/>
      <c r="R188" s="257"/>
      <c r="S188" s="257"/>
      <c r="T188" s="258"/>
      <c r="U188" s="259"/>
      <c r="V188" s="256"/>
      <c r="W188" s="257"/>
      <c r="X188" s="257"/>
      <c r="Y188" s="258"/>
      <c r="Z188" s="259"/>
      <c r="AA188" s="256"/>
      <c r="AB188" s="257"/>
      <c r="AC188" s="257"/>
      <c r="AD188" s="258"/>
      <c r="AE188" s="259"/>
    </row>
    <row r="189" spans="1:31" ht="12.75" hidden="1" customHeight="1" x14ac:dyDescent="0.2">
      <c r="A189" s="114">
        <f>$A$29</f>
        <v>0</v>
      </c>
      <c r="B189" s="238"/>
      <c r="C189" s="239"/>
      <c r="D189" s="239"/>
      <c r="E189" s="240"/>
      <c r="F189" s="241"/>
      <c r="G189" s="246"/>
      <c r="H189" s="247"/>
      <c r="I189" s="247"/>
      <c r="J189" s="248"/>
      <c r="K189" s="249"/>
      <c r="L189" s="256"/>
      <c r="M189" s="257"/>
      <c r="N189" s="257"/>
      <c r="O189" s="258"/>
      <c r="P189" s="259"/>
      <c r="Q189" s="256"/>
      <c r="R189" s="257"/>
      <c r="S189" s="257"/>
      <c r="T189" s="258"/>
      <c r="U189" s="259"/>
      <c r="V189" s="256"/>
      <c r="W189" s="257"/>
      <c r="X189" s="257"/>
      <c r="Y189" s="258"/>
      <c r="Z189" s="259"/>
      <c r="AA189" s="256"/>
      <c r="AB189" s="257"/>
      <c r="AC189" s="257"/>
      <c r="AD189" s="258"/>
      <c r="AE189" s="259"/>
    </row>
    <row r="190" spans="1:31" ht="12.75" hidden="1" customHeight="1" x14ac:dyDescent="0.2">
      <c r="A190" s="114">
        <f>$A$30</f>
        <v>0</v>
      </c>
      <c r="B190" s="238"/>
      <c r="C190" s="239"/>
      <c r="D190" s="239"/>
      <c r="E190" s="240"/>
      <c r="F190" s="241"/>
      <c r="G190" s="246"/>
      <c r="H190" s="247"/>
      <c r="I190" s="247"/>
      <c r="J190" s="248"/>
      <c r="K190" s="249"/>
      <c r="L190" s="256"/>
      <c r="M190" s="257"/>
      <c r="N190" s="257"/>
      <c r="O190" s="258"/>
      <c r="P190" s="259"/>
      <c r="Q190" s="256"/>
      <c r="R190" s="257"/>
      <c r="S190" s="257"/>
      <c r="T190" s="258"/>
      <c r="U190" s="259"/>
      <c r="V190" s="256"/>
      <c r="W190" s="257"/>
      <c r="X190" s="257"/>
      <c r="Y190" s="258"/>
      <c r="Z190" s="259"/>
      <c r="AA190" s="256"/>
      <c r="AB190" s="257"/>
      <c r="AC190" s="257"/>
      <c r="AD190" s="258"/>
      <c r="AE190" s="259"/>
    </row>
    <row r="191" spans="1:31" ht="12.75" hidden="1" customHeight="1" x14ac:dyDescent="0.2">
      <c r="A191" s="114">
        <f>$A$31</f>
        <v>0</v>
      </c>
      <c r="B191" s="238"/>
      <c r="C191" s="239"/>
      <c r="D191" s="239"/>
      <c r="E191" s="240"/>
      <c r="F191" s="241"/>
      <c r="G191" s="246"/>
      <c r="H191" s="247"/>
      <c r="I191" s="247"/>
      <c r="J191" s="248"/>
      <c r="K191" s="249"/>
      <c r="L191" s="256"/>
      <c r="M191" s="257"/>
      <c r="N191" s="257"/>
      <c r="O191" s="258"/>
      <c r="P191" s="259"/>
      <c r="Q191" s="256"/>
      <c r="R191" s="257"/>
      <c r="S191" s="257"/>
      <c r="T191" s="258"/>
      <c r="U191" s="259"/>
      <c r="V191" s="256"/>
      <c r="W191" s="257"/>
      <c r="X191" s="257"/>
      <c r="Y191" s="258"/>
      <c r="Z191" s="259"/>
      <c r="AA191" s="256"/>
      <c r="AB191" s="257"/>
      <c r="AC191" s="257"/>
      <c r="AD191" s="258"/>
      <c r="AE191" s="259"/>
    </row>
    <row r="192" spans="1:31" ht="12.75" hidden="1" customHeight="1" x14ac:dyDescent="0.2">
      <c r="A192" s="114">
        <f>$A$32</f>
        <v>0</v>
      </c>
      <c r="B192" s="238"/>
      <c r="C192" s="239"/>
      <c r="D192" s="239"/>
      <c r="E192" s="240"/>
      <c r="F192" s="241"/>
      <c r="G192" s="246"/>
      <c r="H192" s="247"/>
      <c r="I192" s="247"/>
      <c r="J192" s="248"/>
      <c r="K192" s="249"/>
      <c r="L192" s="256"/>
      <c r="M192" s="257"/>
      <c r="N192" s="257"/>
      <c r="O192" s="258"/>
      <c r="P192" s="259"/>
      <c r="Q192" s="256"/>
      <c r="R192" s="257"/>
      <c r="S192" s="257"/>
      <c r="T192" s="258"/>
      <c r="U192" s="259"/>
      <c r="V192" s="256"/>
      <c r="W192" s="257"/>
      <c r="X192" s="257"/>
      <c r="Y192" s="258"/>
      <c r="Z192" s="259"/>
      <c r="AA192" s="256"/>
      <c r="AB192" s="257"/>
      <c r="AC192" s="257"/>
      <c r="AD192" s="258"/>
      <c r="AE192" s="259"/>
    </row>
    <row r="193" spans="1:31" ht="12.75" hidden="1" customHeight="1" x14ac:dyDescent="0.2">
      <c r="A193" s="114">
        <f>$A$33</f>
        <v>0</v>
      </c>
      <c r="B193" s="238"/>
      <c r="C193" s="239"/>
      <c r="D193" s="239"/>
      <c r="E193" s="240"/>
      <c r="F193" s="241"/>
      <c r="G193" s="246"/>
      <c r="H193" s="247"/>
      <c r="I193" s="247"/>
      <c r="J193" s="248"/>
      <c r="K193" s="249"/>
      <c r="L193" s="256"/>
      <c r="M193" s="257"/>
      <c r="N193" s="257"/>
      <c r="O193" s="258"/>
      <c r="P193" s="259"/>
      <c r="Q193" s="256"/>
      <c r="R193" s="257"/>
      <c r="S193" s="257"/>
      <c r="T193" s="258"/>
      <c r="U193" s="259"/>
      <c r="V193" s="256"/>
      <c r="W193" s="257"/>
      <c r="X193" s="257"/>
      <c r="Y193" s="258"/>
      <c r="Z193" s="259"/>
      <c r="AA193" s="256"/>
      <c r="AB193" s="257"/>
      <c r="AC193" s="257"/>
      <c r="AD193" s="258"/>
      <c r="AE193" s="259"/>
    </row>
    <row r="194" spans="1:31" ht="12.75" hidden="1" customHeight="1" x14ac:dyDescent="0.2">
      <c r="A194" s="114">
        <f>$A$34</f>
        <v>0</v>
      </c>
      <c r="B194" s="238"/>
      <c r="C194" s="239"/>
      <c r="D194" s="239"/>
      <c r="E194" s="240"/>
      <c r="F194" s="241"/>
      <c r="G194" s="246"/>
      <c r="H194" s="247"/>
      <c r="I194" s="247"/>
      <c r="J194" s="248"/>
      <c r="K194" s="249"/>
      <c r="L194" s="256"/>
      <c r="M194" s="257"/>
      <c r="N194" s="257"/>
      <c r="O194" s="258"/>
      <c r="P194" s="259"/>
      <c r="Q194" s="256"/>
      <c r="R194" s="257"/>
      <c r="S194" s="257"/>
      <c r="T194" s="258"/>
      <c r="U194" s="259"/>
      <c r="V194" s="256"/>
      <c r="W194" s="257"/>
      <c r="X194" s="257"/>
      <c r="Y194" s="258"/>
      <c r="Z194" s="259"/>
      <c r="AA194" s="256"/>
      <c r="AB194" s="257"/>
      <c r="AC194" s="257"/>
      <c r="AD194" s="258"/>
      <c r="AE194" s="259"/>
    </row>
    <row r="195" spans="1:31" ht="12.75" hidden="1" customHeight="1" x14ac:dyDescent="0.2">
      <c r="B195" s="238"/>
      <c r="C195" s="239"/>
      <c r="D195" s="239"/>
      <c r="E195" s="240"/>
      <c r="F195" s="241"/>
      <c r="G195" s="246"/>
      <c r="H195" s="247"/>
      <c r="I195" s="247"/>
      <c r="J195" s="248"/>
      <c r="K195" s="249"/>
      <c r="L195" s="256"/>
      <c r="M195" s="257"/>
      <c r="N195" s="257"/>
      <c r="O195" s="258"/>
      <c r="P195" s="259"/>
      <c r="Q195" s="256"/>
      <c r="R195" s="257"/>
      <c r="S195" s="257"/>
      <c r="T195" s="258"/>
      <c r="U195" s="259"/>
      <c r="V195" s="256"/>
      <c r="W195" s="257"/>
      <c r="X195" s="257"/>
      <c r="Y195" s="258"/>
      <c r="Z195" s="259"/>
      <c r="AA195" s="256"/>
      <c r="AB195" s="257"/>
      <c r="AC195" s="257"/>
      <c r="AD195" s="258"/>
      <c r="AE195" s="259"/>
    </row>
    <row r="196" spans="1:31" x14ac:dyDescent="0.2">
      <c r="A196" s="115" t="s">
        <v>2</v>
      </c>
      <c r="B196" s="242">
        <f t="shared" ref="B196:AE196" si="36">SUM(B$172:B$195)</f>
        <v>106</v>
      </c>
      <c r="C196" s="243">
        <f t="shared" si="36"/>
        <v>1050185</v>
      </c>
      <c r="D196" s="243">
        <f t="shared" si="36"/>
        <v>678</v>
      </c>
      <c r="E196" s="244">
        <f t="shared" si="36"/>
        <v>96100.048999999999</v>
      </c>
      <c r="F196" s="245">
        <f t="shared" si="36"/>
        <v>1</v>
      </c>
      <c r="G196" s="250">
        <f t="shared" si="36"/>
        <v>121</v>
      </c>
      <c r="H196" s="251">
        <f t="shared" si="36"/>
        <v>1074744</v>
      </c>
      <c r="I196" s="251">
        <f t="shared" si="36"/>
        <v>896</v>
      </c>
      <c r="J196" s="255">
        <f t="shared" si="36"/>
        <v>99681.796000000002</v>
      </c>
      <c r="K196" s="252">
        <f t="shared" si="36"/>
        <v>1</v>
      </c>
      <c r="L196" s="261">
        <f t="shared" si="36"/>
        <v>126</v>
      </c>
      <c r="M196" s="262">
        <f t="shared" si="36"/>
        <v>1053694</v>
      </c>
      <c r="N196" s="262">
        <f t="shared" si="36"/>
        <v>1156</v>
      </c>
      <c r="O196" s="263">
        <f t="shared" si="36"/>
        <v>97827.23</v>
      </c>
      <c r="P196" s="264">
        <f t="shared" si="36"/>
        <v>0.99999999999999989</v>
      </c>
      <c r="Q196" s="261">
        <f t="shared" si="36"/>
        <v>136</v>
      </c>
      <c r="R196" s="262">
        <f t="shared" si="36"/>
        <v>1086675</v>
      </c>
      <c r="S196" s="262">
        <f t="shared" si="36"/>
        <v>12270</v>
      </c>
      <c r="T196" s="263">
        <f t="shared" si="36"/>
        <v>98666.890000000014</v>
      </c>
      <c r="U196" s="264">
        <f t="shared" si="36"/>
        <v>1</v>
      </c>
      <c r="V196" s="261">
        <f t="shared" si="36"/>
        <v>149</v>
      </c>
      <c r="W196" s="262">
        <f t="shared" si="36"/>
        <v>1014705</v>
      </c>
      <c r="X196" s="262">
        <f t="shared" si="36"/>
        <v>5133</v>
      </c>
      <c r="Y196" s="263">
        <f t="shared" si="36"/>
        <v>102274.91499999999</v>
      </c>
      <c r="Z196" s="264">
        <f t="shared" si="36"/>
        <v>1</v>
      </c>
      <c r="AA196" s="261">
        <f t="shared" si="36"/>
        <v>0</v>
      </c>
      <c r="AB196" s="262">
        <f t="shared" si="36"/>
        <v>0</v>
      </c>
      <c r="AC196" s="262">
        <f t="shared" si="36"/>
        <v>0</v>
      </c>
      <c r="AD196" s="263">
        <f t="shared" si="36"/>
        <v>0</v>
      </c>
      <c r="AE196" s="264" t="e">
        <f t="shared" si="36"/>
        <v>#DIV/0!</v>
      </c>
    </row>
    <row r="199" spans="1:31" ht="12.75" customHeight="1" x14ac:dyDescent="0.2"/>
    <row r="200" spans="1:31" ht="12.75" customHeight="1" x14ac:dyDescent="0.2">
      <c r="A200" s="110" t="str">
        <f>Translation!$A$39</f>
        <v>Vorsorgekapital in Mio. CHF</v>
      </c>
    </row>
    <row r="201" spans="1:31" ht="12.75" customHeight="1" x14ac:dyDescent="0.2"/>
    <row r="202" spans="1:31" ht="12.75" customHeight="1" x14ac:dyDescent="0.2"/>
    <row r="203" spans="1:31" ht="12.75" customHeight="1" x14ac:dyDescent="0.2"/>
    <row r="204" spans="1:31" ht="12.75" customHeight="1" x14ac:dyDescent="0.2"/>
    <row r="205" spans="1:31" ht="12.75" customHeight="1" x14ac:dyDescent="0.2"/>
    <row r="206" spans="1:31" ht="12.75" customHeight="1" x14ac:dyDescent="0.2"/>
    <row r="207" spans="1:31" ht="12.75" customHeight="1" x14ac:dyDescent="0.2"/>
    <row r="208" spans="1:31" ht="12.75" customHeight="1" x14ac:dyDescent="0.2"/>
    <row r="209" ht="12.75" customHeight="1" x14ac:dyDescent="0.2"/>
  </sheetData>
  <mergeCells count="6">
    <mergeCell ref="B3:F3"/>
    <mergeCell ref="Q3:U3"/>
    <mergeCell ref="V3:Z3"/>
    <mergeCell ref="AA3:AE3"/>
    <mergeCell ref="L3:P3"/>
    <mergeCell ref="G3:K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6">
    <pageSetUpPr fitToPage="1"/>
  </sheetPr>
  <dimension ref="A1:AE209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27" width="11" style="25"/>
    <col min="28" max="29" width="11" style="18"/>
    <col min="30" max="30" width="11" style="158"/>
    <col min="31" max="31" width="11" style="27"/>
    <col min="32" max="16384" width="11" style="1"/>
  </cols>
  <sheetData>
    <row r="1" spans="1:31" s="22" customFormat="1" ht="18" x14ac:dyDescent="0.25">
      <c r="A1" s="109" t="str">
        <f>Translation!$A$193</f>
        <v>Deckungsgrad mit individuellen Grundlagen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  <c r="AA1" s="21"/>
      <c r="AD1" s="157"/>
      <c r="AE1" s="24"/>
    </row>
    <row r="2" spans="1:3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  <c r="AA2" s="25"/>
      <c r="AD2" s="158"/>
      <c r="AE2" s="27"/>
    </row>
    <row r="3" spans="1:31" s="18" customFormat="1" ht="15.75" x14ac:dyDescent="0.25">
      <c r="A3" s="110"/>
      <c r="B3" s="288">
        <f>Translation!$A$45</f>
        <v>2018</v>
      </c>
      <c r="C3" s="289"/>
      <c r="D3" s="289"/>
      <c r="E3" s="289"/>
      <c r="F3" s="290"/>
      <c r="G3" s="288">
        <f>Translation!$A$44</f>
        <v>2017</v>
      </c>
      <c r="H3" s="289"/>
      <c r="I3" s="289"/>
      <c r="J3" s="289"/>
      <c r="K3" s="290"/>
      <c r="L3" s="288">
        <f>Translation!$A$43</f>
        <v>2016</v>
      </c>
      <c r="M3" s="289"/>
      <c r="N3" s="289"/>
      <c r="O3" s="289"/>
      <c r="P3" s="290"/>
      <c r="Q3" s="288">
        <f>Translation!$A$42</f>
        <v>2015</v>
      </c>
      <c r="R3" s="289"/>
      <c r="S3" s="289"/>
      <c r="T3" s="289"/>
      <c r="U3" s="290"/>
      <c r="V3" s="288">
        <f>Translation!$A$41</f>
        <v>2014</v>
      </c>
      <c r="W3" s="289"/>
      <c r="X3" s="289"/>
      <c r="Y3" s="289"/>
      <c r="Z3" s="290"/>
      <c r="AA3" s="288">
        <f>Translation!$A$40</f>
        <v>2013</v>
      </c>
      <c r="AB3" s="289"/>
      <c r="AC3" s="289"/>
      <c r="AD3" s="289"/>
      <c r="AE3" s="290"/>
    </row>
    <row r="4" spans="1:31" s="18" customFormat="1" ht="38.25" x14ac:dyDescent="0.2">
      <c r="A4" s="111"/>
      <c r="B4" s="28" t="str">
        <f>Translation!$A$46</f>
        <v>Anzahl VE</v>
      </c>
      <c r="C4" s="19" t="str">
        <f>Translation!$A$47</f>
        <v>Anzahl aktive Versicherte</v>
      </c>
      <c r="D4" s="19" t="str">
        <f>Translation!$A$48</f>
        <v>Anzahl Rentner</v>
      </c>
      <c r="E4" s="148" t="str">
        <f>Translation!$A$49</f>
        <v>Vorsorge-kapital</v>
      </c>
      <c r="F4" s="29" t="str">
        <f>Translation!$A$52</f>
        <v>Anteil Vorsorge-kapital</v>
      </c>
      <c r="G4" s="28" t="str">
        <f>Translation!$A$46</f>
        <v>Anzahl VE</v>
      </c>
      <c r="H4" s="19" t="str">
        <f>Translation!$A$47</f>
        <v>Anzahl aktive Versicherte</v>
      </c>
      <c r="I4" s="19" t="str">
        <f>Translation!$A$48</f>
        <v>Anzahl Rentner</v>
      </c>
      <c r="J4" s="148" t="str">
        <f>Translation!$A$49</f>
        <v>Vorsorge-kapital</v>
      </c>
      <c r="K4" s="29" t="str">
        <f>Translation!$A$52</f>
        <v>Anteil Vorsorge-kapital</v>
      </c>
      <c r="L4" s="28" t="str">
        <f>Translation!$A$46</f>
        <v>Anzahl VE</v>
      </c>
      <c r="M4" s="73" t="str">
        <f>Translation!$A$47</f>
        <v>Anzahl aktive Versicherte</v>
      </c>
      <c r="N4" s="73" t="str">
        <f>Translation!$A$48</f>
        <v>Anzahl Rentner</v>
      </c>
      <c r="O4" s="148" t="str">
        <f>Translation!$A$49</f>
        <v>Vorsorge-kapital</v>
      </c>
      <c r="P4" s="29" t="str">
        <f>Translation!$A$52</f>
        <v>Anteil Vorsorge-kapital</v>
      </c>
      <c r="Q4" s="28" t="str">
        <f>Translation!$A$46</f>
        <v>Anzahl VE</v>
      </c>
      <c r="R4" s="73" t="str">
        <f>Translation!$A$47</f>
        <v>Anzahl aktive Versicherte</v>
      </c>
      <c r="S4" s="73" t="str">
        <f>Translation!$A$48</f>
        <v>Anzahl Rentner</v>
      </c>
      <c r="T4" s="148" t="str">
        <f>Translation!$A$49</f>
        <v>Vorsorge-kapital</v>
      </c>
      <c r="U4" s="29" t="str">
        <f>Translation!$A$52</f>
        <v>Anteil Vorsorge-kapital</v>
      </c>
      <c r="V4" s="28" t="str">
        <f>Translation!$A$46</f>
        <v>Anzahl VE</v>
      </c>
      <c r="W4" s="73" t="str">
        <f>Translation!$A$47</f>
        <v>Anzahl aktive Versicherte</v>
      </c>
      <c r="X4" s="73" t="str">
        <f>Translation!$A$48</f>
        <v>Anzahl Rentner</v>
      </c>
      <c r="Y4" s="148" t="str">
        <f>Translation!$A$49</f>
        <v>Vorsorge-kapital</v>
      </c>
      <c r="Z4" s="29" t="str">
        <f>Translation!$A$52</f>
        <v>Anteil Vorsorge-kapital</v>
      </c>
      <c r="AA4" s="28" t="str">
        <f>Translation!$A$46</f>
        <v>Anzahl VE</v>
      </c>
      <c r="AB4" s="73" t="str">
        <f>Translation!$A$47</f>
        <v>Anzahl aktive Versicherte</v>
      </c>
      <c r="AC4" s="73" t="str">
        <f>Translation!$A$48</f>
        <v>Anzahl Rentner</v>
      </c>
      <c r="AD4" s="148" t="str">
        <f>Translation!$A$49</f>
        <v>Vorsorge-kapital</v>
      </c>
      <c r="AE4" s="29" t="str">
        <f>Translation!$A$52</f>
        <v>Anteil Vorsorge-kapital</v>
      </c>
    </row>
    <row r="5" spans="1:31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  <c r="AA5" s="59"/>
      <c r="AB5" s="74"/>
      <c r="AC5" s="74"/>
      <c r="AD5" s="159"/>
      <c r="AE5" s="62"/>
    </row>
    <row r="6" spans="1:31" x14ac:dyDescent="0.2">
      <c r="M6" s="75"/>
      <c r="N6" s="75"/>
      <c r="R6" s="75"/>
      <c r="S6" s="75"/>
      <c r="W6" s="75"/>
      <c r="X6" s="75"/>
      <c r="AB6" s="75"/>
      <c r="AC6" s="75"/>
    </row>
    <row r="7" spans="1:31" ht="12.75" hidden="1" customHeight="1" x14ac:dyDescent="0.2">
      <c r="M7" s="75"/>
      <c r="N7" s="75"/>
      <c r="R7" s="75"/>
      <c r="S7" s="75"/>
      <c r="W7" s="75"/>
      <c r="X7" s="75"/>
      <c r="AB7" s="75"/>
      <c r="AC7" s="75"/>
    </row>
    <row r="8" spans="1:31" ht="12.75" hidden="1" customHeight="1" x14ac:dyDescent="0.2">
      <c r="M8" s="75"/>
      <c r="N8" s="75"/>
      <c r="R8" s="75"/>
      <c r="S8" s="75"/>
      <c r="W8" s="75"/>
      <c r="X8" s="75"/>
      <c r="AB8" s="75"/>
      <c r="AC8" s="75"/>
    </row>
    <row r="9" spans="1:31" ht="12.75" hidden="1" customHeight="1" x14ac:dyDescent="0.2">
      <c r="M9" s="75"/>
      <c r="N9" s="75"/>
      <c r="R9" s="75"/>
      <c r="S9" s="75"/>
      <c r="W9" s="75"/>
      <c r="X9" s="75"/>
      <c r="AB9" s="75"/>
      <c r="AC9" s="75"/>
    </row>
    <row r="10" spans="1:31" x14ac:dyDescent="0.2">
      <c r="M10" s="75"/>
      <c r="N10" s="75"/>
      <c r="R10" s="75"/>
      <c r="S10" s="75"/>
      <c r="W10" s="75"/>
      <c r="X10" s="75"/>
      <c r="AB10" s="75"/>
      <c r="AC10" s="75"/>
    </row>
    <row r="11" spans="1:31" x14ac:dyDescent="0.2">
      <c r="A11" s="113" t="str">
        <f>Translation!$A$29</f>
        <v>alle Vorsorgeeinrichtungen</v>
      </c>
    </row>
    <row r="12" spans="1:31" ht="12.75" customHeight="1" x14ac:dyDescent="0.2">
      <c r="A12" s="114" t="str">
        <f>Translation!$A195</f>
        <v>unter 60.0%</v>
      </c>
      <c r="B12" s="30">
        <v>2</v>
      </c>
      <c r="C12" s="6">
        <v>49196</v>
      </c>
      <c r="D12" s="6">
        <v>24928</v>
      </c>
      <c r="E12" s="150">
        <v>21713.790999999997</v>
      </c>
      <c r="F12" s="31">
        <f t="shared" ref="F12:F19" si="0">E12/E$36</f>
        <v>2.3547144369466321E-2</v>
      </c>
      <c r="G12" s="41">
        <v>2</v>
      </c>
      <c r="H12" s="42">
        <v>0</v>
      </c>
      <c r="I12" s="42">
        <v>101</v>
      </c>
      <c r="J12" s="160">
        <v>38.981000000000002</v>
      </c>
      <c r="K12" s="44">
        <f>J12/J$36</f>
        <v>4.3154574581465368E-5</v>
      </c>
      <c r="L12" s="76">
        <v>7</v>
      </c>
      <c r="M12" s="122">
        <v>47390</v>
      </c>
      <c r="N12" s="122">
        <v>23456</v>
      </c>
      <c r="O12" s="166">
        <v>20700.302</v>
      </c>
      <c r="P12" s="124">
        <f t="shared" ref="P12:P19" si="1">O12/O$36</f>
        <v>2.4068295599177867E-2</v>
      </c>
      <c r="Q12" s="76">
        <v>14</v>
      </c>
      <c r="R12" s="122">
        <v>65333</v>
      </c>
      <c r="S12" s="122">
        <v>31695</v>
      </c>
      <c r="T12" s="166">
        <v>24654.771999999997</v>
      </c>
      <c r="U12" s="124">
        <f t="shared" ref="U12:U19" si="2">T12/T$36</f>
        <v>2.9948827639476292E-2</v>
      </c>
      <c r="V12" s="76">
        <v>25</v>
      </c>
      <c r="W12" s="122">
        <v>18912</v>
      </c>
      <c r="X12" s="122">
        <v>8597</v>
      </c>
      <c r="Y12" s="166">
        <v>5851.21</v>
      </c>
      <c r="Z12" s="124">
        <f t="shared" ref="Z12:Z19" si="3">Y12/Y$36</f>
        <v>7.2773436482422259E-3</v>
      </c>
      <c r="AA12" s="76">
        <v>11</v>
      </c>
      <c r="AB12" s="122">
        <v>46972</v>
      </c>
      <c r="AC12" s="122">
        <v>25073</v>
      </c>
      <c r="AD12" s="166">
        <v>19242.087</v>
      </c>
      <c r="AE12" s="124">
        <f t="shared" ref="AE12:AE19" si="4">AD12/AD$36</f>
        <v>2.5812545705736815E-2</v>
      </c>
    </row>
    <row r="13" spans="1:31" ht="12.75" customHeight="1" x14ac:dyDescent="0.2">
      <c r="A13" s="114" t="str">
        <f>Translation!$A196</f>
        <v>60.0% – 69.9%</v>
      </c>
      <c r="B13" s="30">
        <v>7</v>
      </c>
      <c r="C13" s="6">
        <v>100309</v>
      </c>
      <c r="D13" s="6">
        <v>51841</v>
      </c>
      <c r="E13" s="150">
        <v>41766.917000000001</v>
      </c>
      <c r="F13" s="31">
        <f t="shared" si="0"/>
        <v>4.529340935751465E-2</v>
      </c>
      <c r="G13" s="41">
        <v>6</v>
      </c>
      <c r="H13" s="42">
        <v>91992</v>
      </c>
      <c r="I13" s="42">
        <v>47678</v>
      </c>
      <c r="J13" s="160">
        <v>38654.646000000001</v>
      </c>
      <c r="K13" s="44">
        <f>J13/J$36</f>
        <v>4.2793278872454321E-2</v>
      </c>
      <c r="L13" s="76">
        <v>7</v>
      </c>
      <c r="M13" s="122">
        <v>50800</v>
      </c>
      <c r="N13" s="122">
        <v>25365</v>
      </c>
      <c r="O13" s="166">
        <v>18786.946</v>
      </c>
      <c r="P13" s="124">
        <f t="shared" si="1"/>
        <v>2.1843631543819613E-2</v>
      </c>
      <c r="Q13" s="76">
        <v>5</v>
      </c>
      <c r="R13" s="122">
        <v>24718</v>
      </c>
      <c r="S13" s="122">
        <v>13400</v>
      </c>
      <c r="T13" s="166">
        <v>10462.352999999999</v>
      </c>
      <c r="U13" s="124">
        <f t="shared" si="2"/>
        <v>1.2708907091104218E-2</v>
      </c>
      <c r="V13" s="76">
        <v>7</v>
      </c>
      <c r="W13" s="122">
        <v>75915</v>
      </c>
      <c r="X13" s="122">
        <v>38364</v>
      </c>
      <c r="Y13" s="166">
        <v>29801.304</v>
      </c>
      <c r="Z13" s="124">
        <f t="shared" si="3"/>
        <v>3.706486869788226E-2</v>
      </c>
      <c r="AA13" s="76">
        <v>8</v>
      </c>
      <c r="AB13" s="122">
        <v>57948</v>
      </c>
      <c r="AC13" s="122">
        <v>27717</v>
      </c>
      <c r="AD13" s="166">
        <v>19592.038</v>
      </c>
      <c r="AE13" s="124">
        <f t="shared" si="4"/>
        <v>2.6281991986811647E-2</v>
      </c>
    </row>
    <row r="14" spans="1:31" x14ac:dyDescent="0.2">
      <c r="A14" s="114" t="str">
        <f>Translation!$A197</f>
        <v>70.0% – 79.9%</v>
      </c>
      <c r="B14" s="30">
        <v>9</v>
      </c>
      <c r="C14" s="6">
        <v>33542</v>
      </c>
      <c r="D14" s="6">
        <v>13821</v>
      </c>
      <c r="E14" s="150">
        <v>11836.351000000001</v>
      </c>
      <c r="F14" s="31">
        <f t="shared" si="0"/>
        <v>1.2835725728624592E-2</v>
      </c>
      <c r="G14" s="41">
        <v>9</v>
      </c>
      <c r="H14" s="42">
        <v>77528</v>
      </c>
      <c r="I14" s="42">
        <v>33811</v>
      </c>
      <c r="J14" s="160">
        <v>29555.43</v>
      </c>
      <c r="K14" s="44">
        <f t="shared" ref="K14:K19" si="5">J14/J$36</f>
        <v>3.2719838080661832E-2</v>
      </c>
      <c r="L14" s="76">
        <v>10</v>
      </c>
      <c r="M14" s="122">
        <v>80617</v>
      </c>
      <c r="N14" s="122">
        <v>35507</v>
      </c>
      <c r="O14" s="166">
        <v>30584.749</v>
      </c>
      <c r="P14" s="124">
        <f t="shared" si="1"/>
        <v>3.5560968132670706E-2</v>
      </c>
      <c r="Q14" s="76">
        <v>9</v>
      </c>
      <c r="R14" s="122">
        <v>78667</v>
      </c>
      <c r="S14" s="122">
        <v>34102</v>
      </c>
      <c r="T14" s="166">
        <v>29417.125</v>
      </c>
      <c r="U14" s="124">
        <f t="shared" si="2"/>
        <v>3.5733788423349816E-2</v>
      </c>
      <c r="V14" s="76">
        <v>10</v>
      </c>
      <c r="W14" s="122">
        <v>77981</v>
      </c>
      <c r="X14" s="122">
        <v>33073</v>
      </c>
      <c r="Y14" s="166">
        <v>27704.535</v>
      </c>
      <c r="Z14" s="124">
        <f t="shared" si="3"/>
        <v>3.4457047655058429E-2</v>
      </c>
      <c r="AA14" s="76">
        <v>11</v>
      </c>
      <c r="AB14" s="122">
        <v>65542</v>
      </c>
      <c r="AC14" s="122">
        <v>27204</v>
      </c>
      <c r="AD14" s="166">
        <v>22823.95</v>
      </c>
      <c r="AE14" s="124">
        <f t="shared" si="4"/>
        <v>3.061748201016095E-2</v>
      </c>
    </row>
    <row r="15" spans="1:31" x14ac:dyDescent="0.2">
      <c r="A15" s="114" t="str">
        <f>Translation!$A198</f>
        <v>80.0% – 89.9%</v>
      </c>
      <c r="B15" s="30">
        <v>11</v>
      </c>
      <c r="C15" s="6">
        <v>15858</v>
      </c>
      <c r="D15" s="6">
        <v>9751</v>
      </c>
      <c r="E15" s="150">
        <v>7849.7480000000005</v>
      </c>
      <c r="F15" s="31">
        <f t="shared" si="0"/>
        <v>8.5125231895217899E-3</v>
      </c>
      <c r="G15" s="41">
        <v>5</v>
      </c>
      <c r="H15" s="42">
        <v>11563</v>
      </c>
      <c r="I15" s="42">
        <v>6149</v>
      </c>
      <c r="J15" s="160">
        <v>5284.6559999999999</v>
      </c>
      <c r="K15" s="44">
        <f t="shared" si="5"/>
        <v>5.8504677019416747E-3</v>
      </c>
      <c r="L15" s="76">
        <v>12</v>
      </c>
      <c r="M15" s="122">
        <v>2895</v>
      </c>
      <c r="N15" s="122">
        <v>1679</v>
      </c>
      <c r="O15" s="166">
        <v>860.77</v>
      </c>
      <c r="P15" s="124">
        <f t="shared" si="1"/>
        <v>1.0008195437392329E-3</v>
      </c>
      <c r="Q15" s="76">
        <v>17</v>
      </c>
      <c r="R15" s="122">
        <v>37224</v>
      </c>
      <c r="S15" s="122">
        <v>13758</v>
      </c>
      <c r="T15" s="166">
        <v>11686.023999999999</v>
      </c>
      <c r="U15" s="124">
        <f t="shared" si="2"/>
        <v>1.4195333810703393E-2</v>
      </c>
      <c r="V15" s="76">
        <v>16</v>
      </c>
      <c r="W15" s="122">
        <v>95013</v>
      </c>
      <c r="X15" s="122">
        <v>37179</v>
      </c>
      <c r="Y15" s="166">
        <v>34900.187000000005</v>
      </c>
      <c r="Z15" s="124">
        <f t="shared" si="3"/>
        <v>4.340651834183288E-2</v>
      </c>
      <c r="AA15" s="76">
        <v>29</v>
      </c>
      <c r="AB15" s="122">
        <v>146504</v>
      </c>
      <c r="AC15" s="122">
        <v>59463</v>
      </c>
      <c r="AD15" s="166">
        <v>50801.752999999997</v>
      </c>
      <c r="AE15" s="124">
        <f t="shared" si="4"/>
        <v>6.8148666578841083E-2</v>
      </c>
    </row>
    <row r="16" spans="1:31" x14ac:dyDescent="0.2">
      <c r="A16" s="114" t="str">
        <f>Translation!$A199</f>
        <v>90.0% – 99.9%</v>
      </c>
      <c r="B16" s="30">
        <v>88</v>
      </c>
      <c r="C16" s="6">
        <v>531185</v>
      </c>
      <c r="D16" s="6">
        <v>155329</v>
      </c>
      <c r="E16" s="150">
        <v>131230.318</v>
      </c>
      <c r="F16" s="31">
        <f t="shared" si="0"/>
        <v>0.14231044425162678</v>
      </c>
      <c r="G16" s="41">
        <v>34</v>
      </c>
      <c r="H16" s="42">
        <v>126857</v>
      </c>
      <c r="I16" s="42">
        <v>57030</v>
      </c>
      <c r="J16" s="160">
        <v>47714.659</v>
      </c>
      <c r="K16" s="44">
        <f t="shared" si="5"/>
        <v>5.2823319320814952E-2</v>
      </c>
      <c r="L16" s="76">
        <v>72</v>
      </c>
      <c r="M16" s="122">
        <v>383284</v>
      </c>
      <c r="N16" s="122">
        <v>174591</v>
      </c>
      <c r="O16" s="166">
        <v>137454.59100000001</v>
      </c>
      <c r="P16" s="124">
        <f t="shared" si="1"/>
        <v>0.15981881460725036</v>
      </c>
      <c r="Q16" s="76">
        <v>74</v>
      </c>
      <c r="R16" s="122">
        <v>404304</v>
      </c>
      <c r="S16" s="122">
        <v>152603</v>
      </c>
      <c r="T16" s="166">
        <v>114835.076</v>
      </c>
      <c r="U16" s="124">
        <f t="shared" si="2"/>
        <v>0.13949331586153629</v>
      </c>
      <c r="V16" s="76">
        <v>55</v>
      </c>
      <c r="W16" s="122">
        <v>200772</v>
      </c>
      <c r="X16" s="122">
        <v>93697</v>
      </c>
      <c r="Y16" s="166">
        <v>65813.014999999999</v>
      </c>
      <c r="Z16" s="124">
        <f t="shared" si="3"/>
        <v>8.1853826248232481E-2</v>
      </c>
      <c r="AA16" s="76">
        <v>107</v>
      </c>
      <c r="AB16" s="122">
        <v>316832</v>
      </c>
      <c r="AC16" s="122">
        <v>111375</v>
      </c>
      <c r="AD16" s="166">
        <v>78559.612999999998</v>
      </c>
      <c r="AE16" s="124">
        <f t="shared" si="4"/>
        <v>0.10538480577431628</v>
      </c>
    </row>
    <row r="17" spans="1:31" x14ac:dyDescent="0.2">
      <c r="A17" s="114" t="str">
        <f>Translation!$A200</f>
        <v>100.0% – 109.9%</v>
      </c>
      <c r="B17" s="30">
        <v>649</v>
      </c>
      <c r="C17" s="6">
        <v>2609813</v>
      </c>
      <c r="D17" s="6">
        <v>444605</v>
      </c>
      <c r="E17" s="150">
        <v>499069.04599999997</v>
      </c>
      <c r="F17" s="31">
        <f t="shared" si="0"/>
        <v>0.54120677851665</v>
      </c>
      <c r="G17" s="41">
        <v>461</v>
      </c>
      <c r="H17" s="42">
        <v>2126835</v>
      </c>
      <c r="I17" s="42">
        <v>341000</v>
      </c>
      <c r="J17" s="160">
        <v>396079.53399999999</v>
      </c>
      <c r="K17" s="44">
        <f t="shared" si="5"/>
        <v>0.4384865393446819</v>
      </c>
      <c r="L17" s="76">
        <v>627</v>
      </c>
      <c r="M17" s="122">
        <v>2342284</v>
      </c>
      <c r="N17" s="122">
        <v>339382</v>
      </c>
      <c r="O17" s="166">
        <v>408854.16499999998</v>
      </c>
      <c r="P17" s="124">
        <f t="shared" si="1"/>
        <v>0.47537581336615481</v>
      </c>
      <c r="Q17" s="76">
        <v>594</v>
      </c>
      <c r="R17" s="122">
        <v>2252000</v>
      </c>
      <c r="S17" s="122">
        <v>353887</v>
      </c>
      <c r="T17" s="166">
        <v>405936.701</v>
      </c>
      <c r="U17" s="124">
        <f t="shared" si="2"/>
        <v>0.49310244243129181</v>
      </c>
      <c r="V17" s="76">
        <v>527</v>
      </c>
      <c r="W17" s="122">
        <v>1985691</v>
      </c>
      <c r="X17" s="122">
        <v>278314</v>
      </c>
      <c r="Y17" s="166">
        <v>312622.69800000003</v>
      </c>
      <c r="Z17" s="124">
        <f t="shared" si="3"/>
        <v>0.38881920245327856</v>
      </c>
      <c r="AA17" s="76">
        <v>734</v>
      </c>
      <c r="AB17" s="122">
        <v>2203113</v>
      </c>
      <c r="AC17" s="122">
        <v>429886</v>
      </c>
      <c r="AD17" s="166">
        <v>335834.35100000002</v>
      </c>
      <c r="AE17" s="124">
        <f t="shared" si="4"/>
        <v>0.45050932025948964</v>
      </c>
    </row>
    <row r="18" spans="1:31" x14ac:dyDescent="0.2">
      <c r="A18" s="114" t="str">
        <f>Translation!$A201</f>
        <v>110.0% – 119.9%</v>
      </c>
      <c r="B18" s="30">
        <v>463</v>
      </c>
      <c r="C18" s="6">
        <v>770451</v>
      </c>
      <c r="D18" s="6">
        <v>186669</v>
      </c>
      <c r="E18" s="150">
        <v>165656.62700000001</v>
      </c>
      <c r="F18" s="31">
        <f t="shared" si="0"/>
        <v>0.17964345846968099</v>
      </c>
      <c r="G18" s="41">
        <v>568</v>
      </c>
      <c r="H18" s="42">
        <v>1259495</v>
      </c>
      <c r="I18" s="42">
        <v>331706</v>
      </c>
      <c r="J18" s="160">
        <v>300881.30299999996</v>
      </c>
      <c r="K18" s="44">
        <f t="shared" si="5"/>
        <v>0.33309572947030547</v>
      </c>
      <c r="L18" s="76">
        <v>520</v>
      </c>
      <c r="M18" s="122">
        <v>984649</v>
      </c>
      <c r="N18" s="122">
        <v>236370</v>
      </c>
      <c r="O18" s="166">
        <v>196413.14600000001</v>
      </c>
      <c r="P18" s="124">
        <f t="shared" si="1"/>
        <v>0.22837008162936367</v>
      </c>
      <c r="Q18" s="76">
        <v>573</v>
      </c>
      <c r="R18" s="122">
        <v>934939</v>
      </c>
      <c r="S18" s="122">
        <v>194415</v>
      </c>
      <c r="T18" s="166">
        <v>159676.777</v>
      </c>
      <c r="U18" s="124">
        <f t="shared" si="2"/>
        <v>0.19396375972976318</v>
      </c>
      <c r="V18" s="76">
        <v>640</v>
      </c>
      <c r="W18" s="122">
        <v>1215530</v>
      </c>
      <c r="X18" s="122">
        <v>274420</v>
      </c>
      <c r="Y18" s="166">
        <v>236109.45800000001</v>
      </c>
      <c r="Z18" s="124">
        <f t="shared" si="3"/>
        <v>0.29365715201919174</v>
      </c>
      <c r="AA18" s="76">
        <v>580</v>
      </c>
      <c r="AB18" s="122">
        <v>956078</v>
      </c>
      <c r="AC18" s="122">
        <v>209158</v>
      </c>
      <c r="AD18" s="166">
        <v>179720.78700000001</v>
      </c>
      <c r="AE18" s="124">
        <f t="shared" si="4"/>
        <v>0.24108876696735088</v>
      </c>
    </row>
    <row r="19" spans="1:31" ht="12.75" customHeight="1" x14ac:dyDescent="0.2">
      <c r="A19" s="110" t="str">
        <f>Translation!$A202</f>
        <v>120.0% oder höher</v>
      </c>
      <c r="B19" s="30">
        <v>358</v>
      </c>
      <c r="C19" s="6">
        <v>131543</v>
      </c>
      <c r="D19" s="6">
        <v>50351</v>
      </c>
      <c r="E19" s="150">
        <v>43018.360999999997</v>
      </c>
      <c r="F19" s="31">
        <f t="shared" si="0"/>
        <v>4.6650516116914807E-2</v>
      </c>
      <c r="G19" s="41">
        <v>569</v>
      </c>
      <c r="H19" s="42">
        <v>481642</v>
      </c>
      <c r="I19" s="42">
        <v>100016</v>
      </c>
      <c r="J19" s="160">
        <v>85078.573999999993</v>
      </c>
      <c r="K19" s="44">
        <f t="shared" si="5"/>
        <v>9.4187672634558364E-2</v>
      </c>
      <c r="L19" s="76">
        <v>427</v>
      </c>
      <c r="M19" s="122">
        <v>158175</v>
      </c>
      <c r="N19" s="122">
        <v>52475</v>
      </c>
      <c r="O19" s="166">
        <v>46410.47</v>
      </c>
      <c r="P19" s="124">
        <f t="shared" si="1"/>
        <v>5.3961575577823766E-2</v>
      </c>
      <c r="Q19" s="76">
        <v>457</v>
      </c>
      <c r="R19" s="122">
        <v>240970</v>
      </c>
      <c r="S19" s="122">
        <v>84741</v>
      </c>
      <c r="T19" s="166">
        <v>66561.126000000004</v>
      </c>
      <c r="U19" s="124">
        <f t="shared" si="2"/>
        <v>8.0853625012774988E-2</v>
      </c>
      <c r="V19" s="76">
        <v>565</v>
      </c>
      <c r="W19" s="122">
        <v>334223</v>
      </c>
      <c r="X19" s="122">
        <v>105174</v>
      </c>
      <c r="Y19" s="166">
        <v>91228.607999999993</v>
      </c>
      <c r="Z19" s="124">
        <f t="shared" si="3"/>
        <v>0.11346404093628153</v>
      </c>
      <c r="AA19" s="76">
        <v>425</v>
      </c>
      <c r="AB19" s="122">
        <v>139759</v>
      </c>
      <c r="AC19" s="122">
        <v>53456</v>
      </c>
      <c r="AD19" s="166">
        <v>38880.256000000001</v>
      </c>
      <c r="AE19" s="124">
        <f t="shared" si="4"/>
        <v>5.2156420717292679E-2</v>
      </c>
    </row>
    <row r="20" spans="1:31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6"/>
      <c r="P20" s="124"/>
      <c r="Q20" s="76"/>
      <c r="R20" s="122"/>
      <c r="S20" s="122"/>
      <c r="T20" s="166"/>
      <c r="U20" s="124"/>
      <c r="V20" s="76"/>
      <c r="W20" s="122"/>
      <c r="X20" s="122"/>
      <c r="Y20" s="166"/>
      <c r="Z20" s="124"/>
      <c r="AA20" s="76"/>
      <c r="AB20" s="122"/>
      <c r="AC20" s="122"/>
      <c r="AD20" s="166"/>
      <c r="AE20" s="124"/>
    </row>
    <row r="21" spans="1:31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6"/>
      <c r="P21" s="124"/>
      <c r="Q21" s="76"/>
      <c r="R21" s="122"/>
      <c r="S21" s="122"/>
      <c r="T21" s="166"/>
      <c r="U21" s="124"/>
      <c r="V21" s="76"/>
      <c r="W21" s="122"/>
      <c r="X21" s="122"/>
      <c r="Y21" s="166"/>
      <c r="Z21" s="124"/>
      <c r="AA21" s="76"/>
      <c r="AB21" s="122"/>
      <c r="AC21" s="122"/>
      <c r="AD21" s="166"/>
      <c r="AE21" s="124"/>
    </row>
    <row r="22" spans="1:31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6"/>
      <c r="P22" s="124"/>
      <c r="Q22" s="76"/>
      <c r="R22" s="122"/>
      <c r="S22" s="122"/>
      <c r="T22" s="166"/>
      <c r="U22" s="124"/>
      <c r="V22" s="76"/>
      <c r="W22" s="122"/>
      <c r="X22" s="122"/>
      <c r="Y22" s="166"/>
      <c r="Z22" s="124"/>
      <c r="AA22" s="76"/>
      <c r="AB22" s="122"/>
      <c r="AC22" s="122"/>
      <c r="AD22" s="166"/>
      <c r="AE22" s="124"/>
    </row>
    <row r="23" spans="1:31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6"/>
      <c r="P23" s="124"/>
      <c r="Q23" s="76"/>
      <c r="R23" s="122"/>
      <c r="S23" s="122"/>
      <c r="T23" s="166"/>
      <c r="U23" s="124"/>
      <c r="V23" s="76"/>
      <c r="W23" s="122"/>
      <c r="X23" s="122"/>
      <c r="Y23" s="166"/>
      <c r="Z23" s="124"/>
      <c r="AA23" s="76"/>
      <c r="AB23" s="122"/>
      <c r="AC23" s="122"/>
      <c r="AD23" s="166"/>
      <c r="AE23" s="124"/>
    </row>
    <row r="24" spans="1:31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6"/>
      <c r="P24" s="124"/>
      <c r="Q24" s="76"/>
      <c r="R24" s="122"/>
      <c r="S24" s="122"/>
      <c r="T24" s="166"/>
      <c r="U24" s="124"/>
      <c r="V24" s="76"/>
      <c r="W24" s="122"/>
      <c r="X24" s="122"/>
      <c r="Y24" s="166"/>
      <c r="Z24" s="124"/>
      <c r="AA24" s="76"/>
      <c r="AB24" s="122"/>
      <c r="AC24" s="122"/>
      <c r="AD24" s="166"/>
      <c r="AE24" s="124"/>
    </row>
    <row r="25" spans="1:31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6"/>
      <c r="P25" s="124"/>
      <c r="Q25" s="76"/>
      <c r="R25" s="122"/>
      <c r="S25" s="122"/>
      <c r="T25" s="166"/>
      <c r="U25" s="124"/>
      <c r="V25" s="76"/>
      <c r="W25" s="122"/>
      <c r="X25" s="122"/>
      <c r="Y25" s="166"/>
      <c r="Z25" s="124"/>
      <c r="AA25" s="76"/>
      <c r="AB25" s="122"/>
      <c r="AC25" s="122"/>
      <c r="AD25" s="166"/>
      <c r="AE25" s="124"/>
    </row>
    <row r="26" spans="1:31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6"/>
      <c r="P26" s="124"/>
      <c r="Q26" s="76"/>
      <c r="R26" s="122"/>
      <c r="S26" s="122"/>
      <c r="T26" s="166"/>
      <c r="U26" s="124"/>
      <c r="V26" s="76"/>
      <c r="W26" s="122"/>
      <c r="X26" s="122"/>
      <c r="Y26" s="166"/>
      <c r="Z26" s="124"/>
      <c r="AA26" s="76"/>
      <c r="AB26" s="122"/>
      <c r="AC26" s="122"/>
      <c r="AD26" s="166"/>
      <c r="AE26" s="124"/>
    </row>
    <row r="27" spans="1:31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6"/>
      <c r="P27" s="124"/>
      <c r="Q27" s="76"/>
      <c r="R27" s="122"/>
      <c r="S27" s="122"/>
      <c r="T27" s="166"/>
      <c r="U27" s="124"/>
      <c r="V27" s="76"/>
      <c r="W27" s="122"/>
      <c r="X27" s="122"/>
      <c r="Y27" s="166"/>
      <c r="Z27" s="124"/>
      <c r="AA27" s="76"/>
      <c r="AB27" s="122"/>
      <c r="AC27" s="122"/>
      <c r="AD27" s="166"/>
      <c r="AE27" s="124"/>
    </row>
    <row r="28" spans="1:31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6"/>
      <c r="P28" s="124"/>
      <c r="Q28" s="76"/>
      <c r="R28" s="122"/>
      <c r="S28" s="122"/>
      <c r="T28" s="166"/>
      <c r="U28" s="124"/>
      <c r="V28" s="76"/>
      <c r="W28" s="122"/>
      <c r="X28" s="122"/>
      <c r="Y28" s="166"/>
      <c r="Z28" s="124"/>
      <c r="AA28" s="76"/>
      <c r="AB28" s="122"/>
      <c r="AC28" s="122"/>
      <c r="AD28" s="166"/>
      <c r="AE28" s="124"/>
    </row>
    <row r="29" spans="1:31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6"/>
      <c r="P29" s="124"/>
      <c r="Q29" s="76"/>
      <c r="R29" s="122"/>
      <c r="S29" s="122"/>
      <c r="T29" s="166"/>
      <c r="U29" s="124"/>
      <c r="V29" s="76"/>
      <c r="W29" s="122"/>
      <c r="X29" s="122"/>
      <c r="Y29" s="166"/>
      <c r="Z29" s="124"/>
      <c r="AA29" s="76"/>
      <c r="AB29" s="122"/>
      <c r="AC29" s="122"/>
      <c r="AD29" s="166"/>
      <c r="AE29" s="124"/>
    </row>
    <row r="30" spans="1:31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6"/>
      <c r="P30" s="124"/>
      <c r="Q30" s="76"/>
      <c r="R30" s="122"/>
      <c r="S30" s="122"/>
      <c r="T30" s="166"/>
      <c r="U30" s="124"/>
      <c r="V30" s="76"/>
      <c r="W30" s="122"/>
      <c r="X30" s="122"/>
      <c r="Y30" s="166"/>
      <c r="Z30" s="124"/>
      <c r="AA30" s="76"/>
      <c r="AB30" s="122"/>
      <c r="AC30" s="122"/>
      <c r="AD30" s="166"/>
      <c r="AE30" s="124"/>
    </row>
    <row r="31" spans="1:31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6"/>
      <c r="P31" s="124"/>
      <c r="Q31" s="76"/>
      <c r="R31" s="122"/>
      <c r="S31" s="122"/>
      <c r="T31" s="166"/>
      <c r="U31" s="124"/>
      <c r="V31" s="76"/>
      <c r="W31" s="122"/>
      <c r="X31" s="122"/>
      <c r="Y31" s="166"/>
      <c r="Z31" s="124"/>
      <c r="AA31" s="76"/>
      <c r="AB31" s="122"/>
      <c r="AC31" s="122"/>
      <c r="AD31" s="166"/>
      <c r="AE31" s="124"/>
    </row>
    <row r="32" spans="1:31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6"/>
      <c r="P32" s="124"/>
      <c r="Q32" s="76"/>
      <c r="R32" s="122"/>
      <c r="S32" s="122"/>
      <c r="T32" s="166"/>
      <c r="U32" s="124"/>
      <c r="V32" s="76"/>
      <c r="W32" s="122"/>
      <c r="X32" s="122"/>
      <c r="Y32" s="166"/>
      <c r="Z32" s="124"/>
      <c r="AA32" s="76"/>
      <c r="AB32" s="122"/>
      <c r="AC32" s="122"/>
      <c r="AD32" s="166"/>
      <c r="AE32" s="124"/>
    </row>
    <row r="33" spans="1:31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6"/>
      <c r="P33" s="124"/>
      <c r="Q33" s="76"/>
      <c r="R33" s="122"/>
      <c r="S33" s="122"/>
      <c r="T33" s="166"/>
      <c r="U33" s="124"/>
      <c r="V33" s="76"/>
      <c r="W33" s="122"/>
      <c r="X33" s="122"/>
      <c r="Y33" s="166"/>
      <c r="Z33" s="124"/>
      <c r="AA33" s="76"/>
      <c r="AB33" s="122"/>
      <c r="AC33" s="122"/>
      <c r="AD33" s="166"/>
      <c r="AE33" s="124"/>
    </row>
    <row r="34" spans="1:31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6"/>
      <c r="P34" s="124"/>
      <c r="Q34" s="76"/>
      <c r="R34" s="122"/>
      <c r="S34" s="122"/>
      <c r="T34" s="166"/>
      <c r="U34" s="124"/>
      <c r="V34" s="76"/>
      <c r="W34" s="122"/>
      <c r="X34" s="122"/>
      <c r="Y34" s="166"/>
      <c r="Z34" s="124"/>
      <c r="AA34" s="76"/>
      <c r="AB34" s="122"/>
      <c r="AC34" s="122"/>
      <c r="AD34" s="166"/>
      <c r="AE34" s="124"/>
    </row>
    <row r="35" spans="1:31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6"/>
      <c r="P35" s="124"/>
      <c r="Q35" s="76"/>
      <c r="R35" s="122"/>
      <c r="S35" s="122"/>
      <c r="T35" s="166"/>
      <c r="U35" s="124"/>
      <c r="V35" s="76"/>
      <c r="W35" s="122"/>
      <c r="X35" s="122"/>
      <c r="Y35" s="166"/>
      <c r="Z35" s="124"/>
      <c r="AA35" s="76"/>
      <c r="AB35" s="122"/>
      <c r="AC35" s="122"/>
      <c r="AD35" s="166"/>
      <c r="AE35" s="124"/>
    </row>
    <row r="36" spans="1:31" x14ac:dyDescent="0.2">
      <c r="A36" s="115" t="s">
        <v>2</v>
      </c>
      <c r="B36" s="32">
        <f>SUM(B$12:B$35)</f>
        <v>1587</v>
      </c>
      <c r="C36" s="7">
        <f>SUM(C$12:C$35)</f>
        <v>4241897</v>
      </c>
      <c r="D36" s="7">
        <f>SUM(D$12:D$35)</f>
        <v>937295</v>
      </c>
      <c r="E36" s="151">
        <f>SUM(E$12:E$35)</f>
        <v>922141.15899999999</v>
      </c>
      <c r="F36" s="64">
        <f>SUM(F$12:F$35)</f>
        <v>1</v>
      </c>
      <c r="G36" s="45">
        <f t="shared" ref="G36:AE36" si="6">SUM(G$12:G$35)</f>
        <v>1654</v>
      </c>
      <c r="H36" s="65">
        <f t="shared" si="6"/>
        <v>4175912</v>
      </c>
      <c r="I36" s="65">
        <f t="shared" si="6"/>
        <v>917491</v>
      </c>
      <c r="J36" s="161">
        <f t="shared" si="6"/>
        <v>903287.78299999994</v>
      </c>
      <c r="K36" s="66">
        <f t="shared" si="6"/>
        <v>0.99999999999999989</v>
      </c>
      <c r="L36" s="77">
        <f t="shared" si="6"/>
        <v>1682</v>
      </c>
      <c r="M36" s="125">
        <f t="shared" si="6"/>
        <v>4050094</v>
      </c>
      <c r="N36" s="125">
        <f t="shared" si="6"/>
        <v>888825</v>
      </c>
      <c r="O36" s="167">
        <f t="shared" si="6"/>
        <v>860065.13899999997</v>
      </c>
      <c r="P36" s="127">
        <f t="shared" si="6"/>
        <v>1</v>
      </c>
      <c r="Q36" s="77">
        <f t="shared" si="6"/>
        <v>1743</v>
      </c>
      <c r="R36" s="125">
        <f t="shared" si="6"/>
        <v>4038155</v>
      </c>
      <c r="S36" s="125">
        <f t="shared" si="6"/>
        <v>878601</v>
      </c>
      <c r="T36" s="167">
        <f t="shared" si="6"/>
        <v>823229.95400000003</v>
      </c>
      <c r="U36" s="127">
        <f t="shared" si="6"/>
        <v>1</v>
      </c>
      <c r="V36" s="77">
        <f t="shared" si="6"/>
        <v>1845</v>
      </c>
      <c r="W36" s="125">
        <f t="shared" si="6"/>
        <v>4004037</v>
      </c>
      <c r="X36" s="125">
        <f t="shared" si="6"/>
        <v>868818</v>
      </c>
      <c r="Y36" s="167">
        <f t="shared" si="6"/>
        <v>804031.01500000001</v>
      </c>
      <c r="Z36" s="127">
        <f t="shared" si="6"/>
        <v>1</v>
      </c>
      <c r="AA36" s="77">
        <f t="shared" si="6"/>
        <v>1905</v>
      </c>
      <c r="AB36" s="125">
        <f t="shared" si="6"/>
        <v>3932748</v>
      </c>
      <c r="AC36" s="125">
        <f t="shared" si="6"/>
        <v>943332</v>
      </c>
      <c r="AD36" s="167">
        <f t="shared" si="6"/>
        <v>745454.83500000008</v>
      </c>
      <c r="AE36" s="127">
        <f t="shared" si="6"/>
        <v>1</v>
      </c>
    </row>
    <row r="39" spans="1:31" ht="12.75" hidden="1" customHeight="1" x14ac:dyDescent="0.2"/>
    <row r="40" spans="1:31" ht="12.75" hidden="1" customHeight="1" x14ac:dyDescent="0.2"/>
    <row r="41" spans="1:31" ht="12.75" hidden="1" customHeight="1" x14ac:dyDescent="0.2"/>
    <row r="42" spans="1:31" ht="12.75" hidden="1" customHeight="1" x14ac:dyDescent="0.2"/>
    <row r="43" spans="1:31" ht="12.75" hidden="1" customHeight="1" x14ac:dyDescent="0.2"/>
    <row r="44" spans="1:31" ht="12.75" hidden="1" customHeight="1" x14ac:dyDescent="0.2"/>
    <row r="45" spans="1:31" ht="12.75" hidden="1" customHeight="1" x14ac:dyDescent="0.2"/>
    <row r="46" spans="1:31" ht="12.75" hidden="1" customHeight="1" x14ac:dyDescent="0.2"/>
    <row r="47" spans="1:31" ht="12.75" hidden="1" customHeight="1" x14ac:dyDescent="0.2"/>
    <row r="48" spans="1:31" ht="12.75" hidden="1" customHeight="1" x14ac:dyDescent="0.2"/>
    <row r="49" spans="1:31" ht="12.75" hidden="1" customHeight="1" x14ac:dyDescent="0.2"/>
    <row r="51" spans="1:31" x14ac:dyDescent="0.2">
      <c r="A51" s="116" t="str">
        <f>Translation!$A$30</f>
        <v>Vorsorgeeinrichtungen ohne Staatsgarantie</v>
      </c>
    </row>
    <row r="52" spans="1:31" ht="12.75" customHeight="1" x14ac:dyDescent="0.2">
      <c r="A52" s="114" t="str">
        <f>$A$12</f>
        <v>unter 60.0%</v>
      </c>
      <c r="B52" s="33">
        <v>1</v>
      </c>
      <c r="C52" s="8">
        <v>0</v>
      </c>
      <c r="D52" s="8">
        <v>97</v>
      </c>
      <c r="E52" s="152">
        <v>42.082000000000001</v>
      </c>
      <c r="F52" s="34">
        <f t="shared" ref="F52:F59" si="7">E52/E$76</f>
        <v>5.2980294066365569E-5</v>
      </c>
      <c r="G52" s="47">
        <v>2</v>
      </c>
      <c r="H52" s="48">
        <v>0</v>
      </c>
      <c r="I52" s="48">
        <v>101</v>
      </c>
      <c r="J52" s="162">
        <v>38.981000000000002</v>
      </c>
      <c r="K52" s="50">
        <f>J52/J$76</f>
        <v>5.0672210728135197E-5</v>
      </c>
      <c r="L52" s="128">
        <v>6</v>
      </c>
      <c r="M52" s="129">
        <v>50</v>
      </c>
      <c r="N52" s="129">
        <v>114</v>
      </c>
      <c r="O52" s="168">
        <v>38.393999999999998</v>
      </c>
      <c r="P52" s="131">
        <f t="shared" ref="P52:P59" si="8">O52/O$76</f>
        <v>5.2394434099172177E-5</v>
      </c>
      <c r="Q52" s="128">
        <v>12</v>
      </c>
      <c r="R52" s="129">
        <v>203</v>
      </c>
      <c r="S52" s="129">
        <v>257</v>
      </c>
      <c r="T52" s="168">
        <v>95.852000000000004</v>
      </c>
      <c r="U52" s="131">
        <f t="shared" ref="U52:U59" si="9">T52/T$76</f>
        <v>1.3615690101256788E-4</v>
      </c>
      <c r="V52" s="128">
        <v>22</v>
      </c>
      <c r="W52" s="129">
        <v>349</v>
      </c>
      <c r="X52" s="129">
        <v>317</v>
      </c>
      <c r="Y52" s="168">
        <v>177.70099999999999</v>
      </c>
      <c r="Z52" s="131">
        <f t="shared" ref="Z52:Z59" si="10">Y52/Y$76</f>
        <v>2.6181401506227144E-4</v>
      </c>
      <c r="AA52" s="128">
        <v>7</v>
      </c>
      <c r="AB52" s="129">
        <v>21</v>
      </c>
      <c r="AC52" s="129">
        <v>284</v>
      </c>
      <c r="AD52" s="168">
        <v>88.512</v>
      </c>
      <c r="AE52" s="131">
        <f t="shared" ref="AE52:AE59" si="11">AD52/AD$76</f>
        <v>1.4353484032245234E-4</v>
      </c>
    </row>
    <row r="53" spans="1:31" ht="12.75" customHeight="1" x14ac:dyDescent="0.2">
      <c r="A53" s="114" t="str">
        <f>$A$13</f>
        <v>60.0% – 69.9%</v>
      </c>
      <c r="B53" s="33">
        <v>0</v>
      </c>
      <c r="C53" s="8">
        <v>0</v>
      </c>
      <c r="D53" s="8">
        <v>0</v>
      </c>
      <c r="E53" s="152">
        <v>0</v>
      </c>
      <c r="F53" s="34">
        <f t="shared" si="7"/>
        <v>0</v>
      </c>
      <c r="G53" s="47">
        <v>0</v>
      </c>
      <c r="H53" s="48">
        <v>0</v>
      </c>
      <c r="I53" s="48">
        <v>0</v>
      </c>
      <c r="J53" s="162">
        <v>0</v>
      </c>
      <c r="K53" s="50">
        <f>J53/J$76</f>
        <v>0</v>
      </c>
      <c r="L53" s="128">
        <v>1</v>
      </c>
      <c r="M53" s="129">
        <v>41</v>
      </c>
      <c r="N53" s="129">
        <v>8</v>
      </c>
      <c r="O53" s="168">
        <v>30.146000000000001</v>
      </c>
      <c r="P53" s="131">
        <f t="shared" si="8"/>
        <v>4.1138787580185562E-5</v>
      </c>
      <c r="Q53" s="128">
        <v>1</v>
      </c>
      <c r="R53" s="129">
        <v>42</v>
      </c>
      <c r="S53" s="129">
        <v>7</v>
      </c>
      <c r="T53" s="168">
        <v>28.826000000000001</v>
      </c>
      <c r="U53" s="131">
        <f t="shared" si="9"/>
        <v>4.0947072868466814E-5</v>
      </c>
      <c r="V53" s="128">
        <v>2</v>
      </c>
      <c r="W53" s="129">
        <v>0</v>
      </c>
      <c r="X53" s="129">
        <v>10</v>
      </c>
      <c r="Y53" s="168">
        <v>0.75700000000000001</v>
      </c>
      <c r="Z53" s="131">
        <f t="shared" si="10"/>
        <v>1.1153184810560407E-6</v>
      </c>
      <c r="AA53" s="128">
        <v>1</v>
      </c>
      <c r="AB53" s="129">
        <v>6</v>
      </c>
      <c r="AC53" s="129">
        <v>1</v>
      </c>
      <c r="AD53" s="168">
        <v>1.6930000000000001</v>
      </c>
      <c r="AE53" s="131">
        <f t="shared" si="11"/>
        <v>2.7454411228524022E-6</v>
      </c>
    </row>
    <row r="54" spans="1:31" x14ac:dyDescent="0.2">
      <c r="A54" s="114" t="str">
        <f>$A$14</f>
        <v>70.0% – 79.9%</v>
      </c>
      <c r="B54" s="33">
        <v>4</v>
      </c>
      <c r="C54" s="8">
        <v>37</v>
      </c>
      <c r="D54" s="8">
        <v>356</v>
      </c>
      <c r="E54" s="152">
        <v>103.423</v>
      </c>
      <c r="F54" s="34">
        <f t="shared" si="7"/>
        <v>1.3020723713762954E-4</v>
      </c>
      <c r="G54" s="47">
        <v>3</v>
      </c>
      <c r="H54" s="48">
        <v>209</v>
      </c>
      <c r="I54" s="48">
        <v>135</v>
      </c>
      <c r="J54" s="162">
        <v>91.63</v>
      </c>
      <c r="K54" s="50">
        <f t="shared" ref="K54:K59" si="12">J54/J$76</f>
        <v>1.1911173825758773E-4</v>
      </c>
      <c r="L54" s="128">
        <v>4</v>
      </c>
      <c r="M54" s="129">
        <v>548</v>
      </c>
      <c r="N54" s="129">
        <v>416</v>
      </c>
      <c r="O54" s="168">
        <v>251.256</v>
      </c>
      <c r="P54" s="131">
        <f t="shared" si="8"/>
        <v>3.4287690613172905E-4</v>
      </c>
      <c r="Q54" s="128">
        <v>3</v>
      </c>
      <c r="R54" s="129">
        <v>654</v>
      </c>
      <c r="S54" s="129">
        <v>437</v>
      </c>
      <c r="T54" s="168">
        <v>209.8</v>
      </c>
      <c r="U54" s="131">
        <f t="shared" si="9"/>
        <v>2.9801900672324773E-4</v>
      </c>
      <c r="V54" s="128">
        <v>4</v>
      </c>
      <c r="W54" s="129">
        <v>11533</v>
      </c>
      <c r="X54" s="129">
        <v>5196</v>
      </c>
      <c r="Y54" s="168">
        <v>4177.0910000000003</v>
      </c>
      <c r="Z54" s="131">
        <f t="shared" si="10"/>
        <v>6.1542758115625609E-3</v>
      </c>
      <c r="AA54" s="128">
        <v>6</v>
      </c>
      <c r="AB54" s="129">
        <v>2079</v>
      </c>
      <c r="AC54" s="129">
        <v>1003</v>
      </c>
      <c r="AD54" s="168">
        <v>454.89299999999997</v>
      </c>
      <c r="AE54" s="131">
        <f t="shared" si="11"/>
        <v>7.3767392126266847E-4</v>
      </c>
    </row>
    <row r="55" spans="1:31" x14ac:dyDescent="0.2">
      <c r="A55" s="114" t="str">
        <f>$A$15</f>
        <v>80.0% – 89.9%</v>
      </c>
      <c r="B55" s="33">
        <v>6</v>
      </c>
      <c r="C55" s="8">
        <v>5976</v>
      </c>
      <c r="D55" s="8">
        <v>4071</v>
      </c>
      <c r="E55" s="152">
        <v>2506.7910000000002</v>
      </c>
      <c r="F55" s="34">
        <f t="shared" si="7"/>
        <v>3.1559936396302127E-3</v>
      </c>
      <c r="G55" s="47">
        <v>4</v>
      </c>
      <c r="H55" s="48">
        <v>59</v>
      </c>
      <c r="I55" s="48">
        <v>323</v>
      </c>
      <c r="J55" s="162">
        <v>96.656000000000006</v>
      </c>
      <c r="K55" s="50">
        <f t="shared" si="12"/>
        <v>1.2564513994352725E-4</v>
      </c>
      <c r="L55" s="128">
        <v>10</v>
      </c>
      <c r="M55" s="129">
        <v>2036</v>
      </c>
      <c r="N55" s="129">
        <v>1246</v>
      </c>
      <c r="O55" s="168">
        <v>623.54600000000005</v>
      </c>
      <c r="P55" s="131">
        <f t="shared" si="8"/>
        <v>8.5092305581086674E-4</v>
      </c>
      <c r="Q55" s="128">
        <v>15</v>
      </c>
      <c r="R55" s="129">
        <v>36375</v>
      </c>
      <c r="S55" s="129">
        <v>13334</v>
      </c>
      <c r="T55" s="168">
        <v>11454.578</v>
      </c>
      <c r="U55" s="131">
        <f t="shared" si="9"/>
        <v>1.6271124680619472E-2</v>
      </c>
      <c r="V55" s="128">
        <v>12</v>
      </c>
      <c r="W55" s="129">
        <v>32514</v>
      </c>
      <c r="X55" s="129">
        <v>11165</v>
      </c>
      <c r="Y55" s="168">
        <v>9898.18</v>
      </c>
      <c r="Z55" s="131">
        <f t="shared" si="10"/>
        <v>1.4583385842561797E-2</v>
      </c>
      <c r="AA55" s="128">
        <v>18</v>
      </c>
      <c r="AB55" s="129">
        <v>40696</v>
      </c>
      <c r="AC55" s="129">
        <v>15515</v>
      </c>
      <c r="AD55" s="168">
        <v>12333.653</v>
      </c>
      <c r="AE55" s="131">
        <f t="shared" si="11"/>
        <v>2.0000778583102126E-2</v>
      </c>
    </row>
    <row r="56" spans="1:31" x14ac:dyDescent="0.2">
      <c r="A56" s="114" t="str">
        <f>$A$16</f>
        <v>90.0% – 99.9%</v>
      </c>
      <c r="B56" s="33">
        <v>78</v>
      </c>
      <c r="C56" s="8">
        <v>441323</v>
      </c>
      <c r="D56" s="8">
        <v>108704</v>
      </c>
      <c r="E56" s="152">
        <v>92137.047999999995</v>
      </c>
      <c r="F56" s="34">
        <f t="shared" si="7"/>
        <v>0.11599847672275175</v>
      </c>
      <c r="G56" s="47">
        <v>21</v>
      </c>
      <c r="H56" s="48">
        <v>28726</v>
      </c>
      <c r="I56" s="48">
        <v>12751</v>
      </c>
      <c r="J56" s="162">
        <v>7693.4409999999998</v>
      </c>
      <c r="K56" s="50">
        <f t="shared" si="12"/>
        <v>1.0000863589350584E-2</v>
      </c>
      <c r="L56" s="128">
        <v>55</v>
      </c>
      <c r="M56" s="129">
        <v>255941</v>
      </c>
      <c r="N56" s="129">
        <v>114896</v>
      </c>
      <c r="O56" s="168">
        <v>85565.46</v>
      </c>
      <c r="P56" s="131">
        <f t="shared" si="8"/>
        <v>0.11676704316131045</v>
      </c>
      <c r="Q56" s="128">
        <v>59</v>
      </c>
      <c r="R56" s="129">
        <v>303024</v>
      </c>
      <c r="S56" s="129">
        <v>109530</v>
      </c>
      <c r="T56" s="168">
        <v>76551.395000000004</v>
      </c>
      <c r="U56" s="131">
        <f t="shared" si="9"/>
        <v>0.10874056578254999</v>
      </c>
      <c r="V56" s="128">
        <v>45</v>
      </c>
      <c r="W56" s="129">
        <v>182314</v>
      </c>
      <c r="X56" s="129">
        <v>82419</v>
      </c>
      <c r="Y56" s="168">
        <v>57839.035000000003</v>
      </c>
      <c r="Z56" s="131">
        <f t="shared" si="10"/>
        <v>8.5216571548146866E-2</v>
      </c>
      <c r="AA56" s="128">
        <v>92</v>
      </c>
      <c r="AB56" s="129">
        <v>281935</v>
      </c>
      <c r="AC56" s="129">
        <v>99603</v>
      </c>
      <c r="AD56" s="168">
        <v>68339.502999999997</v>
      </c>
      <c r="AE56" s="131">
        <f t="shared" si="11"/>
        <v>0.11082225744329303</v>
      </c>
    </row>
    <row r="57" spans="1:31" x14ac:dyDescent="0.2">
      <c r="A57" s="114" t="str">
        <f>$A$17</f>
        <v>100.0% – 109.9%</v>
      </c>
      <c r="B57" s="33">
        <v>639</v>
      </c>
      <c r="C57" s="8">
        <v>2587197</v>
      </c>
      <c r="D57" s="8">
        <v>435587</v>
      </c>
      <c r="E57" s="152">
        <v>490830.995</v>
      </c>
      <c r="F57" s="34">
        <f t="shared" si="7"/>
        <v>0.61794521296484972</v>
      </c>
      <c r="G57" s="47">
        <v>452</v>
      </c>
      <c r="H57" s="48">
        <v>2084338</v>
      </c>
      <c r="I57" s="48">
        <v>318958</v>
      </c>
      <c r="J57" s="162">
        <v>377077.01199999999</v>
      </c>
      <c r="K57" s="50">
        <f t="shared" si="12"/>
        <v>0.49017023197967119</v>
      </c>
      <c r="L57" s="128">
        <v>620</v>
      </c>
      <c r="M57" s="129">
        <v>2326614</v>
      </c>
      <c r="N57" s="129">
        <v>333202</v>
      </c>
      <c r="O57" s="168">
        <v>403455.342</v>
      </c>
      <c r="P57" s="131">
        <f t="shared" si="8"/>
        <v>0.55057598396567109</v>
      </c>
      <c r="Q57" s="128">
        <v>585</v>
      </c>
      <c r="R57" s="129">
        <v>2213605</v>
      </c>
      <c r="S57" s="129">
        <v>332046</v>
      </c>
      <c r="T57" s="168">
        <v>389403.59100000001</v>
      </c>
      <c r="U57" s="131">
        <f t="shared" si="9"/>
        <v>0.55314428696037077</v>
      </c>
      <c r="V57" s="128">
        <v>514</v>
      </c>
      <c r="W57" s="129">
        <v>1915674</v>
      </c>
      <c r="X57" s="129">
        <v>246860</v>
      </c>
      <c r="Y57" s="168">
        <v>287192.13900000002</v>
      </c>
      <c r="Z57" s="131">
        <f t="shared" si="10"/>
        <v>0.42313170441309816</v>
      </c>
      <c r="AA57" s="128">
        <v>719</v>
      </c>
      <c r="AB57" s="129">
        <v>2154491</v>
      </c>
      <c r="AC57" s="129">
        <v>404807</v>
      </c>
      <c r="AD57" s="168">
        <v>316964.03700000001</v>
      </c>
      <c r="AE57" s="131">
        <f t="shared" si="11"/>
        <v>0.51400242270827545</v>
      </c>
    </row>
    <row r="58" spans="1:31" x14ac:dyDescent="0.2">
      <c r="A58" s="114" t="str">
        <f>$A$18</f>
        <v>110.0% – 119.9%</v>
      </c>
      <c r="B58" s="33">
        <v>463</v>
      </c>
      <c r="C58" s="8">
        <v>770451</v>
      </c>
      <c r="D58" s="8">
        <v>186669</v>
      </c>
      <c r="E58" s="152">
        <v>165656.62700000001</v>
      </c>
      <c r="F58" s="34">
        <f t="shared" si="7"/>
        <v>0.20855797757954075</v>
      </c>
      <c r="G58" s="47">
        <v>565</v>
      </c>
      <c r="H58" s="48">
        <v>1255215</v>
      </c>
      <c r="I58" s="48">
        <v>329023</v>
      </c>
      <c r="J58" s="162">
        <v>299201.37199999997</v>
      </c>
      <c r="K58" s="50">
        <f t="shared" si="12"/>
        <v>0.3889380716793096</v>
      </c>
      <c r="L58" s="128">
        <v>520</v>
      </c>
      <c r="M58" s="129">
        <v>984649</v>
      </c>
      <c r="N58" s="129">
        <v>236370</v>
      </c>
      <c r="O58" s="168">
        <v>196413.14600000001</v>
      </c>
      <c r="P58" s="131">
        <f t="shared" si="8"/>
        <v>0.26803551685961569</v>
      </c>
      <c r="Q58" s="128">
        <v>573</v>
      </c>
      <c r="R58" s="129">
        <v>934939</v>
      </c>
      <c r="S58" s="129">
        <v>194415</v>
      </c>
      <c r="T58" s="168">
        <v>159676.777</v>
      </c>
      <c r="U58" s="131">
        <f t="shared" si="9"/>
        <v>0.22681942077363929</v>
      </c>
      <c r="V58" s="128">
        <v>638</v>
      </c>
      <c r="W58" s="129">
        <v>1188050</v>
      </c>
      <c r="X58" s="129">
        <v>263765</v>
      </c>
      <c r="Y58" s="168">
        <v>228216.38800000001</v>
      </c>
      <c r="Z58" s="131">
        <f t="shared" si="10"/>
        <v>0.3362403635617649</v>
      </c>
      <c r="AA58" s="128">
        <v>579</v>
      </c>
      <c r="AB58" s="129">
        <v>955645</v>
      </c>
      <c r="AC58" s="129">
        <v>208958</v>
      </c>
      <c r="AD58" s="168">
        <v>179596.09700000001</v>
      </c>
      <c r="AE58" s="131">
        <f t="shared" si="11"/>
        <v>0.29124070301688659</v>
      </c>
    </row>
    <row r="59" spans="1:31" ht="12.75" customHeight="1" x14ac:dyDescent="0.2">
      <c r="A59" s="114" t="str">
        <f>$A$19</f>
        <v>120.0% oder höher</v>
      </c>
      <c r="B59" s="33">
        <v>358</v>
      </c>
      <c r="C59" s="8">
        <v>131543</v>
      </c>
      <c r="D59" s="8">
        <v>50351</v>
      </c>
      <c r="E59" s="152">
        <v>43018.360999999997</v>
      </c>
      <c r="F59" s="34">
        <f t="shared" si="7"/>
        <v>5.4159151562023472E-2</v>
      </c>
      <c r="G59" s="47">
        <v>569</v>
      </c>
      <c r="H59" s="48">
        <v>481642</v>
      </c>
      <c r="I59" s="48">
        <v>100016</v>
      </c>
      <c r="J59" s="162">
        <v>85078.573999999993</v>
      </c>
      <c r="K59" s="50">
        <f t="shared" si="12"/>
        <v>0.11059540366273937</v>
      </c>
      <c r="L59" s="128">
        <v>427</v>
      </c>
      <c r="M59" s="129">
        <v>158175</v>
      </c>
      <c r="N59" s="129">
        <v>52475</v>
      </c>
      <c r="O59" s="168">
        <v>46410.47</v>
      </c>
      <c r="P59" s="131">
        <f t="shared" si="8"/>
        <v>6.3334122829780889E-2</v>
      </c>
      <c r="Q59" s="128">
        <v>457</v>
      </c>
      <c r="R59" s="129">
        <v>240970</v>
      </c>
      <c r="S59" s="129">
        <v>84741</v>
      </c>
      <c r="T59" s="168">
        <v>66561.126000000004</v>
      </c>
      <c r="U59" s="131">
        <f t="shared" si="9"/>
        <v>9.4549478822216093E-2</v>
      </c>
      <c r="V59" s="128">
        <v>565</v>
      </c>
      <c r="W59" s="129">
        <v>334223</v>
      </c>
      <c r="X59" s="129">
        <v>105174</v>
      </c>
      <c r="Y59" s="168">
        <v>91228.607999999993</v>
      </c>
      <c r="Z59" s="131">
        <f t="shared" si="10"/>
        <v>0.13441076948932226</v>
      </c>
      <c r="AA59" s="128">
        <v>425</v>
      </c>
      <c r="AB59" s="129">
        <v>139759</v>
      </c>
      <c r="AC59" s="129">
        <v>53456</v>
      </c>
      <c r="AD59" s="168">
        <v>38880.256000000001</v>
      </c>
      <c r="AE59" s="131">
        <f t="shared" si="11"/>
        <v>6.3049884045734708E-2</v>
      </c>
    </row>
    <row r="60" spans="1:3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8"/>
      <c r="P60" s="131"/>
      <c r="Q60" s="128"/>
      <c r="R60" s="129"/>
      <c r="S60" s="129"/>
      <c r="T60" s="168"/>
      <c r="U60" s="131"/>
      <c r="V60" s="128"/>
      <c r="W60" s="129"/>
      <c r="X60" s="129"/>
      <c r="Y60" s="168"/>
      <c r="Z60" s="131"/>
      <c r="AA60" s="128"/>
      <c r="AB60" s="129"/>
      <c r="AC60" s="129"/>
      <c r="AD60" s="168"/>
      <c r="AE60" s="131"/>
    </row>
    <row r="61" spans="1:3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8"/>
      <c r="P61" s="131"/>
      <c r="Q61" s="128"/>
      <c r="R61" s="129"/>
      <c r="S61" s="129"/>
      <c r="T61" s="168"/>
      <c r="U61" s="131"/>
      <c r="V61" s="128"/>
      <c r="W61" s="129"/>
      <c r="X61" s="129"/>
      <c r="Y61" s="168"/>
      <c r="Z61" s="131"/>
      <c r="AA61" s="128"/>
      <c r="AB61" s="129"/>
      <c r="AC61" s="129"/>
      <c r="AD61" s="168"/>
      <c r="AE61" s="131"/>
    </row>
    <row r="62" spans="1:3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8"/>
      <c r="P62" s="131"/>
      <c r="Q62" s="128"/>
      <c r="R62" s="129"/>
      <c r="S62" s="129"/>
      <c r="T62" s="168"/>
      <c r="U62" s="131"/>
      <c r="V62" s="128"/>
      <c r="W62" s="129"/>
      <c r="X62" s="129"/>
      <c r="Y62" s="168"/>
      <c r="Z62" s="131"/>
      <c r="AA62" s="128"/>
      <c r="AB62" s="129"/>
      <c r="AC62" s="129"/>
      <c r="AD62" s="168"/>
      <c r="AE62" s="131"/>
    </row>
    <row r="63" spans="1:3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8"/>
      <c r="P63" s="131"/>
      <c r="Q63" s="128"/>
      <c r="R63" s="129"/>
      <c r="S63" s="129"/>
      <c r="T63" s="168"/>
      <c r="U63" s="131"/>
      <c r="V63" s="128"/>
      <c r="W63" s="129"/>
      <c r="X63" s="129"/>
      <c r="Y63" s="168"/>
      <c r="Z63" s="131"/>
      <c r="AA63" s="128"/>
      <c r="AB63" s="129"/>
      <c r="AC63" s="129"/>
      <c r="AD63" s="168"/>
      <c r="AE63" s="131"/>
    </row>
    <row r="64" spans="1:3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8"/>
      <c r="P64" s="131"/>
      <c r="Q64" s="128"/>
      <c r="R64" s="129"/>
      <c r="S64" s="129"/>
      <c r="T64" s="168"/>
      <c r="U64" s="131"/>
      <c r="V64" s="128"/>
      <c r="W64" s="129"/>
      <c r="X64" s="129"/>
      <c r="Y64" s="168"/>
      <c r="Z64" s="131"/>
      <c r="AA64" s="128"/>
      <c r="AB64" s="129"/>
      <c r="AC64" s="129"/>
      <c r="AD64" s="168"/>
      <c r="AE64" s="131"/>
    </row>
    <row r="65" spans="1:3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8"/>
      <c r="P65" s="131"/>
      <c r="Q65" s="128"/>
      <c r="R65" s="129"/>
      <c r="S65" s="129"/>
      <c r="T65" s="168"/>
      <c r="U65" s="131"/>
      <c r="V65" s="128"/>
      <c r="W65" s="129"/>
      <c r="X65" s="129"/>
      <c r="Y65" s="168"/>
      <c r="Z65" s="131"/>
      <c r="AA65" s="128"/>
      <c r="AB65" s="129"/>
      <c r="AC65" s="129"/>
      <c r="AD65" s="168"/>
      <c r="AE65" s="131"/>
    </row>
    <row r="66" spans="1:3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8"/>
      <c r="P66" s="131"/>
      <c r="Q66" s="128"/>
      <c r="R66" s="129"/>
      <c r="S66" s="129"/>
      <c r="T66" s="168"/>
      <c r="U66" s="131"/>
      <c r="V66" s="128"/>
      <c r="W66" s="129"/>
      <c r="X66" s="129"/>
      <c r="Y66" s="168"/>
      <c r="Z66" s="131"/>
      <c r="AA66" s="128"/>
      <c r="AB66" s="129"/>
      <c r="AC66" s="129"/>
      <c r="AD66" s="168"/>
      <c r="AE66" s="131"/>
    </row>
    <row r="67" spans="1:3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8"/>
      <c r="P67" s="131"/>
      <c r="Q67" s="128"/>
      <c r="R67" s="129"/>
      <c r="S67" s="129"/>
      <c r="T67" s="168"/>
      <c r="U67" s="131"/>
      <c r="V67" s="128"/>
      <c r="W67" s="129"/>
      <c r="X67" s="129"/>
      <c r="Y67" s="168"/>
      <c r="Z67" s="131"/>
      <c r="AA67" s="128"/>
      <c r="AB67" s="129"/>
      <c r="AC67" s="129"/>
      <c r="AD67" s="168"/>
      <c r="AE67" s="131"/>
    </row>
    <row r="68" spans="1:3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8"/>
      <c r="P68" s="131"/>
      <c r="Q68" s="128"/>
      <c r="R68" s="129"/>
      <c r="S68" s="129"/>
      <c r="T68" s="168"/>
      <c r="U68" s="131"/>
      <c r="V68" s="128"/>
      <c r="W68" s="129"/>
      <c r="X68" s="129"/>
      <c r="Y68" s="168"/>
      <c r="Z68" s="131"/>
      <c r="AA68" s="128"/>
      <c r="AB68" s="129"/>
      <c r="AC68" s="129"/>
      <c r="AD68" s="168"/>
      <c r="AE68" s="131"/>
    </row>
    <row r="69" spans="1:3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8"/>
      <c r="P69" s="131"/>
      <c r="Q69" s="128"/>
      <c r="R69" s="129"/>
      <c r="S69" s="129"/>
      <c r="T69" s="168"/>
      <c r="U69" s="131"/>
      <c r="V69" s="128"/>
      <c r="W69" s="129"/>
      <c r="X69" s="129"/>
      <c r="Y69" s="168"/>
      <c r="Z69" s="131"/>
      <c r="AA69" s="128"/>
      <c r="AB69" s="129"/>
      <c r="AC69" s="129"/>
      <c r="AD69" s="168"/>
      <c r="AE69" s="131"/>
    </row>
    <row r="70" spans="1:3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8"/>
      <c r="P70" s="131"/>
      <c r="Q70" s="128"/>
      <c r="R70" s="129"/>
      <c r="S70" s="129"/>
      <c r="T70" s="168"/>
      <c r="U70" s="131"/>
      <c r="V70" s="128"/>
      <c r="W70" s="129"/>
      <c r="X70" s="129"/>
      <c r="Y70" s="168"/>
      <c r="Z70" s="131"/>
      <c r="AA70" s="128"/>
      <c r="AB70" s="129"/>
      <c r="AC70" s="129"/>
      <c r="AD70" s="168"/>
      <c r="AE70" s="131"/>
    </row>
    <row r="71" spans="1:3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8"/>
      <c r="P71" s="131"/>
      <c r="Q71" s="128"/>
      <c r="R71" s="129"/>
      <c r="S71" s="129"/>
      <c r="T71" s="168"/>
      <c r="U71" s="131"/>
      <c r="V71" s="128"/>
      <c r="W71" s="129"/>
      <c r="X71" s="129"/>
      <c r="Y71" s="168"/>
      <c r="Z71" s="131"/>
      <c r="AA71" s="128"/>
      <c r="AB71" s="129"/>
      <c r="AC71" s="129"/>
      <c r="AD71" s="168"/>
      <c r="AE71" s="131"/>
    </row>
    <row r="72" spans="1:3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8"/>
      <c r="P72" s="131"/>
      <c r="Q72" s="128"/>
      <c r="R72" s="129"/>
      <c r="S72" s="129"/>
      <c r="T72" s="168"/>
      <c r="U72" s="131"/>
      <c r="V72" s="128"/>
      <c r="W72" s="129"/>
      <c r="X72" s="129"/>
      <c r="Y72" s="168"/>
      <c r="Z72" s="131"/>
      <c r="AA72" s="128"/>
      <c r="AB72" s="129"/>
      <c r="AC72" s="129"/>
      <c r="AD72" s="168"/>
      <c r="AE72" s="131"/>
    </row>
    <row r="73" spans="1:3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8"/>
      <c r="P73" s="131"/>
      <c r="Q73" s="128"/>
      <c r="R73" s="129"/>
      <c r="S73" s="129"/>
      <c r="T73" s="168"/>
      <c r="U73" s="131"/>
      <c r="V73" s="128"/>
      <c r="W73" s="129"/>
      <c r="X73" s="129"/>
      <c r="Y73" s="168"/>
      <c r="Z73" s="131"/>
      <c r="AA73" s="128"/>
      <c r="AB73" s="129"/>
      <c r="AC73" s="129"/>
      <c r="AD73" s="168"/>
      <c r="AE73" s="131"/>
    </row>
    <row r="74" spans="1:3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8"/>
      <c r="P74" s="131"/>
      <c r="Q74" s="128"/>
      <c r="R74" s="129"/>
      <c r="S74" s="129"/>
      <c r="T74" s="168"/>
      <c r="U74" s="131"/>
      <c r="V74" s="128"/>
      <c r="W74" s="129"/>
      <c r="X74" s="129"/>
      <c r="Y74" s="168"/>
      <c r="Z74" s="131"/>
      <c r="AA74" s="128"/>
      <c r="AB74" s="129"/>
      <c r="AC74" s="129"/>
      <c r="AD74" s="168"/>
      <c r="AE74" s="131"/>
    </row>
    <row r="75" spans="1:31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8"/>
      <c r="P75" s="131"/>
      <c r="Q75" s="128"/>
      <c r="R75" s="129"/>
      <c r="S75" s="129"/>
      <c r="T75" s="168"/>
      <c r="U75" s="131"/>
      <c r="V75" s="128"/>
      <c r="W75" s="129"/>
      <c r="X75" s="129"/>
      <c r="Y75" s="168"/>
      <c r="Z75" s="131"/>
      <c r="AA75" s="128"/>
      <c r="AB75" s="129"/>
      <c r="AC75" s="129"/>
      <c r="AD75" s="168"/>
      <c r="AE75" s="131"/>
    </row>
    <row r="76" spans="1:31" x14ac:dyDescent="0.2">
      <c r="A76" s="115" t="s">
        <v>2</v>
      </c>
      <c r="B76" s="35">
        <f>SUM(B$52:B$75)</f>
        <v>1549</v>
      </c>
      <c r="C76" s="9">
        <f>SUM(C$52:C$75)</f>
        <v>3936527</v>
      </c>
      <c r="D76" s="9">
        <f>SUM(D$52:D$75)</f>
        <v>785835</v>
      </c>
      <c r="E76" s="153">
        <f>SUM(E$52:E$75)</f>
        <v>794295.32700000005</v>
      </c>
      <c r="F76" s="67">
        <f>SUM(F$52:F$75)</f>
        <v>0.99999999999999989</v>
      </c>
      <c r="G76" s="51">
        <f t="shared" ref="G76:AE76" si="13">SUM(G$52:G$75)</f>
        <v>1616</v>
      </c>
      <c r="H76" s="68">
        <f t="shared" si="13"/>
        <v>3850189</v>
      </c>
      <c r="I76" s="68">
        <f t="shared" si="13"/>
        <v>761307</v>
      </c>
      <c r="J76" s="163">
        <f t="shared" si="13"/>
        <v>769277.66599999997</v>
      </c>
      <c r="K76" s="69">
        <f t="shared" si="13"/>
        <v>1</v>
      </c>
      <c r="L76" s="132">
        <f t="shared" si="13"/>
        <v>1643</v>
      </c>
      <c r="M76" s="133">
        <f t="shared" si="13"/>
        <v>3728054</v>
      </c>
      <c r="N76" s="133">
        <f t="shared" si="13"/>
        <v>738727</v>
      </c>
      <c r="O76" s="169">
        <f t="shared" si="13"/>
        <v>732787.76</v>
      </c>
      <c r="P76" s="135">
        <f t="shared" si="13"/>
        <v>1</v>
      </c>
      <c r="Q76" s="132">
        <f t="shared" si="13"/>
        <v>1705</v>
      </c>
      <c r="R76" s="133">
        <f t="shared" si="13"/>
        <v>3729812</v>
      </c>
      <c r="S76" s="133">
        <f t="shared" si="13"/>
        <v>734767</v>
      </c>
      <c r="T76" s="169">
        <f t="shared" si="13"/>
        <v>703981.94500000007</v>
      </c>
      <c r="U76" s="135">
        <f t="shared" si="13"/>
        <v>0.99999999999999989</v>
      </c>
      <c r="V76" s="132">
        <f t="shared" si="13"/>
        <v>1802</v>
      </c>
      <c r="W76" s="133">
        <f t="shared" si="13"/>
        <v>3664657</v>
      </c>
      <c r="X76" s="133">
        <f t="shared" si="13"/>
        <v>714906</v>
      </c>
      <c r="Y76" s="169">
        <f t="shared" si="13"/>
        <v>678729.89900000009</v>
      </c>
      <c r="Z76" s="135">
        <f t="shared" si="13"/>
        <v>0.99999999999999989</v>
      </c>
      <c r="AA76" s="132">
        <f t="shared" si="13"/>
        <v>1847</v>
      </c>
      <c r="AB76" s="133">
        <f t="shared" si="13"/>
        <v>3574632</v>
      </c>
      <c r="AC76" s="133">
        <f t="shared" si="13"/>
        <v>783627</v>
      </c>
      <c r="AD76" s="169">
        <f t="shared" si="13"/>
        <v>616658.64400000009</v>
      </c>
      <c r="AE76" s="135">
        <f t="shared" si="13"/>
        <v>1</v>
      </c>
    </row>
    <row r="79" spans="1:31" ht="12.75" hidden="1" customHeight="1" x14ac:dyDescent="0.2"/>
    <row r="80" spans="1:31" ht="12.75" hidden="1" customHeight="1" x14ac:dyDescent="0.2"/>
    <row r="81" spans="1:31" ht="12.75" hidden="1" customHeight="1" x14ac:dyDescent="0.2"/>
    <row r="82" spans="1:31" ht="12.75" hidden="1" customHeight="1" x14ac:dyDescent="0.2"/>
    <row r="83" spans="1:31" ht="12.75" hidden="1" customHeight="1" x14ac:dyDescent="0.2"/>
    <row r="84" spans="1:31" ht="12.75" hidden="1" customHeight="1" x14ac:dyDescent="0.2"/>
    <row r="85" spans="1:31" ht="12.75" hidden="1" customHeight="1" x14ac:dyDescent="0.2"/>
    <row r="86" spans="1:31" ht="12.75" hidden="1" customHeight="1" x14ac:dyDescent="0.2"/>
    <row r="87" spans="1:31" ht="12.75" hidden="1" customHeight="1" x14ac:dyDescent="0.2"/>
    <row r="88" spans="1:31" ht="12.75" hidden="1" customHeight="1" x14ac:dyDescent="0.2"/>
    <row r="89" spans="1:31" ht="12.75" hidden="1" customHeight="1" x14ac:dyDescent="0.2"/>
    <row r="91" spans="1:31" x14ac:dyDescent="0.2">
      <c r="A91" s="117" t="str">
        <f>Translation!$A$31</f>
        <v>Vorsorgeeinrichtungen mit Staatsgarantie</v>
      </c>
    </row>
    <row r="92" spans="1:31" ht="12.75" customHeight="1" x14ac:dyDescent="0.2">
      <c r="A92" s="114" t="str">
        <f>$A$12</f>
        <v>unter 60.0%</v>
      </c>
      <c r="B92" s="36">
        <v>1</v>
      </c>
      <c r="C92" s="10">
        <v>49196</v>
      </c>
      <c r="D92" s="10">
        <v>24831</v>
      </c>
      <c r="E92" s="154">
        <v>21671.708999999999</v>
      </c>
      <c r="F92" s="37">
        <f t="shared" ref="F92:F99" si="14">E92/E$116</f>
        <v>0.169514396057902</v>
      </c>
      <c r="G92" s="53">
        <v>0</v>
      </c>
      <c r="H92" s="54">
        <v>0</v>
      </c>
      <c r="I92" s="54">
        <v>0</v>
      </c>
      <c r="J92" s="164">
        <v>0</v>
      </c>
      <c r="K92" s="56">
        <f>J92/J$116</f>
        <v>0</v>
      </c>
      <c r="L92" s="136">
        <v>1</v>
      </c>
      <c r="M92" s="137">
        <v>47340</v>
      </c>
      <c r="N92" s="137">
        <v>23342</v>
      </c>
      <c r="O92" s="170">
        <v>20661.907999999999</v>
      </c>
      <c r="P92" s="139">
        <f t="shared" ref="P92:P99" si="15">O92/O$116</f>
        <v>0.16233762953273886</v>
      </c>
      <c r="Q92" s="136">
        <v>2</v>
      </c>
      <c r="R92" s="137">
        <v>65130</v>
      </c>
      <c r="S92" s="137">
        <v>31438</v>
      </c>
      <c r="T92" s="170">
        <v>24558.92</v>
      </c>
      <c r="U92" s="139">
        <f t="shared" ref="U92:U99" si="16">T92/T$116</f>
        <v>0.20594826031854332</v>
      </c>
      <c r="V92" s="136">
        <v>3</v>
      </c>
      <c r="W92" s="137">
        <v>18563</v>
      </c>
      <c r="X92" s="137">
        <v>8280</v>
      </c>
      <c r="Y92" s="170">
        <v>5673.509</v>
      </c>
      <c r="Z92" s="139">
        <f t="shared" ref="Z92:Z99" si="17">Y92/Y$116</f>
        <v>4.5278998153535997E-2</v>
      </c>
      <c r="AA92" s="136">
        <v>4</v>
      </c>
      <c r="AB92" s="137">
        <v>46951</v>
      </c>
      <c r="AC92" s="137">
        <v>24789</v>
      </c>
      <c r="AD92" s="170">
        <v>19153.575000000001</v>
      </c>
      <c r="AE92" s="139">
        <f t="shared" ref="AE92:AE99" si="18">AD92/AD$116</f>
        <v>0.14871227830021777</v>
      </c>
    </row>
    <row r="93" spans="1:31" ht="12.75" customHeight="1" x14ac:dyDescent="0.2">
      <c r="A93" s="114" t="str">
        <f>$A$13</f>
        <v>60.0% – 69.9%</v>
      </c>
      <c r="B93" s="36">
        <v>7</v>
      </c>
      <c r="C93" s="10">
        <v>100309</v>
      </c>
      <c r="D93" s="10">
        <v>51841</v>
      </c>
      <c r="E93" s="154">
        <v>41766.917000000001</v>
      </c>
      <c r="F93" s="37">
        <f t="shared" si="14"/>
        <v>0.32669752581374734</v>
      </c>
      <c r="G93" s="53">
        <v>6</v>
      </c>
      <c r="H93" s="54">
        <v>91992</v>
      </c>
      <c r="I93" s="54">
        <v>47678</v>
      </c>
      <c r="J93" s="164">
        <v>38654.646000000001</v>
      </c>
      <c r="K93" s="56">
        <f>J93/J$116</f>
        <v>0.28844572981008593</v>
      </c>
      <c r="L93" s="136">
        <v>6</v>
      </c>
      <c r="M93" s="137">
        <v>50759</v>
      </c>
      <c r="N93" s="137">
        <v>25357</v>
      </c>
      <c r="O93" s="170">
        <v>18756.8</v>
      </c>
      <c r="P93" s="139">
        <f t="shared" si="15"/>
        <v>0.14736947089395985</v>
      </c>
      <c r="Q93" s="136">
        <v>4</v>
      </c>
      <c r="R93" s="137">
        <v>24676</v>
      </c>
      <c r="S93" s="137">
        <v>13393</v>
      </c>
      <c r="T93" s="170">
        <v>10433.527</v>
      </c>
      <c r="U93" s="139">
        <f t="shared" si="16"/>
        <v>8.7494349696018825E-2</v>
      </c>
      <c r="V93" s="136">
        <v>5</v>
      </c>
      <c r="W93" s="137">
        <v>75915</v>
      </c>
      <c r="X93" s="137">
        <v>38354</v>
      </c>
      <c r="Y93" s="170">
        <v>29800.546999999999</v>
      </c>
      <c r="Z93" s="139">
        <f t="shared" si="17"/>
        <v>0.23783145714360593</v>
      </c>
      <c r="AA93" s="136">
        <v>7</v>
      </c>
      <c r="AB93" s="137">
        <v>57942</v>
      </c>
      <c r="AC93" s="137">
        <v>27716</v>
      </c>
      <c r="AD93" s="170">
        <v>19590.345000000001</v>
      </c>
      <c r="AE93" s="139">
        <f t="shared" si="18"/>
        <v>0.15210345001584716</v>
      </c>
    </row>
    <row r="94" spans="1:31" x14ac:dyDescent="0.2">
      <c r="A94" s="114" t="str">
        <f>$A$14</f>
        <v>70.0% – 79.9%</v>
      </c>
      <c r="B94" s="36">
        <v>5</v>
      </c>
      <c r="C94" s="10">
        <v>33505</v>
      </c>
      <c r="D94" s="10">
        <v>13465</v>
      </c>
      <c r="E94" s="154">
        <v>11732.928</v>
      </c>
      <c r="F94" s="37">
        <f t="shared" si="14"/>
        <v>9.1774036090593869E-2</v>
      </c>
      <c r="G94" s="53">
        <v>6</v>
      </c>
      <c r="H94" s="54">
        <v>77319</v>
      </c>
      <c r="I94" s="54">
        <v>33676</v>
      </c>
      <c r="J94" s="164">
        <v>29463.8</v>
      </c>
      <c r="K94" s="56">
        <f t="shared" ref="K94:K99" si="19">J94/J$116</f>
        <v>0.21986250485849512</v>
      </c>
      <c r="L94" s="136">
        <v>6</v>
      </c>
      <c r="M94" s="137">
        <v>80069</v>
      </c>
      <c r="N94" s="137">
        <v>35091</v>
      </c>
      <c r="O94" s="170">
        <v>30333.492999999999</v>
      </c>
      <c r="P94" s="139">
        <f t="shared" si="15"/>
        <v>0.23832587721656331</v>
      </c>
      <c r="Q94" s="136">
        <v>6</v>
      </c>
      <c r="R94" s="137">
        <v>78013</v>
      </c>
      <c r="S94" s="137">
        <v>33665</v>
      </c>
      <c r="T94" s="170">
        <v>29207.325000000001</v>
      </c>
      <c r="U94" s="139">
        <f t="shared" si="16"/>
        <v>0.24492924657551304</v>
      </c>
      <c r="V94" s="136">
        <v>6</v>
      </c>
      <c r="W94" s="137">
        <v>66448</v>
      </c>
      <c r="X94" s="137">
        <v>27877</v>
      </c>
      <c r="Y94" s="170">
        <v>23527.444</v>
      </c>
      <c r="Z94" s="139">
        <f t="shared" si="17"/>
        <v>0.18776723425192796</v>
      </c>
      <c r="AA94" s="136">
        <v>5</v>
      </c>
      <c r="AB94" s="137">
        <v>63463</v>
      </c>
      <c r="AC94" s="137">
        <v>26201</v>
      </c>
      <c r="AD94" s="170">
        <v>22369.057000000001</v>
      </c>
      <c r="AE94" s="139">
        <f t="shared" si="18"/>
        <v>0.17367793896948397</v>
      </c>
    </row>
    <row r="95" spans="1:31" x14ac:dyDescent="0.2">
      <c r="A95" s="114" t="str">
        <f>$A$15</f>
        <v>80.0% – 89.9%</v>
      </c>
      <c r="B95" s="36">
        <v>5</v>
      </c>
      <c r="C95" s="10">
        <v>9882</v>
      </c>
      <c r="D95" s="10">
        <v>5680</v>
      </c>
      <c r="E95" s="154">
        <v>5342.9570000000003</v>
      </c>
      <c r="F95" s="37">
        <f t="shared" si="14"/>
        <v>4.1792187640501258E-2</v>
      </c>
      <c r="G95" s="53">
        <v>1</v>
      </c>
      <c r="H95" s="54">
        <v>11504</v>
      </c>
      <c r="I95" s="54">
        <v>5826</v>
      </c>
      <c r="J95" s="164">
        <v>5188</v>
      </c>
      <c r="K95" s="56">
        <f t="shared" si="19"/>
        <v>3.8713495041572121E-2</v>
      </c>
      <c r="L95" s="136">
        <v>2</v>
      </c>
      <c r="M95" s="137">
        <v>859</v>
      </c>
      <c r="N95" s="137">
        <v>433</v>
      </c>
      <c r="O95" s="170">
        <v>237.22399999999999</v>
      </c>
      <c r="P95" s="139">
        <f t="shared" si="15"/>
        <v>1.8638347353145915E-3</v>
      </c>
      <c r="Q95" s="136">
        <v>2</v>
      </c>
      <c r="R95" s="137">
        <v>849</v>
      </c>
      <c r="S95" s="137">
        <v>424</v>
      </c>
      <c r="T95" s="170">
        <v>231.446</v>
      </c>
      <c r="U95" s="139">
        <f t="shared" si="16"/>
        <v>1.9408793651221462E-3</v>
      </c>
      <c r="V95" s="136">
        <v>4</v>
      </c>
      <c r="W95" s="137">
        <v>62499</v>
      </c>
      <c r="X95" s="137">
        <v>26014</v>
      </c>
      <c r="Y95" s="170">
        <v>25002.007000000001</v>
      </c>
      <c r="Z95" s="139">
        <f t="shared" si="17"/>
        <v>0.1995353896129704</v>
      </c>
      <c r="AA95" s="136">
        <v>11</v>
      </c>
      <c r="AB95" s="137">
        <v>105808</v>
      </c>
      <c r="AC95" s="137">
        <v>43948</v>
      </c>
      <c r="AD95" s="170">
        <v>38468.1</v>
      </c>
      <c r="AE95" s="139">
        <f t="shared" si="18"/>
        <v>0.29867420535751715</v>
      </c>
    </row>
    <row r="96" spans="1:31" x14ac:dyDescent="0.2">
      <c r="A96" s="114" t="str">
        <f>$A$16</f>
        <v>90.0% – 99.9%</v>
      </c>
      <c r="B96" s="36">
        <v>10</v>
      </c>
      <c r="C96" s="10">
        <v>89862</v>
      </c>
      <c r="D96" s="10">
        <v>46625</v>
      </c>
      <c r="E96" s="154">
        <v>39093.269999999997</v>
      </c>
      <c r="F96" s="37">
        <f t="shared" si="14"/>
        <v>0.30578447015777566</v>
      </c>
      <c r="G96" s="53">
        <v>13</v>
      </c>
      <c r="H96" s="54">
        <v>98131</v>
      </c>
      <c r="I96" s="54">
        <v>44279</v>
      </c>
      <c r="J96" s="164">
        <v>40021.218000000001</v>
      </c>
      <c r="K96" s="56">
        <f t="shared" si="19"/>
        <v>0.29864325840413974</v>
      </c>
      <c r="L96" s="136">
        <v>17</v>
      </c>
      <c r="M96" s="137">
        <v>127343</v>
      </c>
      <c r="N96" s="137">
        <v>59695</v>
      </c>
      <c r="O96" s="170">
        <v>51889.131000000001</v>
      </c>
      <c r="P96" s="139">
        <f t="shared" si="15"/>
        <v>0.40768541438930789</v>
      </c>
      <c r="Q96" s="136">
        <v>15</v>
      </c>
      <c r="R96" s="137">
        <v>101280</v>
      </c>
      <c r="S96" s="137">
        <v>43073</v>
      </c>
      <c r="T96" s="170">
        <v>38283.680999999997</v>
      </c>
      <c r="U96" s="139">
        <f t="shared" si="16"/>
        <v>0.32104251736395861</v>
      </c>
      <c r="V96" s="136">
        <v>10</v>
      </c>
      <c r="W96" s="137">
        <v>18458</v>
      </c>
      <c r="X96" s="137">
        <v>11278</v>
      </c>
      <c r="Y96" s="170">
        <v>7973.98</v>
      </c>
      <c r="Z96" s="139">
        <f t="shared" si="17"/>
        <v>6.3638539340703071E-2</v>
      </c>
      <c r="AA96" s="136">
        <v>15</v>
      </c>
      <c r="AB96" s="137">
        <v>34897</v>
      </c>
      <c r="AC96" s="137">
        <v>11772</v>
      </c>
      <c r="AD96" s="170">
        <v>10220.11</v>
      </c>
      <c r="AE96" s="139">
        <f t="shared" si="18"/>
        <v>7.9351026770659708E-2</v>
      </c>
    </row>
    <row r="97" spans="1:31" x14ac:dyDescent="0.2">
      <c r="A97" s="114" t="str">
        <f>$A$17</f>
        <v>100.0% – 109.9%</v>
      </c>
      <c r="B97" s="36">
        <v>10</v>
      </c>
      <c r="C97" s="10">
        <v>22616</v>
      </c>
      <c r="D97" s="10">
        <v>9018</v>
      </c>
      <c r="E97" s="154">
        <v>8238.0509999999995</v>
      </c>
      <c r="F97" s="37">
        <f t="shared" si="14"/>
        <v>6.4437384239479936E-2</v>
      </c>
      <c r="G97" s="53">
        <v>9</v>
      </c>
      <c r="H97" s="54">
        <v>42497</v>
      </c>
      <c r="I97" s="54">
        <v>22042</v>
      </c>
      <c r="J97" s="164">
        <v>19002.522000000001</v>
      </c>
      <c r="K97" s="56">
        <f t="shared" si="19"/>
        <v>0.14179915983507424</v>
      </c>
      <c r="L97" s="136">
        <v>7</v>
      </c>
      <c r="M97" s="137">
        <v>15670</v>
      </c>
      <c r="N97" s="137">
        <v>6180</v>
      </c>
      <c r="O97" s="170">
        <v>5398.8230000000003</v>
      </c>
      <c r="P97" s="139">
        <f t="shared" si="15"/>
        <v>4.2417773232115347E-2</v>
      </c>
      <c r="Q97" s="136">
        <v>9</v>
      </c>
      <c r="R97" s="137">
        <v>38395</v>
      </c>
      <c r="S97" s="137">
        <v>21841</v>
      </c>
      <c r="T97" s="170">
        <v>16533.11</v>
      </c>
      <c r="U97" s="139">
        <f t="shared" si="16"/>
        <v>0.13864474668084395</v>
      </c>
      <c r="V97" s="136">
        <v>13</v>
      </c>
      <c r="W97" s="137">
        <v>70017</v>
      </c>
      <c r="X97" s="137">
        <v>31454</v>
      </c>
      <c r="Y97" s="170">
        <v>25430.559000000001</v>
      </c>
      <c r="Z97" s="139">
        <f t="shared" si="17"/>
        <v>0.20295556665273434</v>
      </c>
      <c r="AA97" s="136">
        <v>15</v>
      </c>
      <c r="AB97" s="137">
        <v>48622</v>
      </c>
      <c r="AC97" s="137">
        <v>25079</v>
      </c>
      <c r="AD97" s="170">
        <v>18870.313999999998</v>
      </c>
      <c r="AE97" s="139">
        <f t="shared" si="18"/>
        <v>0.14651298189400647</v>
      </c>
    </row>
    <row r="98" spans="1:31" x14ac:dyDescent="0.2">
      <c r="A98" s="114" t="str">
        <f>$A$18</f>
        <v>110.0% – 119.9%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14"/>
        <v>0</v>
      </c>
      <c r="G98" s="53">
        <v>3</v>
      </c>
      <c r="H98" s="54">
        <v>4280</v>
      </c>
      <c r="I98" s="54">
        <v>2683</v>
      </c>
      <c r="J98" s="164">
        <v>1679.931</v>
      </c>
      <c r="K98" s="56">
        <f t="shared" si="19"/>
        <v>1.2535852050632864E-2</v>
      </c>
      <c r="L98" s="136">
        <v>0</v>
      </c>
      <c r="M98" s="137">
        <v>0</v>
      </c>
      <c r="N98" s="137">
        <v>0</v>
      </c>
      <c r="O98" s="170">
        <v>0</v>
      </c>
      <c r="P98" s="139">
        <f t="shared" si="15"/>
        <v>0</v>
      </c>
      <c r="Q98" s="136">
        <v>0</v>
      </c>
      <c r="R98" s="137">
        <v>0</v>
      </c>
      <c r="S98" s="137">
        <v>0</v>
      </c>
      <c r="T98" s="170">
        <v>0</v>
      </c>
      <c r="U98" s="139">
        <f t="shared" si="16"/>
        <v>0</v>
      </c>
      <c r="V98" s="136">
        <v>2</v>
      </c>
      <c r="W98" s="137">
        <v>27480</v>
      </c>
      <c r="X98" s="137">
        <v>10655</v>
      </c>
      <c r="Y98" s="170">
        <v>7893.07</v>
      </c>
      <c r="Z98" s="139">
        <f t="shared" si="17"/>
        <v>6.299281484452221E-2</v>
      </c>
      <c r="AA98" s="136">
        <v>1</v>
      </c>
      <c r="AB98" s="137">
        <v>433</v>
      </c>
      <c r="AC98" s="137">
        <v>200</v>
      </c>
      <c r="AD98" s="170">
        <v>124.69</v>
      </c>
      <c r="AE98" s="139">
        <f t="shared" si="18"/>
        <v>9.6811869226784821E-4</v>
      </c>
    </row>
    <row r="99" spans="1:31" ht="12.75" customHeight="1" x14ac:dyDescent="0.2">
      <c r="A99" s="114" t="str">
        <f>$A$19</f>
        <v>120.0% oder höher</v>
      </c>
      <c r="B99" s="36">
        <v>0</v>
      </c>
      <c r="C99" s="10">
        <v>0</v>
      </c>
      <c r="D99" s="10">
        <v>0</v>
      </c>
      <c r="E99" s="154">
        <v>0</v>
      </c>
      <c r="F99" s="37">
        <f t="shared" si="14"/>
        <v>0</v>
      </c>
      <c r="G99" s="53">
        <v>0</v>
      </c>
      <c r="H99" s="54">
        <v>0</v>
      </c>
      <c r="I99" s="54">
        <v>0</v>
      </c>
      <c r="J99" s="164">
        <v>0</v>
      </c>
      <c r="K99" s="56">
        <f t="shared" si="19"/>
        <v>0</v>
      </c>
      <c r="L99" s="136">
        <v>0</v>
      </c>
      <c r="M99" s="137">
        <v>0</v>
      </c>
      <c r="N99" s="137">
        <v>0</v>
      </c>
      <c r="O99" s="170">
        <v>0</v>
      </c>
      <c r="P99" s="139">
        <f t="shared" si="15"/>
        <v>0</v>
      </c>
      <c r="Q99" s="136">
        <v>0</v>
      </c>
      <c r="R99" s="137">
        <v>0</v>
      </c>
      <c r="S99" s="137">
        <v>0</v>
      </c>
      <c r="T99" s="170">
        <v>0</v>
      </c>
      <c r="U99" s="139">
        <f t="shared" si="16"/>
        <v>0</v>
      </c>
      <c r="V99" s="136">
        <v>0</v>
      </c>
      <c r="W99" s="137">
        <v>0</v>
      </c>
      <c r="X99" s="137">
        <v>0</v>
      </c>
      <c r="Y99" s="170">
        <v>0</v>
      </c>
      <c r="Z99" s="139">
        <f t="shared" si="17"/>
        <v>0</v>
      </c>
      <c r="AA99" s="136">
        <v>0</v>
      </c>
      <c r="AB99" s="137">
        <v>0</v>
      </c>
      <c r="AC99" s="137">
        <v>0</v>
      </c>
      <c r="AD99" s="170">
        <v>0</v>
      </c>
      <c r="AE99" s="139">
        <f t="shared" si="18"/>
        <v>0</v>
      </c>
    </row>
    <row r="100" spans="1:3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0"/>
      <c r="P100" s="139"/>
      <c r="Q100" s="136"/>
      <c r="R100" s="137"/>
      <c r="S100" s="137"/>
      <c r="T100" s="170"/>
      <c r="U100" s="139"/>
      <c r="V100" s="136"/>
      <c r="W100" s="137"/>
      <c r="X100" s="137"/>
      <c r="Y100" s="170"/>
      <c r="Z100" s="139"/>
      <c r="AA100" s="136"/>
      <c r="AB100" s="137"/>
      <c r="AC100" s="137"/>
      <c r="AD100" s="170"/>
      <c r="AE100" s="139"/>
    </row>
    <row r="101" spans="1:3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0"/>
      <c r="P101" s="139"/>
      <c r="Q101" s="136"/>
      <c r="R101" s="137"/>
      <c r="S101" s="137"/>
      <c r="T101" s="170"/>
      <c r="U101" s="139"/>
      <c r="V101" s="136"/>
      <c r="W101" s="137"/>
      <c r="X101" s="137"/>
      <c r="Y101" s="170"/>
      <c r="Z101" s="139"/>
      <c r="AA101" s="136"/>
      <c r="AB101" s="137"/>
      <c r="AC101" s="137"/>
      <c r="AD101" s="170"/>
      <c r="AE101" s="139"/>
    </row>
    <row r="102" spans="1:3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0"/>
      <c r="P102" s="139"/>
      <c r="Q102" s="136"/>
      <c r="R102" s="137"/>
      <c r="S102" s="137"/>
      <c r="T102" s="170"/>
      <c r="U102" s="139"/>
      <c r="V102" s="136"/>
      <c r="W102" s="137"/>
      <c r="X102" s="137"/>
      <c r="Y102" s="170"/>
      <c r="Z102" s="139"/>
      <c r="AA102" s="136"/>
      <c r="AB102" s="137"/>
      <c r="AC102" s="137"/>
      <c r="AD102" s="170"/>
      <c r="AE102" s="139"/>
    </row>
    <row r="103" spans="1:3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0"/>
      <c r="P103" s="139"/>
      <c r="Q103" s="136"/>
      <c r="R103" s="137"/>
      <c r="S103" s="137"/>
      <c r="T103" s="170"/>
      <c r="U103" s="139"/>
      <c r="V103" s="136"/>
      <c r="W103" s="137"/>
      <c r="X103" s="137"/>
      <c r="Y103" s="170"/>
      <c r="Z103" s="139"/>
      <c r="AA103" s="136"/>
      <c r="AB103" s="137"/>
      <c r="AC103" s="137"/>
      <c r="AD103" s="170"/>
      <c r="AE103" s="139"/>
    </row>
    <row r="104" spans="1:3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0"/>
      <c r="P104" s="139"/>
      <c r="Q104" s="136"/>
      <c r="R104" s="137"/>
      <c r="S104" s="137"/>
      <c r="T104" s="170"/>
      <c r="U104" s="139"/>
      <c r="V104" s="136"/>
      <c r="W104" s="137"/>
      <c r="X104" s="137"/>
      <c r="Y104" s="170"/>
      <c r="Z104" s="139"/>
      <c r="AA104" s="136"/>
      <c r="AB104" s="137"/>
      <c r="AC104" s="137"/>
      <c r="AD104" s="170"/>
      <c r="AE104" s="139"/>
    </row>
    <row r="105" spans="1:3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0"/>
      <c r="P105" s="139"/>
      <c r="Q105" s="136"/>
      <c r="R105" s="137"/>
      <c r="S105" s="137"/>
      <c r="T105" s="170"/>
      <c r="U105" s="139"/>
      <c r="V105" s="136"/>
      <c r="W105" s="137"/>
      <c r="X105" s="137"/>
      <c r="Y105" s="170"/>
      <c r="Z105" s="139"/>
      <c r="AA105" s="136"/>
      <c r="AB105" s="137"/>
      <c r="AC105" s="137"/>
      <c r="AD105" s="170"/>
      <c r="AE105" s="139"/>
    </row>
    <row r="106" spans="1:3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0"/>
      <c r="P106" s="139"/>
      <c r="Q106" s="136"/>
      <c r="R106" s="137"/>
      <c r="S106" s="137"/>
      <c r="T106" s="170"/>
      <c r="U106" s="139"/>
      <c r="V106" s="136"/>
      <c r="W106" s="137"/>
      <c r="X106" s="137"/>
      <c r="Y106" s="170"/>
      <c r="Z106" s="139"/>
      <c r="AA106" s="136"/>
      <c r="AB106" s="137"/>
      <c r="AC106" s="137"/>
      <c r="AD106" s="170"/>
      <c r="AE106" s="139"/>
    </row>
    <row r="107" spans="1:3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0"/>
      <c r="P107" s="139"/>
      <c r="Q107" s="136"/>
      <c r="R107" s="137"/>
      <c r="S107" s="137"/>
      <c r="T107" s="170"/>
      <c r="U107" s="139"/>
      <c r="V107" s="136"/>
      <c r="W107" s="137"/>
      <c r="X107" s="137"/>
      <c r="Y107" s="170"/>
      <c r="Z107" s="139"/>
      <c r="AA107" s="136"/>
      <c r="AB107" s="137"/>
      <c r="AC107" s="137"/>
      <c r="AD107" s="170"/>
      <c r="AE107" s="139"/>
    </row>
    <row r="108" spans="1:3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0"/>
      <c r="P108" s="139"/>
      <c r="Q108" s="136"/>
      <c r="R108" s="137"/>
      <c r="S108" s="137"/>
      <c r="T108" s="170"/>
      <c r="U108" s="139"/>
      <c r="V108" s="136"/>
      <c r="W108" s="137"/>
      <c r="X108" s="137"/>
      <c r="Y108" s="170"/>
      <c r="Z108" s="139"/>
      <c r="AA108" s="136"/>
      <c r="AB108" s="137"/>
      <c r="AC108" s="137"/>
      <c r="AD108" s="170"/>
      <c r="AE108" s="139"/>
    </row>
    <row r="109" spans="1:3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0"/>
      <c r="P109" s="139"/>
      <c r="Q109" s="136"/>
      <c r="R109" s="137"/>
      <c r="S109" s="137"/>
      <c r="T109" s="170"/>
      <c r="U109" s="139"/>
      <c r="V109" s="136"/>
      <c r="W109" s="137"/>
      <c r="X109" s="137"/>
      <c r="Y109" s="170"/>
      <c r="Z109" s="139"/>
      <c r="AA109" s="136"/>
      <c r="AB109" s="137"/>
      <c r="AC109" s="137"/>
      <c r="AD109" s="170"/>
      <c r="AE109" s="139"/>
    </row>
    <row r="110" spans="1:3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0"/>
      <c r="P110" s="139"/>
      <c r="Q110" s="136"/>
      <c r="R110" s="137"/>
      <c r="S110" s="137"/>
      <c r="T110" s="170"/>
      <c r="U110" s="139"/>
      <c r="V110" s="136"/>
      <c r="W110" s="137"/>
      <c r="X110" s="137"/>
      <c r="Y110" s="170"/>
      <c r="Z110" s="139"/>
      <c r="AA110" s="136"/>
      <c r="AB110" s="137"/>
      <c r="AC110" s="137"/>
      <c r="AD110" s="170"/>
      <c r="AE110" s="139"/>
    </row>
    <row r="111" spans="1:3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0"/>
      <c r="P111" s="139"/>
      <c r="Q111" s="136"/>
      <c r="R111" s="137"/>
      <c r="S111" s="137"/>
      <c r="T111" s="170"/>
      <c r="U111" s="139"/>
      <c r="V111" s="136"/>
      <c r="W111" s="137"/>
      <c r="X111" s="137"/>
      <c r="Y111" s="170"/>
      <c r="Z111" s="139"/>
      <c r="AA111" s="136"/>
      <c r="AB111" s="137"/>
      <c r="AC111" s="137"/>
      <c r="AD111" s="170"/>
      <c r="AE111" s="139"/>
    </row>
    <row r="112" spans="1:3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0"/>
      <c r="P112" s="139"/>
      <c r="Q112" s="136"/>
      <c r="R112" s="137"/>
      <c r="S112" s="137"/>
      <c r="T112" s="170"/>
      <c r="U112" s="139"/>
      <c r="V112" s="136"/>
      <c r="W112" s="137"/>
      <c r="X112" s="137"/>
      <c r="Y112" s="170"/>
      <c r="Z112" s="139"/>
      <c r="AA112" s="136"/>
      <c r="AB112" s="137"/>
      <c r="AC112" s="137"/>
      <c r="AD112" s="170"/>
      <c r="AE112" s="139"/>
    </row>
    <row r="113" spans="1:3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0"/>
      <c r="P113" s="139"/>
      <c r="Q113" s="136"/>
      <c r="R113" s="137"/>
      <c r="S113" s="137"/>
      <c r="T113" s="170"/>
      <c r="U113" s="139"/>
      <c r="V113" s="136"/>
      <c r="W113" s="137"/>
      <c r="X113" s="137"/>
      <c r="Y113" s="170"/>
      <c r="Z113" s="139"/>
      <c r="AA113" s="136"/>
      <c r="AB113" s="137"/>
      <c r="AC113" s="137"/>
      <c r="AD113" s="170"/>
      <c r="AE113" s="139"/>
    </row>
    <row r="114" spans="1:3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0"/>
      <c r="P114" s="139"/>
      <c r="Q114" s="136"/>
      <c r="R114" s="137"/>
      <c r="S114" s="137"/>
      <c r="T114" s="170"/>
      <c r="U114" s="139"/>
      <c r="V114" s="136"/>
      <c r="W114" s="137"/>
      <c r="X114" s="137"/>
      <c r="Y114" s="170"/>
      <c r="Z114" s="139"/>
      <c r="AA114" s="136"/>
      <c r="AB114" s="137"/>
      <c r="AC114" s="137"/>
      <c r="AD114" s="170"/>
      <c r="AE114" s="139"/>
    </row>
    <row r="115" spans="1:31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0"/>
      <c r="P115" s="139"/>
      <c r="Q115" s="136"/>
      <c r="R115" s="137"/>
      <c r="S115" s="137"/>
      <c r="T115" s="170"/>
      <c r="U115" s="139"/>
      <c r="V115" s="136"/>
      <c r="W115" s="137"/>
      <c r="X115" s="137"/>
      <c r="Y115" s="170"/>
      <c r="Z115" s="139"/>
      <c r="AA115" s="136"/>
      <c r="AB115" s="137"/>
      <c r="AC115" s="137"/>
      <c r="AD115" s="170"/>
      <c r="AE115" s="139"/>
    </row>
    <row r="116" spans="1:31" x14ac:dyDescent="0.2">
      <c r="A116" s="115" t="s">
        <v>2</v>
      </c>
      <c r="B116" s="38">
        <f>SUM(B$92:B$115)</f>
        <v>38</v>
      </c>
      <c r="C116" s="11">
        <f>SUM(C$92:C$115)</f>
        <v>305370</v>
      </c>
      <c r="D116" s="11">
        <f>SUM(D$92:D$115)</f>
        <v>151460</v>
      </c>
      <c r="E116" s="155">
        <f>SUM(E$92:E$115)</f>
        <v>127845.83199999999</v>
      </c>
      <c r="F116" s="70">
        <f>SUM(F$92:F$115)</f>
        <v>1</v>
      </c>
      <c r="G116" s="57">
        <f t="shared" ref="G116:AE116" si="20">SUM(G$92:G$115)</f>
        <v>38</v>
      </c>
      <c r="H116" s="71">
        <f t="shared" si="20"/>
        <v>325723</v>
      </c>
      <c r="I116" s="71">
        <f t="shared" si="20"/>
        <v>156184</v>
      </c>
      <c r="J116" s="165">
        <f t="shared" si="20"/>
        <v>134010.117</v>
      </c>
      <c r="K116" s="72">
        <f t="shared" si="20"/>
        <v>1</v>
      </c>
      <c r="L116" s="140">
        <f t="shared" si="20"/>
        <v>39</v>
      </c>
      <c r="M116" s="141">
        <f t="shared" si="20"/>
        <v>322040</v>
      </c>
      <c r="N116" s="141">
        <f t="shared" si="20"/>
        <v>150098</v>
      </c>
      <c r="O116" s="171">
        <f t="shared" si="20"/>
        <v>127277.37900000002</v>
      </c>
      <c r="P116" s="143">
        <f t="shared" si="20"/>
        <v>0.99999999999999978</v>
      </c>
      <c r="Q116" s="140">
        <f t="shared" si="20"/>
        <v>38</v>
      </c>
      <c r="R116" s="141">
        <f t="shared" si="20"/>
        <v>308343</v>
      </c>
      <c r="S116" s="141">
        <f t="shared" si="20"/>
        <v>143834</v>
      </c>
      <c r="T116" s="171">
        <f t="shared" si="20"/>
        <v>119248.00900000001</v>
      </c>
      <c r="U116" s="143">
        <f t="shared" si="20"/>
        <v>0.99999999999999989</v>
      </c>
      <c r="V116" s="140">
        <f t="shared" si="20"/>
        <v>43</v>
      </c>
      <c r="W116" s="141">
        <f t="shared" si="20"/>
        <v>339380</v>
      </c>
      <c r="X116" s="141">
        <f t="shared" si="20"/>
        <v>153912</v>
      </c>
      <c r="Y116" s="171">
        <f t="shared" si="20"/>
        <v>125301.11600000001</v>
      </c>
      <c r="Z116" s="143">
        <f t="shared" si="20"/>
        <v>0.99999999999999978</v>
      </c>
      <c r="AA116" s="140">
        <f t="shared" si="20"/>
        <v>58</v>
      </c>
      <c r="AB116" s="141">
        <f t="shared" si="20"/>
        <v>358116</v>
      </c>
      <c r="AC116" s="141">
        <f t="shared" si="20"/>
        <v>159705</v>
      </c>
      <c r="AD116" s="171">
        <f t="shared" si="20"/>
        <v>128796.19099999999</v>
      </c>
      <c r="AE116" s="143">
        <f t="shared" si="20"/>
        <v>1.0000000000000002</v>
      </c>
    </row>
    <row r="119" spans="1:31" ht="12.75" hidden="1" customHeight="1" x14ac:dyDescent="0.2"/>
    <row r="120" spans="1:31" ht="12.75" hidden="1" customHeight="1" x14ac:dyDescent="0.2"/>
    <row r="121" spans="1:31" ht="12.75" hidden="1" customHeight="1" x14ac:dyDescent="0.2"/>
    <row r="122" spans="1:31" ht="12.75" hidden="1" customHeight="1" x14ac:dyDescent="0.2"/>
    <row r="123" spans="1:31" ht="12.75" hidden="1" customHeight="1" x14ac:dyDescent="0.2"/>
    <row r="124" spans="1:31" ht="12.75" hidden="1" customHeight="1" x14ac:dyDescent="0.2"/>
    <row r="125" spans="1:31" ht="12.75" hidden="1" customHeight="1" x14ac:dyDescent="0.2"/>
    <row r="126" spans="1:31" ht="12.75" hidden="1" customHeight="1" x14ac:dyDescent="0.2"/>
    <row r="127" spans="1:31" ht="12.75" hidden="1" customHeight="1" x14ac:dyDescent="0.2"/>
    <row r="128" spans="1:31" ht="12.75" hidden="1" customHeight="1" x14ac:dyDescent="0.2"/>
    <row r="129" spans="1:31" ht="12.75" hidden="1" customHeight="1" x14ac:dyDescent="0.2"/>
    <row r="131" spans="1:31" x14ac:dyDescent="0.2">
      <c r="A131" s="237" t="str">
        <f>Translation!$A$32</f>
        <v>Vorsorgeeinrichtungen ohne Staatsgarantie und ohne Vollversicherungslösung</v>
      </c>
    </row>
    <row r="132" spans="1:31" ht="12.75" customHeight="1" x14ac:dyDescent="0.2">
      <c r="A132" s="114" t="str">
        <f>$A$12</f>
        <v>unter 60.0%</v>
      </c>
      <c r="B132" s="210">
        <v>1</v>
      </c>
      <c r="C132" s="211">
        <v>0</v>
      </c>
      <c r="D132" s="211">
        <v>97</v>
      </c>
      <c r="E132" s="212">
        <v>42.082000000000001</v>
      </c>
      <c r="F132" s="213">
        <f t="shared" ref="F132:F139" si="21">E132/E$156</f>
        <v>6.0272535959488394E-5</v>
      </c>
      <c r="G132" s="218">
        <v>2</v>
      </c>
      <c r="H132" s="219">
        <v>0</v>
      </c>
      <c r="I132" s="219">
        <v>101</v>
      </c>
      <c r="J132" s="220">
        <v>38.981000000000002</v>
      </c>
      <c r="K132" s="221">
        <f t="shared" ref="K132:K139" si="22">J132/J$156</f>
        <v>5.821571151566391E-5</v>
      </c>
      <c r="L132" s="228">
        <v>6</v>
      </c>
      <c r="M132" s="229">
        <v>50</v>
      </c>
      <c r="N132" s="229">
        <v>114</v>
      </c>
      <c r="O132" s="230">
        <v>38.393999999999998</v>
      </c>
      <c r="P132" s="231">
        <f t="shared" ref="P132:P139" si="23">O132/O$156</f>
        <v>6.046675058684356E-5</v>
      </c>
      <c r="Q132" s="228">
        <v>11</v>
      </c>
      <c r="R132" s="229">
        <v>203</v>
      </c>
      <c r="S132" s="229">
        <v>257</v>
      </c>
      <c r="T132" s="230">
        <v>95.852000000000004</v>
      </c>
      <c r="U132" s="231">
        <f t="shared" ref="U132:U139" si="24">T132/T$156</f>
        <v>1.5835059645096718E-4</v>
      </c>
      <c r="V132" s="228">
        <v>20</v>
      </c>
      <c r="W132" s="229">
        <v>339</v>
      </c>
      <c r="X132" s="229">
        <v>316</v>
      </c>
      <c r="Y132" s="230">
        <v>175.834</v>
      </c>
      <c r="Z132" s="231">
        <f t="shared" ref="Z132:Z139" si="25">Y132/Y$156</f>
        <v>3.0502641989474063E-4</v>
      </c>
      <c r="AA132" s="228"/>
      <c r="AB132" s="229"/>
      <c r="AC132" s="229"/>
      <c r="AD132" s="230"/>
      <c r="AE132" s="231" t="e">
        <f t="shared" ref="AE132:AE139" si="26">AD132/AD$156</f>
        <v>#DIV/0!</v>
      </c>
    </row>
    <row r="133" spans="1:31" ht="12.75" customHeight="1" x14ac:dyDescent="0.2">
      <c r="A133" s="114" t="str">
        <f>$A$13</f>
        <v>60.0% – 69.9%</v>
      </c>
      <c r="B133" s="210">
        <v>0</v>
      </c>
      <c r="C133" s="211">
        <v>0</v>
      </c>
      <c r="D133" s="211">
        <v>0</v>
      </c>
      <c r="E133" s="212">
        <v>0</v>
      </c>
      <c r="F133" s="213">
        <f t="shared" si="21"/>
        <v>0</v>
      </c>
      <c r="G133" s="218">
        <v>0</v>
      </c>
      <c r="H133" s="219">
        <v>0</v>
      </c>
      <c r="I133" s="219">
        <v>0</v>
      </c>
      <c r="J133" s="220">
        <v>0</v>
      </c>
      <c r="K133" s="221">
        <f t="shared" si="22"/>
        <v>0</v>
      </c>
      <c r="L133" s="228">
        <v>1</v>
      </c>
      <c r="M133" s="229">
        <v>41</v>
      </c>
      <c r="N133" s="229">
        <v>8</v>
      </c>
      <c r="O133" s="230">
        <v>30.146000000000001</v>
      </c>
      <c r="P133" s="231">
        <f t="shared" si="23"/>
        <v>4.7476966796660575E-5</v>
      </c>
      <c r="Q133" s="228">
        <v>1</v>
      </c>
      <c r="R133" s="229">
        <v>42</v>
      </c>
      <c r="S133" s="229">
        <v>7</v>
      </c>
      <c r="T133" s="230">
        <v>28.826000000000001</v>
      </c>
      <c r="U133" s="231">
        <f t="shared" si="24"/>
        <v>4.7621482006589112E-5</v>
      </c>
      <c r="V133" s="228">
        <v>2</v>
      </c>
      <c r="W133" s="229">
        <v>0</v>
      </c>
      <c r="X133" s="229">
        <v>10</v>
      </c>
      <c r="Y133" s="230">
        <v>0.75700000000000001</v>
      </c>
      <c r="Z133" s="231">
        <f t="shared" si="25"/>
        <v>1.3131988117219573E-6</v>
      </c>
      <c r="AA133" s="228"/>
      <c r="AB133" s="229"/>
      <c r="AC133" s="229"/>
      <c r="AD133" s="230"/>
      <c r="AE133" s="231" t="e">
        <f t="shared" si="26"/>
        <v>#DIV/0!</v>
      </c>
    </row>
    <row r="134" spans="1:31" x14ac:dyDescent="0.2">
      <c r="A134" s="114" t="str">
        <f>$A$14</f>
        <v>70.0% – 79.9%</v>
      </c>
      <c r="B134" s="210">
        <v>4</v>
      </c>
      <c r="C134" s="211">
        <v>37</v>
      </c>
      <c r="D134" s="211">
        <v>356</v>
      </c>
      <c r="E134" s="212">
        <v>103.423</v>
      </c>
      <c r="F134" s="213">
        <f t="shared" si="21"/>
        <v>1.4812904535283893E-4</v>
      </c>
      <c r="G134" s="218">
        <v>3</v>
      </c>
      <c r="H134" s="219">
        <v>209</v>
      </c>
      <c r="I134" s="219">
        <v>135</v>
      </c>
      <c r="J134" s="220">
        <v>91.63</v>
      </c>
      <c r="K134" s="221">
        <f t="shared" si="22"/>
        <v>1.3684373531156933E-4</v>
      </c>
      <c r="L134" s="228">
        <v>4</v>
      </c>
      <c r="M134" s="229">
        <v>548</v>
      </c>
      <c r="N134" s="229">
        <v>416</v>
      </c>
      <c r="O134" s="230">
        <v>251.256</v>
      </c>
      <c r="P134" s="231">
        <f t="shared" si="23"/>
        <v>3.9570333607980322E-4</v>
      </c>
      <c r="Q134" s="228">
        <v>3</v>
      </c>
      <c r="R134" s="229">
        <v>654</v>
      </c>
      <c r="S134" s="229">
        <v>437</v>
      </c>
      <c r="T134" s="230">
        <v>209.8</v>
      </c>
      <c r="U134" s="231">
        <f t="shared" si="24"/>
        <v>3.4659636872900839E-4</v>
      </c>
      <c r="V134" s="228">
        <v>4</v>
      </c>
      <c r="W134" s="229">
        <v>11533</v>
      </c>
      <c r="X134" s="229">
        <v>5196</v>
      </c>
      <c r="Y134" s="230">
        <v>4177.0910000000003</v>
      </c>
      <c r="Z134" s="231">
        <f t="shared" si="25"/>
        <v>7.246170327152553E-3</v>
      </c>
      <c r="AA134" s="228"/>
      <c r="AB134" s="229"/>
      <c r="AC134" s="229"/>
      <c r="AD134" s="230"/>
      <c r="AE134" s="231" t="e">
        <f t="shared" si="26"/>
        <v>#DIV/0!</v>
      </c>
    </row>
    <row r="135" spans="1:31" x14ac:dyDescent="0.2">
      <c r="A135" s="114" t="str">
        <f>$A$15</f>
        <v>80.0% – 89.9%</v>
      </c>
      <c r="B135" s="210">
        <v>6</v>
      </c>
      <c r="C135" s="211">
        <v>5976</v>
      </c>
      <c r="D135" s="211">
        <v>4071</v>
      </c>
      <c r="E135" s="212">
        <v>2506.7910000000002</v>
      </c>
      <c r="F135" s="213">
        <f t="shared" si="21"/>
        <v>3.5903866425175106E-3</v>
      </c>
      <c r="G135" s="218">
        <v>4</v>
      </c>
      <c r="H135" s="219">
        <v>59</v>
      </c>
      <c r="I135" s="219">
        <v>323</v>
      </c>
      <c r="J135" s="220">
        <v>96.656000000000006</v>
      </c>
      <c r="K135" s="221">
        <f t="shared" si="22"/>
        <v>1.4434975532331165E-4</v>
      </c>
      <c r="L135" s="228">
        <v>10</v>
      </c>
      <c r="M135" s="229">
        <v>2036</v>
      </c>
      <c r="N135" s="229">
        <v>1246</v>
      </c>
      <c r="O135" s="230">
        <v>623.54600000000005</v>
      </c>
      <c r="P135" s="231">
        <f t="shared" si="23"/>
        <v>9.8202324481491796E-4</v>
      </c>
      <c r="Q135" s="228">
        <v>15</v>
      </c>
      <c r="R135" s="229">
        <v>36375</v>
      </c>
      <c r="S135" s="229">
        <v>13334</v>
      </c>
      <c r="T135" s="230">
        <v>11454.578</v>
      </c>
      <c r="U135" s="231">
        <f t="shared" si="24"/>
        <v>1.8923332412407946E-2</v>
      </c>
      <c r="V135" s="228">
        <v>12</v>
      </c>
      <c r="W135" s="229">
        <v>32514</v>
      </c>
      <c r="X135" s="229">
        <v>11165</v>
      </c>
      <c r="Y135" s="230">
        <v>9898.18</v>
      </c>
      <c r="Z135" s="231">
        <f t="shared" si="25"/>
        <v>1.7170777033302567E-2</v>
      </c>
      <c r="AA135" s="228"/>
      <c r="AB135" s="229"/>
      <c r="AC135" s="229"/>
      <c r="AD135" s="230"/>
      <c r="AE135" s="231" t="e">
        <f t="shared" si="26"/>
        <v>#DIV/0!</v>
      </c>
    </row>
    <row r="136" spans="1:31" x14ac:dyDescent="0.2">
      <c r="A136" s="114" t="str">
        <f>$A$16</f>
        <v>90.0% – 99.9%</v>
      </c>
      <c r="B136" s="210">
        <v>77</v>
      </c>
      <c r="C136" s="211">
        <v>441320</v>
      </c>
      <c r="D136" s="211">
        <v>108704</v>
      </c>
      <c r="E136" s="212">
        <v>92136.849000000002</v>
      </c>
      <c r="F136" s="213">
        <f t="shared" si="21"/>
        <v>0.13196429695704701</v>
      </c>
      <c r="G136" s="218">
        <v>19</v>
      </c>
      <c r="H136" s="219">
        <v>28716</v>
      </c>
      <c r="I136" s="219">
        <v>12750</v>
      </c>
      <c r="J136" s="220">
        <v>7691.1469999999999</v>
      </c>
      <c r="K136" s="221">
        <f t="shared" si="22"/>
        <v>1.1486252147881376E-2</v>
      </c>
      <c r="L136" s="228">
        <v>55</v>
      </c>
      <c r="M136" s="229">
        <v>255941</v>
      </c>
      <c r="N136" s="229">
        <v>114896</v>
      </c>
      <c r="O136" s="230">
        <v>85565.46</v>
      </c>
      <c r="P136" s="231">
        <f t="shared" si="23"/>
        <v>0.13475713206929571</v>
      </c>
      <c r="Q136" s="228">
        <v>59</v>
      </c>
      <c r="R136" s="229">
        <v>303024</v>
      </c>
      <c r="S136" s="229">
        <v>109530</v>
      </c>
      <c r="T136" s="230">
        <v>76551.395000000004</v>
      </c>
      <c r="U136" s="231">
        <f t="shared" si="24"/>
        <v>0.12646537429999985</v>
      </c>
      <c r="V136" s="228">
        <v>45</v>
      </c>
      <c r="W136" s="229">
        <v>182314</v>
      </c>
      <c r="X136" s="229">
        <v>82419</v>
      </c>
      <c r="Y136" s="230">
        <v>57839.035000000003</v>
      </c>
      <c r="Z136" s="231">
        <f t="shared" si="25"/>
        <v>0.10033573584299169</v>
      </c>
      <c r="AA136" s="228"/>
      <c r="AB136" s="229"/>
      <c r="AC136" s="229"/>
      <c r="AD136" s="230"/>
      <c r="AE136" s="231" t="e">
        <f t="shared" si="26"/>
        <v>#DIV/0!</v>
      </c>
    </row>
    <row r="137" spans="1:31" x14ac:dyDescent="0.2">
      <c r="A137" s="114" t="str">
        <f>$A$17</f>
        <v>100.0% – 109.9%</v>
      </c>
      <c r="B137" s="210">
        <v>576</v>
      </c>
      <c r="C137" s="211">
        <v>1545903</v>
      </c>
      <c r="D137" s="211">
        <v>435165</v>
      </c>
      <c r="E137" s="212">
        <v>395923.74099999998</v>
      </c>
      <c r="F137" s="213">
        <f t="shared" si="21"/>
        <v>0.56706734272700132</v>
      </c>
      <c r="G137" s="218">
        <v>383</v>
      </c>
      <c r="H137" s="219">
        <v>1093258</v>
      </c>
      <c r="I137" s="219">
        <v>318928</v>
      </c>
      <c r="J137" s="220">
        <v>283326.446</v>
      </c>
      <c r="K137" s="221">
        <f t="shared" si="22"/>
        <v>0.4231305160230453</v>
      </c>
      <c r="L137" s="228">
        <v>542</v>
      </c>
      <c r="M137" s="229">
        <v>1281887</v>
      </c>
      <c r="N137" s="229">
        <v>332455</v>
      </c>
      <c r="O137" s="230">
        <v>306608.27799999999</v>
      </c>
      <c r="P137" s="231">
        <f t="shared" si="23"/>
        <v>0.48287769635066918</v>
      </c>
      <c r="Q137" s="228">
        <v>505</v>
      </c>
      <c r="R137" s="229">
        <v>1135371</v>
      </c>
      <c r="S137" s="229">
        <v>320122</v>
      </c>
      <c r="T137" s="230">
        <v>291941.81800000003</v>
      </c>
      <c r="U137" s="231">
        <f t="shared" si="24"/>
        <v>0.48229730218753603</v>
      </c>
      <c r="V137" s="228">
        <v>434</v>
      </c>
      <c r="W137" s="229">
        <v>912687</v>
      </c>
      <c r="X137" s="229">
        <v>242443</v>
      </c>
      <c r="Y137" s="230">
        <v>193314.829</v>
      </c>
      <c r="Z137" s="231">
        <f t="shared" si="25"/>
        <v>0.33535112778207843</v>
      </c>
      <c r="AA137" s="228"/>
      <c r="AB137" s="229"/>
      <c r="AC137" s="229"/>
      <c r="AD137" s="230"/>
      <c r="AE137" s="231" t="e">
        <f t="shared" si="26"/>
        <v>#DIV/0!</v>
      </c>
    </row>
    <row r="138" spans="1:31" x14ac:dyDescent="0.2">
      <c r="A138" s="114" t="str">
        <f>$A$18</f>
        <v>110.0% – 119.9%</v>
      </c>
      <c r="B138" s="210">
        <v>447</v>
      </c>
      <c r="C138" s="211">
        <v>763459</v>
      </c>
      <c r="D138" s="211">
        <v>186457</v>
      </c>
      <c r="E138" s="212">
        <v>164733.52100000001</v>
      </c>
      <c r="F138" s="213">
        <f t="shared" si="21"/>
        <v>0.23594190077005933</v>
      </c>
      <c r="G138" s="218">
        <v>546</v>
      </c>
      <c r="H138" s="219">
        <v>1174107</v>
      </c>
      <c r="I138" s="219">
        <v>328211</v>
      </c>
      <c r="J138" s="220">
        <v>293617.43300000002</v>
      </c>
      <c r="K138" s="221">
        <f t="shared" si="22"/>
        <v>0.43849946834349496</v>
      </c>
      <c r="L138" s="228">
        <v>498</v>
      </c>
      <c r="M138" s="229">
        <v>977902</v>
      </c>
      <c r="N138" s="229">
        <v>236017</v>
      </c>
      <c r="O138" s="230">
        <v>195676.64499999999</v>
      </c>
      <c r="P138" s="231">
        <f t="shared" si="23"/>
        <v>0.30817135200513956</v>
      </c>
      <c r="Q138" s="228">
        <v>552</v>
      </c>
      <c r="R138" s="229">
        <v>929138</v>
      </c>
      <c r="S138" s="229">
        <v>194271</v>
      </c>
      <c r="T138" s="230">
        <v>158777.70600000001</v>
      </c>
      <c r="U138" s="231">
        <f t="shared" si="24"/>
        <v>0.26230589292050566</v>
      </c>
      <c r="V138" s="228">
        <v>613</v>
      </c>
      <c r="W138" s="229">
        <v>1179970</v>
      </c>
      <c r="X138" s="229">
        <v>263348</v>
      </c>
      <c r="Y138" s="230">
        <v>227274.99799999999</v>
      </c>
      <c r="Z138" s="231">
        <f t="shared" si="25"/>
        <v>0.39426321969314426</v>
      </c>
      <c r="AA138" s="228"/>
      <c r="AB138" s="229"/>
      <c r="AC138" s="229"/>
      <c r="AD138" s="230"/>
      <c r="AE138" s="231" t="e">
        <f t="shared" si="26"/>
        <v>#DIV/0!</v>
      </c>
    </row>
    <row r="139" spans="1:31" ht="12.75" customHeight="1" x14ac:dyDescent="0.2">
      <c r="A139" s="114" t="str">
        <f>$A$19</f>
        <v>120.0% oder höher</v>
      </c>
      <c r="B139" s="210">
        <v>332</v>
      </c>
      <c r="C139" s="211">
        <v>129647</v>
      </c>
      <c r="D139" s="211">
        <v>50307</v>
      </c>
      <c r="E139" s="212">
        <v>42748.870999999999</v>
      </c>
      <c r="F139" s="213">
        <f t="shared" si="21"/>
        <v>6.1227671322062416E-2</v>
      </c>
      <c r="G139" s="218">
        <v>538</v>
      </c>
      <c r="H139" s="219">
        <v>479096</v>
      </c>
      <c r="I139" s="219">
        <v>99963</v>
      </c>
      <c r="J139" s="220">
        <v>84733.577000000005</v>
      </c>
      <c r="K139" s="221">
        <f t="shared" si="22"/>
        <v>0.1265443542834277</v>
      </c>
      <c r="L139" s="228">
        <v>401</v>
      </c>
      <c r="M139" s="229">
        <v>155955</v>
      </c>
      <c r="N139" s="229">
        <v>52419</v>
      </c>
      <c r="O139" s="230">
        <v>46166.805</v>
      </c>
      <c r="P139" s="231">
        <f t="shared" si="23"/>
        <v>7.2708149276617243E-2</v>
      </c>
      <c r="Q139" s="228">
        <v>423</v>
      </c>
      <c r="R139" s="229">
        <v>238330</v>
      </c>
      <c r="S139" s="229">
        <v>84539</v>
      </c>
      <c r="T139" s="230">
        <v>66255.08</v>
      </c>
      <c r="U139" s="231">
        <f t="shared" si="24"/>
        <v>0.10945552973236392</v>
      </c>
      <c r="V139" s="228">
        <v>523</v>
      </c>
      <c r="W139" s="229">
        <v>330595</v>
      </c>
      <c r="X139" s="229">
        <v>104876</v>
      </c>
      <c r="Y139" s="230">
        <v>83774.259999999995</v>
      </c>
      <c r="Z139" s="231">
        <f t="shared" si="25"/>
        <v>0.14532662970262392</v>
      </c>
      <c r="AA139" s="228"/>
      <c r="AB139" s="229"/>
      <c r="AC139" s="229"/>
      <c r="AD139" s="230"/>
      <c r="AE139" s="231" t="e">
        <f t="shared" si="26"/>
        <v>#DIV/0!</v>
      </c>
    </row>
    <row r="140" spans="1:31" ht="12.75" hidden="1" customHeight="1" x14ac:dyDescent="0.2">
      <c r="A140" s="114">
        <f>$A$20</f>
        <v>0</v>
      </c>
      <c r="B140" s="210"/>
      <c r="C140" s="211"/>
      <c r="D140" s="211"/>
      <c r="E140" s="212"/>
      <c r="F140" s="213"/>
      <c r="G140" s="218"/>
      <c r="H140" s="219"/>
      <c r="I140" s="219"/>
      <c r="J140" s="220"/>
      <c r="K140" s="221"/>
      <c r="L140" s="228"/>
      <c r="M140" s="229"/>
      <c r="N140" s="229"/>
      <c r="O140" s="230"/>
      <c r="P140" s="231"/>
      <c r="Q140" s="228"/>
      <c r="R140" s="229"/>
      <c r="S140" s="229"/>
      <c r="T140" s="230"/>
      <c r="U140" s="231"/>
      <c r="V140" s="228"/>
      <c r="W140" s="229"/>
      <c r="X140" s="229"/>
      <c r="Y140" s="230"/>
      <c r="Z140" s="231"/>
      <c r="AA140" s="228"/>
      <c r="AB140" s="229"/>
      <c r="AC140" s="229"/>
      <c r="AD140" s="230"/>
      <c r="AE140" s="231"/>
    </row>
    <row r="141" spans="1:31" ht="12.75" hidden="1" customHeight="1" x14ac:dyDescent="0.2">
      <c r="A141" s="114">
        <f>$A$21</f>
        <v>0</v>
      </c>
      <c r="B141" s="210"/>
      <c r="C141" s="211"/>
      <c r="D141" s="211"/>
      <c r="E141" s="212"/>
      <c r="F141" s="213"/>
      <c r="G141" s="218"/>
      <c r="H141" s="219"/>
      <c r="I141" s="219"/>
      <c r="J141" s="220"/>
      <c r="K141" s="221"/>
      <c r="L141" s="228"/>
      <c r="M141" s="229"/>
      <c r="N141" s="229"/>
      <c r="O141" s="230"/>
      <c r="P141" s="231"/>
      <c r="Q141" s="228"/>
      <c r="R141" s="229"/>
      <c r="S141" s="229"/>
      <c r="T141" s="230"/>
      <c r="U141" s="231"/>
      <c r="V141" s="228"/>
      <c r="W141" s="229"/>
      <c r="X141" s="229"/>
      <c r="Y141" s="230"/>
      <c r="Z141" s="231"/>
      <c r="AA141" s="228"/>
      <c r="AB141" s="229"/>
      <c r="AC141" s="229"/>
      <c r="AD141" s="230"/>
      <c r="AE141" s="231"/>
    </row>
    <row r="142" spans="1:31" ht="12.75" hidden="1" customHeight="1" x14ac:dyDescent="0.2">
      <c r="A142" s="114">
        <f>$A$22</f>
        <v>0</v>
      </c>
      <c r="B142" s="210"/>
      <c r="C142" s="211"/>
      <c r="D142" s="211"/>
      <c r="E142" s="212"/>
      <c r="F142" s="213"/>
      <c r="G142" s="218"/>
      <c r="H142" s="219"/>
      <c r="I142" s="219"/>
      <c r="J142" s="220"/>
      <c r="K142" s="221"/>
      <c r="L142" s="228"/>
      <c r="M142" s="229"/>
      <c r="N142" s="229"/>
      <c r="O142" s="230"/>
      <c r="P142" s="231"/>
      <c r="Q142" s="228"/>
      <c r="R142" s="229"/>
      <c r="S142" s="229"/>
      <c r="T142" s="230"/>
      <c r="U142" s="231"/>
      <c r="V142" s="228"/>
      <c r="W142" s="229"/>
      <c r="X142" s="229"/>
      <c r="Y142" s="230"/>
      <c r="Z142" s="231"/>
      <c r="AA142" s="228"/>
      <c r="AB142" s="229"/>
      <c r="AC142" s="229"/>
      <c r="AD142" s="230"/>
      <c r="AE142" s="231"/>
    </row>
    <row r="143" spans="1:31" ht="12.75" hidden="1" customHeight="1" x14ac:dyDescent="0.2">
      <c r="A143" s="114">
        <f>$A$23</f>
        <v>0</v>
      </c>
      <c r="B143" s="210"/>
      <c r="C143" s="211"/>
      <c r="D143" s="211"/>
      <c r="E143" s="212"/>
      <c r="F143" s="213"/>
      <c r="G143" s="218"/>
      <c r="H143" s="219"/>
      <c r="I143" s="219"/>
      <c r="J143" s="220"/>
      <c r="K143" s="221"/>
      <c r="L143" s="228"/>
      <c r="M143" s="229"/>
      <c r="N143" s="229"/>
      <c r="O143" s="230"/>
      <c r="P143" s="231"/>
      <c r="Q143" s="228"/>
      <c r="R143" s="229"/>
      <c r="S143" s="229"/>
      <c r="T143" s="230"/>
      <c r="U143" s="231"/>
      <c r="V143" s="228"/>
      <c r="W143" s="229"/>
      <c r="X143" s="229"/>
      <c r="Y143" s="230"/>
      <c r="Z143" s="231"/>
      <c r="AA143" s="228"/>
      <c r="AB143" s="229"/>
      <c r="AC143" s="229"/>
      <c r="AD143" s="230"/>
      <c r="AE143" s="231"/>
    </row>
    <row r="144" spans="1:31" ht="12.75" hidden="1" customHeight="1" x14ac:dyDescent="0.2">
      <c r="A144" s="114">
        <f>$A$24</f>
        <v>0</v>
      </c>
      <c r="B144" s="210"/>
      <c r="C144" s="211"/>
      <c r="D144" s="211"/>
      <c r="E144" s="212"/>
      <c r="F144" s="213"/>
      <c r="G144" s="218"/>
      <c r="H144" s="219"/>
      <c r="I144" s="219"/>
      <c r="J144" s="220"/>
      <c r="K144" s="221"/>
      <c r="L144" s="228"/>
      <c r="M144" s="229"/>
      <c r="N144" s="229"/>
      <c r="O144" s="230"/>
      <c r="P144" s="231"/>
      <c r="Q144" s="228"/>
      <c r="R144" s="229"/>
      <c r="S144" s="229"/>
      <c r="T144" s="230"/>
      <c r="U144" s="231"/>
      <c r="V144" s="228"/>
      <c r="W144" s="229"/>
      <c r="X144" s="229"/>
      <c r="Y144" s="230"/>
      <c r="Z144" s="231"/>
      <c r="AA144" s="228"/>
      <c r="AB144" s="229"/>
      <c r="AC144" s="229"/>
      <c r="AD144" s="230"/>
      <c r="AE144" s="231"/>
    </row>
    <row r="145" spans="1:31" ht="12.75" hidden="1" customHeight="1" x14ac:dyDescent="0.2">
      <c r="A145" s="114">
        <f>$A$25</f>
        <v>0</v>
      </c>
      <c r="B145" s="210"/>
      <c r="C145" s="211"/>
      <c r="D145" s="211"/>
      <c r="E145" s="212"/>
      <c r="F145" s="213"/>
      <c r="G145" s="218"/>
      <c r="H145" s="219"/>
      <c r="I145" s="219"/>
      <c r="J145" s="220"/>
      <c r="K145" s="221"/>
      <c r="L145" s="228"/>
      <c r="M145" s="229"/>
      <c r="N145" s="229"/>
      <c r="O145" s="230"/>
      <c r="P145" s="231"/>
      <c r="Q145" s="228"/>
      <c r="R145" s="229"/>
      <c r="S145" s="229"/>
      <c r="T145" s="230"/>
      <c r="U145" s="231"/>
      <c r="V145" s="228"/>
      <c r="W145" s="229"/>
      <c r="X145" s="229"/>
      <c r="Y145" s="230"/>
      <c r="Z145" s="231"/>
      <c r="AA145" s="228"/>
      <c r="AB145" s="229"/>
      <c r="AC145" s="229"/>
      <c r="AD145" s="230"/>
      <c r="AE145" s="231"/>
    </row>
    <row r="146" spans="1:31" ht="12.75" hidden="1" customHeight="1" x14ac:dyDescent="0.2">
      <c r="A146" s="114">
        <f>$A$26</f>
        <v>0</v>
      </c>
      <c r="B146" s="210"/>
      <c r="C146" s="211"/>
      <c r="D146" s="211"/>
      <c r="E146" s="212"/>
      <c r="F146" s="213"/>
      <c r="G146" s="218"/>
      <c r="H146" s="219"/>
      <c r="I146" s="219"/>
      <c r="J146" s="220"/>
      <c r="K146" s="221"/>
      <c r="L146" s="228"/>
      <c r="M146" s="229"/>
      <c r="N146" s="229"/>
      <c r="O146" s="230"/>
      <c r="P146" s="231"/>
      <c r="Q146" s="228"/>
      <c r="R146" s="229"/>
      <c r="S146" s="229"/>
      <c r="T146" s="230"/>
      <c r="U146" s="231"/>
      <c r="V146" s="228"/>
      <c r="W146" s="229"/>
      <c r="X146" s="229"/>
      <c r="Y146" s="230"/>
      <c r="Z146" s="231"/>
      <c r="AA146" s="228"/>
      <c r="AB146" s="229"/>
      <c r="AC146" s="229"/>
      <c r="AD146" s="230"/>
      <c r="AE146" s="231"/>
    </row>
    <row r="147" spans="1:31" ht="12.75" hidden="1" customHeight="1" x14ac:dyDescent="0.2">
      <c r="A147" s="114">
        <f>$A$27</f>
        <v>0</v>
      </c>
      <c r="B147" s="210"/>
      <c r="C147" s="211"/>
      <c r="D147" s="211"/>
      <c r="E147" s="212"/>
      <c r="F147" s="213"/>
      <c r="G147" s="218"/>
      <c r="H147" s="219"/>
      <c r="I147" s="219"/>
      <c r="J147" s="220"/>
      <c r="K147" s="221"/>
      <c r="L147" s="228"/>
      <c r="M147" s="229"/>
      <c r="N147" s="229"/>
      <c r="O147" s="230"/>
      <c r="P147" s="231"/>
      <c r="Q147" s="228"/>
      <c r="R147" s="229"/>
      <c r="S147" s="229"/>
      <c r="T147" s="230"/>
      <c r="U147" s="231"/>
      <c r="V147" s="228"/>
      <c r="W147" s="229"/>
      <c r="X147" s="229"/>
      <c r="Y147" s="230"/>
      <c r="Z147" s="231"/>
      <c r="AA147" s="228"/>
      <c r="AB147" s="229"/>
      <c r="AC147" s="229"/>
      <c r="AD147" s="230"/>
      <c r="AE147" s="231"/>
    </row>
    <row r="148" spans="1:31" ht="12.75" hidden="1" customHeight="1" x14ac:dyDescent="0.2">
      <c r="A148" s="114">
        <f>$A$28</f>
        <v>0</v>
      </c>
      <c r="B148" s="210"/>
      <c r="C148" s="211"/>
      <c r="D148" s="211"/>
      <c r="E148" s="212"/>
      <c r="F148" s="213"/>
      <c r="G148" s="218"/>
      <c r="H148" s="219"/>
      <c r="I148" s="219"/>
      <c r="J148" s="220"/>
      <c r="K148" s="221"/>
      <c r="L148" s="228"/>
      <c r="M148" s="229"/>
      <c r="N148" s="229"/>
      <c r="O148" s="230"/>
      <c r="P148" s="231"/>
      <c r="Q148" s="228"/>
      <c r="R148" s="229"/>
      <c r="S148" s="229"/>
      <c r="T148" s="230"/>
      <c r="U148" s="231"/>
      <c r="V148" s="228"/>
      <c r="W148" s="229"/>
      <c r="X148" s="229"/>
      <c r="Y148" s="230"/>
      <c r="Z148" s="231"/>
      <c r="AA148" s="228"/>
      <c r="AB148" s="229"/>
      <c r="AC148" s="229"/>
      <c r="AD148" s="230"/>
      <c r="AE148" s="231"/>
    </row>
    <row r="149" spans="1:31" ht="12.75" hidden="1" customHeight="1" x14ac:dyDescent="0.2">
      <c r="A149" s="114">
        <f>$A$29</f>
        <v>0</v>
      </c>
      <c r="B149" s="210"/>
      <c r="C149" s="211"/>
      <c r="D149" s="211"/>
      <c r="E149" s="212"/>
      <c r="F149" s="213"/>
      <c r="G149" s="218"/>
      <c r="H149" s="219"/>
      <c r="I149" s="219"/>
      <c r="J149" s="220"/>
      <c r="K149" s="221"/>
      <c r="L149" s="228"/>
      <c r="M149" s="229"/>
      <c r="N149" s="229"/>
      <c r="O149" s="230"/>
      <c r="P149" s="231"/>
      <c r="Q149" s="228"/>
      <c r="R149" s="229"/>
      <c r="S149" s="229"/>
      <c r="T149" s="230"/>
      <c r="U149" s="231"/>
      <c r="V149" s="228"/>
      <c r="W149" s="229"/>
      <c r="X149" s="229"/>
      <c r="Y149" s="230"/>
      <c r="Z149" s="231"/>
      <c r="AA149" s="228"/>
      <c r="AB149" s="229"/>
      <c r="AC149" s="229"/>
      <c r="AD149" s="230"/>
      <c r="AE149" s="231"/>
    </row>
    <row r="150" spans="1:31" ht="12.75" hidden="1" customHeight="1" x14ac:dyDescent="0.2">
      <c r="A150" s="114">
        <f>$A$30</f>
        <v>0</v>
      </c>
      <c r="B150" s="210"/>
      <c r="C150" s="211"/>
      <c r="D150" s="211"/>
      <c r="E150" s="212"/>
      <c r="F150" s="213"/>
      <c r="G150" s="218"/>
      <c r="H150" s="219"/>
      <c r="I150" s="219"/>
      <c r="J150" s="220"/>
      <c r="K150" s="221"/>
      <c r="L150" s="228"/>
      <c r="M150" s="229"/>
      <c r="N150" s="229"/>
      <c r="O150" s="230"/>
      <c r="P150" s="231"/>
      <c r="Q150" s="228"/>
      <c r="R150" s="229"/>
      <c r="S150" s="229"/>
      <c r="T150" s="230"/>
      <c r="U150" s="231"/>
      <c r="V150" s="228"/>
      <c r="W150" s="229"/>
      <c r="X150" s="229"/>
      <c r="Y150" s="230"/>
      <c r="Z150" s="231"/>
      <c r="AA150" s="228"/>
      <c r="AB150" s="229"/>
      <c r="AC150" s="229"/>
      <c r="AD150" s="230"/>
      <c r="AE150" s="231"/>
    </row>
    <row r="151" spans="1:31" ht="12.75" hidden="1" customHeight="1" x14ac:dyDescent="0.2">
      <c r="A151" s="114">
        <f>$A$31</f>
        <v>0</v>
      </c>
      <c r="B151" s="210"/>
      <c r="C151" s="211"/>
      <c r="D151" s="211"/>
      <c r="E151" s="212"/>
      <c r="F151" s="213"/>
      <c r="G151" s="218"/>
      <c r="H151" s="219"/>
      <c r="I151" s="219"/>
      <c r="J151" s="220"/>
      <c r="K151" s="221"/>
      <c r="L151" s="228"/>
      <c r="M151" s="229"/>
      <c r="N151" s="229"/>
      <c r="O151" s="230"/>
      <c r="P151" s="231"/>
      <c r="Q151" s="228"/>
      <c r="R151" s="229"/>
      <c r="S151" s="229"/>
      <c r="T151" s="230"/>
      <c r="U151" s="231"/>
      <c r="V151" s="228"/>
      <c r="W151" s="229"/>
      <c r="X151" s="229"/>
      <c r="Y151" s="230"/>
      <c r="Z151" s="231"/>
      <c r="AA151" s="228"/>
      <c r="AB151" s="229"/>
      <c r="AC151" s="229"/>
      <c r="AD151" s="230"/>
      <c r="AE151" s="231"/>
    </row>
    <row r="152" spans="1:31" ht="12.75" hidden="1" customHeight="1" x14ac:dyDescent="0.2">
      <c r="A152" s="114">
        <f>$A$32</f>
        <v>0</v>
      </c>
      <c r="B152" s="210"/>
      <c r="C152" s="211"/>
      <c r="D152" s="211"/>
      <c r="E152" s="212"/>
      <c r="F152" s="213"/>
      <c r="G152" s="218"/>
      <c r="H152" s="219"/>
      <c r="I152" s="219"/>
      <c r="J152" s="220"/>
      <c r="K152" s="221"/>
      <c r="L152" s="228"/>
      <c r="M152" s="229"/>
      <c r="N152" s="229"/>
      <c r="O152" s="230"/>
      <c r="P152" s="231"/>
      <c r="Q152" s="228"/>
      <c r="R152" s="229"/>
      <c r="S152" s="229"/>
      <c r="T152" s="230"/>
      <c r="U152" s="231"/>
      <c r="V152" s="228"/>
      <c r="W152" s="229"/>
      <c r="X152" s="229"/>
      <c r="Y152" s="230"/>
      <c r="Z152" s="231"/>
      <c r="AA152" s="228"/>
      <c r="AB152" s="229"/>
      <c r="AC152" s="229"/>
      <c r="AD152" s="230"/>
      <c r="AE152" s="231"/>
    </row>
    <row r="153" spans="1:31" ht="12.75" hidden="1" customHeight="1" x14ac:dyDescent="0.2">
      <c r="A153" s="114">
        <f>$A$33</f>
        <v>0</v>
      </c>
      <c r="B153" s="210"/>
      <c r="C153" s="211"/>
      <c r="D153" s="211"/>
      <c r="E153" s="212"/>
      <c r="F153" s="213"/>
      <c r="G153" s="218"/>
      <c r="H153" s="219"/>
      <c r="I153" s="219"/>
      <c r="J153" s="220"/>
      <c r="K153" s="221"/>
      <c r="L153" s="228"/>
      <c r="M153" s="229"/>
      <c r="N153" s="229"/>
      <c r="O153" s="230"/>
      <c r="P153" s="231"/>
      <c r="Q153" s="228"/>
      <c r="R153" s="229"/>
      <c r="S153" s="229"/>
      <c r="T153" s="230"/>
      <c r="U153" s="231"/>
      <c r="V153" s="228"/>
      <c r="W153" s="229"/>
      <c r="X153" s="229"/>
      <c r="Y153" s="230"/>
      <c r="Z153" s="231"/>
      <c r="AA153" s="228"/>
      <c r="AB153" s="229"/>
      <c r="AC153" s="229"/>
      <c r="AD153" s="230"/>
      <c r="AE153" s="231"/>
    </row>
    <row r="154" spans="1:31" ht="12.75" hidden="1" customHeight="1" x14ac:dyDescent="0.2">
      <c r="A154" s="114">
        <f>$A$34</f>
        <v>0</v>
      </c>
      <c r="B154" s="210"/>
      <c r="C154" s="211"/>
      <c r="D154" s="211"/>
      <c r="E154" s="212"/>
      <c r="F154" s="213"/>
      <c r="G154" s="218"/>
      <c r="H154" s="219"/>
      <c r="I154" s="219"/>
      <c r="J154" s="220"/>
      <c r="K154" s="221"/>
      <c r="L154" s="228"/>
      <c r="M154" s="229"/>
      <c r="N154" s="229"/>
      <c r="O154" s="230"/>
      <c r="P154" s="231"/>
      <c r="Q154" s="228"/>
      <c r="R154" s="229"/>
      <c r="S154" s="229"/>
      <c r="T154" s="230"/>
      <c r="U154" s="231"/>
      <c r="V154" s="228"/>
      <c r="W154" s="229"/>
      <c r="X154" s="229"/>
      <c r="Y154" s="230"/>
      <c r="Z154" s="231"/>
      <c r="AA154" s="228"/>
      <c r="AB154" s="229"/>
      <c r="AC154" s="229"/>
      <c r="AD154" s="230"/>
      <c r="AE154" s="231"/>
    </row>
    <row r="155" spans="1:31" ht="12.75" hidden="1" customHeight="1" x14ac:dyDescent="0.2">
      <c r="B155" s="210"/>
      <c r="C155" s="211"/>
      <c r="D155" s="211"/>
      <c r="E155" s="212"/>
      <c r="F155" s="213"/>
      <c r="G155" s="218"/>
      <c r="H155" s="219"/>
      <c r="I155" s="219"/>
      <c r="J155" s="220"/>
      <c r="K155" s="221"/>
      <c r="L155" s="228"/>
      <c r="M155" s="229"/>
      <c r="N155" s="229"/>
      <c r="O155" s="230"/>
      <c r="P155" s="231"/>
      <c r="Q155" s="228"/>
      <c r="R155" s="229"/>
      <c r="S155" s="229"/>
      <c r="T155" s="230"/>
      <c r="U155" s="231"/>
      <c r="V155" s="228"/>
      <c r="W155" s="229"/>
      <c r="X155" s="229"/>
      <c r="Y155" s="230"/>
      <c r="Z155" s="231"/>
      <c r="AA155" s="228"/>
      <c r="AB155" s="229"/>
      <c r="AC155" s="229"/>
      <c r="AD155" s="230"/>
      <c r="AE155" s="231"/>
    </row>
    <row r="156" spans="1:31" x14ac:dyDescent="0.2">
      <c r="A156" s="115" t="s">
        <v>2</v>
      </c>
      <c r="B156" s="214">
        <f t="shared" ref="B156:AE156" si="27">SUM(B$132:B$155)</f>
        <v>1443</v>
      </c>
      <c r="C156" s="215">
        <f t="shared" si="27"/>
        <v>2886342</v>
      </c>
      <c r="D156" s="215">
        <f t="shared" si="27"/>
        <v>785157</v>
      </c>
      <c r="E156" s="216">
        <f t="shared" si="27"/>
        <v>698195.27800000005</v>
      </c>
      <c r="F156" s="217">
        <f t="shared" si="27"/>
        <v>0.99999999999999989</v>
      </c>
      <c r="G156" s="224">
        <f t="shared" si="27"/>
        <v>1495</v>
      </c>
      <c r="H156" s="225">
        <f t="shared" si="27"/>
        <v>2775445</v>
      </c>
      <c r="I156" s="225">
        <f t="shared" si="27"/>
        <v>760411</v>
      </c>
      <c r="J156" s="226">
        <f t="shared" si="27"/>
        <v>669595.87000000011</v>
      </c>
      <c r="K156" s="227">
        <f t="shared" si="27"/>
        <v>0.99999999999999989</v>
      </c>
      <c r="L156" s="233">
        <f t="shared" si="27"/>
        <v>1517</v>
      </c>
      <c r="M156" s="234">
        <f t="shared" si="27"/>
        <v>2674360</v>
      </c>
      <c r="N156" s="234">
        <f t="shared" si="27"/>
        <v>737571</v>
      </c>
      <c r="O156" s="235">
        <f t="shared" si="27"/>
        <v>634960.53</v>
      </c>
      <c r="P156" s="236">
        <f t="shared" si="27"/>
        <v>1</v>
      </c>
      <c r="Q156" s="233">
        <f t="shared" si="27"/>
        <v>1569</v>
      </c>
      <c r="R156" s="234">
        <f t="shared" si="27"/>
        <v>2643137</v>
      </c>
      <c r="S156" s="234">
        <f t="shared" si="27"/>
        <v>722497</v>
      </c>
      <c r="T156" s="235">
        <f t="shared" si="27"/>
        <v>605315.05500000005</v>
      </c>
      <c r="U156" s="236">
        <f t="shared" si="27"/>
        <v>1</v>
      </c>
      <c r="V156" s="233">
        <f t="shared" si="27"/>
        <v>1653</v>
      </c>
      <c r="W156" s="234">
        <f t="shared" si="27"/>
        <v>2649952</v>
      </c>
      <c r="X156" s="234">
        <f t="shared" si="27"/>
        <v>709773</v>
      </c>
      <c r="Y156" s="235">
        <f t="shared" si="27"/>
        <v>576454.98400000005</v>
      </c>
      <c r="Z156" s="236">
        <f t="shared" si="27"/>
        <v>0.99999999999999978</v>
      </c>
      <c r="AA156" s="233">
        <f t="shared" si="27"/>
        <v>0</v>
      </c>
      <c r="AB156" s="234">
        <f t="shared" si="27"/>
        <v>0</v>
      </c>
      <c r="AC156" s="234">
        <f t="shared" si="27"/>
        <v>0</v>
      </c>
      <c r="AD156" s="235">
        <f t="shared" si="27"/>
        <v>0</v>
      </c>
      <c r="AE156" s="236" t="e">
        <f t="shared" si="27"/>
        <v>#DIV/0!</v>
      </c>
    </row>
    <row r="159" spans="1:31" ht="12.75" hidden="1" customHeight="1" x14ac:dyDescent="0.2"/>
    <row r="160" spans="1:31" ht="12.75" hidden="1" customHeight="1" x14ac:dyDescent="0.2"/>
    <row r="161" spans="1:31" ht="12.75" hidden="1" customHeight="1" x14ac:dyDescent="0.2"/>
    <row r="162" spans="1:31" ht="12.75" hidden="1" customHeight="1" x14ac:dyDescent="0.2"/>
    <row r="163" spans="1:31" ht="12.75" hidden="1" customHeight="1" x14ac:dyDescent="0.2"/>
    <row r="164" spans="1:31" ht="12.75" hidden="1" customHeight="1" x14ac:dyDescent="0.2"/>
    <row r="165" spans="1:31" ht="12.75" hidden="1" customHeight="1" x14ac:dyDescent="0.2"/>
    <row r="166" spans="1:31" ht="12.75" hidden="1" customHeight="1" x14ac:dyDescent="0.2"/>
    <row r="167" spans="1:31" ht="12.75" hidden="1" customHeight="1" x14ac:dyDescent="0.2"/>
    <row r="168" spans="1:31" ht="12.75" hidden="1" customHeight="1" x14ac:dyDescent="0.2"/>
    <row r="169" spans="1:31" ht="12.75" hidden="1" customHeight="1" x14ac:dyDescent="0.2"/>
    <row r="171" spans="1:31" x14ac:dyDescent="0.2">
      <c r="A171" s="273" t="str">
        <f>Translation!$A$33</f>
        <v>Vorsorgeeinrichtungen ohne Staatsgarantie und mit Vollversicherungslösung</v>
      </c>
    </row>
    <row r="172" spans="1:31" ht="12.75" customHeight="1" x14ac:dyDescent="0.2">
      <c r="A172" s="114" t="str">
        <f>$A$12</f>
        <v>unter 60.0%</v>
      </c>
      <c r="B172" s="238">
        <v>0</v>
      </c>
      <c r="C172" s="239">
        <v>0</v>
      </c>
      <c r="D172" s="239">
        <v>0</v>
      </c>
      <c r="E172" s="240">
        <v>0</v>
      </c>
      <c r="F172" s="241">
        <f t="shared" ref="F172:F179" si="28">E172/E$196</f>
        <v>0</v>
      </c>
      <c r="G172" s="246">
        <v>0</v>
      </c>
      <c r="H172" s="247">
        <v>0</v>
      </c>
      <c r="I172" s="247">
        <v>0</v>
      </c>
      <c r="J172" s="248">
        <v>0</v>
      </c>
      <c r="K172" s="249">
        <f t="shared" ref="K172:K179" si="29">J172/J$196</f>
        <v>0</v>
      </c>
      <c r="L172" s="256">
        <v>0</v>
      </c>
      <c r="M172" s="257">
        <v>0</v>
      </c>
      <c r="N172" s="257">
        <v>0</v>
      </c>
      <c r="O172" s="258">
        <v>0</v>
      </c>
      <c r="P172" s="259">
        <f t="shared" ref="P172:P179" si="30">O172/O$196</f>
        <v>0</v>
      </c>
      <c r="Q172" s="256">
        <v>1</v>
      </c>
      <c r="R172" s="257">
        <v>0</v>
      </c>
      <c r="S172" s="257">
        <v>0</v>
      </c>
      <c r="T172" s="258">
        <v>0</v>
      </c>
      <c r="U172" s="259">
        <f t="shared" ref="U172:U179" si="31">T172/T$196</f>
        <v>0</v>
      </c>
      <c r="V172" s="256">
        <v>2</v>
      </c>
      <c r="W172" s="257">
        <v>10</v>
      </c>
      <c r="X172" s="257">
        <v>1</v>
      </c>
      <c r="Y172" s="258">
        <v>1.867</v>
      </c>
      <c r="Z172" s="259">
        <f t="shared" ref="Z172:Z179" si="32">Y172/Y$196</f>
        <v>1.8254720622353976E-5</v>
      </c>
      <c r="AA172" s="256"/>
      <c r="AB172" s="257"/>
      <c r="AC172" s="257"/>
      <c r="AD172" s="258"/>
      <c r="AE172" s="259" t="e">
        <f t="shared" ref="AE172:AE179" si="33">AD172/AD$196</f>
        <v>#DIV/0!</v>
      </c>
    </row>
    <row r="173" spans="1:31" ht="12.75" customHeight="1" x14ac:dyDescent="0.2">
      <c r="A173" s="114" t="str">
        <f>$A$13</f>
        <v>60.0% – 69.9%</v>
      </c>
      <c r="B173" s="238">
        <v>0</v>
      </c>
      <c r="C173" s="239">
        <v>0</v>
      </c>
      <c r="D173" s="239">
        <v>0</v>
      </c>
      <c r="E173" s="240">
        <v>0</v>
      </c>
      <c r="F173" s="241">
        <f t="shared" si="28"/>
        <v>0</v>
      </c>
      <c r="G173" s="246">
        <v>0</v>
      </c>
      <c r="H173" s="247">
        <v>0</v>
      </c>
      <c r="I173" s="247">
        <v>0</v>
      </c>
      <c r="J173" s="248">
        <v>0</v>
      </c>
      <c r="K173" s="249">
        <f t="shared" si="29"/>
        <v>0</v>
      </c>
      <c r="L173" s="256">
        <v>0</v>
      </c>
      <c r="M173" s="257">
        <v>0</v>
      </c>
      <c r="N173" s="257">
        <v>0</v>
      </c>
      <c r="O173" s="258">
        <v>0</v>
      </c>
      <c r="P173" s="259">
        <f t="shared" si="30"/>
        <v>0</v>
      </c>
      <c r="Q173" s="256">
        <v>0</v>
      </c>
      <c r="R173" s="257">
        <v>0</v>
      </c>
      <c r="S173" s="257">
        <v>0</v>
      </c>
      <c r="T173" s="258">
        <v>0</v>
      </c>
      <c r="U173" s="259">
        <f t="shared" si="31"/>
        <v>0</v>
      </c>
      <c r="V173" s="256">
        <v>0</v>
      </c>
      <c r="W173" s="257">
        <v>0</v>
      </c>
      <c r="X173" s="257">
        <v>0</v>
      </c>
      <c r="Y173" s="258">
        <v>0</v>
      </c>
      <c r="Z173" s="259">
        <f t="shared" si="32"/>
        <v>0</v>
      </c>
      <c r="AA173" s="256"/>
      <c r="AB173" s="257"/>
      <c r="AC173" s="257"/>
      <c r="AD173" s="258"/>
      <c r="AE173" s="259" t="e">
        <f t="shared" si="33"/>
        <v>#DIV/0!</v>
      </c>
    </row>
    <row r="174" spans="1:31" x14ac:dyDescent="0.2">
      <c r="A174" s="114" t="str">
        <f>$A$14</f>
        <v>70.0% – 79.9%</v>
      </c>
      <c r="B174" s="238">
        <v>0</v>
      </c>
      <c r="C174" s="239">
        <v>0</v>
      </c>
      <c r="D174" s="239">
        <v>0</v>
      </c>
      <c r="E174" s="240">
        <v>0</v>
      </c>
      <c r="F174" s="241">
        <f t="shared" si="28"/>
        <v>0</v>
      </c>
      <c r="G174" s="246">
        <v>0</v>
      </c>
      <c r="H174" s="247">
        <v>0</v>
      </c>
      <c r="I174" s="247">
        <v>0</v>
      </c>
      <c r="J174" s="248">
        <v>0</v>
      </c>
      <c r="K174" s="249">
        <f t="shared" si="29"/>
        <v>0</v>
      </c>
      <c r="L174" s="256">
        <v>0</v>
      </c>
      <c r="M174" s="257">
        <v>0</v>
      </c>
      <c r="N174" s="257">
        <v>0</v>
      </c>
      <c r="O174" s="258">
        <v>0</v>
      </c>
      <c r="P174" s="259">
        <f t="shared" si="30"/>
        <v>0</v>
      </c>
      <c r="Q174" s="256">
        <v>0</v>
      </c>
      <c r="R174" s="257">
        <v>0</v>
      </c>
      <c r="S174" s="257">
        <v>0</v>
      </c>
      <c r="T174" s="258">
        <v>0</v>
      </c>
      <c r="U174" s="259">
        <f t="shared" si="31"/>
        <v>0</v>
      </c>
      <c r="V174" s="256">
        <v>0</v>
      </c>
      <c r="W174" s="257">
        <v>0</v>
      </c>
      <c r="X174" s="257">
        <v>0</v>
      </c>
      <c r="Y174" s="258">
        <v>0</v>
      </c>
      <c r="Z174" s="259">
        <f t="shared" si="32"/>
        <v>0</v>
      </c>
      <c r="AA174" s="256"/>
      <c r="AB174" s="257"/>
      <c r="AC174" s="257"/>
      <c r="AD174" s="258"/>
      <c r="AE174" s="259" t="e">
        <f t="shared" si="33"/>
        <v>#DIV/0!</v>
      </c>
    </row>
    <row r="175" spans="1:31" x14ac:dyDescent="0.2">
      <c r="A175" s="114" t="str">
        <f>$A$15</f>
        <v>80.0% – 89.9%</v>
      </c>
      <c r="B175" s="238">
        <v>0</v>
      </c>
      <c r="C175" s="239">
        <v>0</v>
      </c>
      <c r="D175" s="239">
        <v>0</v>
      </c>
      <c r="E175" s="240">
        <v>0</v>
      </c>
      <c r="F175" s="241">
        <f t="shared" si="28"/>
        <v>0</v>
      </c>
      <c r="G175" s="246">
        <v>0</v>
      </c>
      <c r="H175" s="247">
        <v>0</v>
      </c>
      <c r="I175" s="247">
        <v>0</v>
      </c>
      <c r="J175" s="248">
        <v>0</v>
      </c>
      <c r="K175" s="249">
        <f t="shared" si="29"/>
        <v>0</v>
      </c>
      <c r="L175" s="256">
        <v>0</v>
      </c>
      <c r="M175" s="257">
        <v>0</v>
      </c>
      <c r="N175" s="257">
        <v>0</v>
      </c>
      <c r="O175" s="258">
        <v>0</v>
      </c>
      <c r="P175" s="259">
        <f t="shared" si="30"/>
        <v>0</v>
      </c>
      <c r="Q175" s="256">
        <v>0</v>
      </c>
      <c r="R175" s="257">
        <v>0</v>
      </c>
      <c r="S175" s="257">
        <v>0</v>
      </c>
      <c r="T175" s="258">
        <v>0</v>
      </c>
      <c r="U175" s="259">
        <f t="shared" si="31"/>
        <v>0</v>
      </c>
      <c r="V175" s="256">
        <v>0</v>
      </c>
      <c r="W175" s="257">
        <v>0</v>
      </c>
      <c r="X175" s="257">
        <v>0</v>
      </c>
      <c r="Y175" s="258">
        <v>0</v>
      </c>
      <c r="Z175" s="259">
        <f t="shared" si="32"/>
        <v>0</v>
      </c>
      <c r="AA175" s="256"/>
      <c r="AB175" s="257"/>
      <c r="AC175" s="257"/>
      <c r="AD175" s="258"/>
      <c r="AE175" s="259" t="e">
        <f t="shared" si="33"/>
        <v>#DIV/0!</v>
      </c>
    </row>
    <row r="176" spans="1:31" x14ac:dyDescent="0.2">
      <c r="A176" s="114" t="str">
        <f>$A$16</f>
        <v>90.0% – 99.9%</v>
      </c>
      <c r="B176" s="238">
        <v>1</v>
      </c>
      <c r="C176" s="239">
        <v>3</v>
      </c>
      <c r="D176" s="239">
        <v>0</v>
      </c>
      <c r="E176" s="240">
        <v>0.19900000000000001</v>
      </c>
      <c r="F176" s="241">
        <f t="shared" si="28"/>
        <v>2.0707585695403758E-6</v>
      </c>
      <c r="G176" s="246">
        <v>2</v>
      </c>
      <c r="H176" s="247">
        <v>10</v>
      </c>
      <c r="I176" s="247">
        <v>1</v>
      </c>
      <c r="J176" s="248">
        <v>2.294</v>
      </c>
      <c r="K176" s="249">
        <f t="shared" si="29"/>
        <v>2.3013229015255705E-5</v>
      </c>
      <c r="L176" s="256">
        <v>0</v>
      </c>
      <c r="M176" s="257">
        <v>0</v>
      </c>
      <c r="N176" s="257">
        <v>0</v>
      </c>
      <c r="O176" s="258">
        <v>0</v>
      </c>
      <c r="P176" s="259">
        <f t="shared" si="30"/>
        <v>0</v>
      </c>
      <c r="Q176" s="256">
        <v>0</v>
      </c>
      <c r="R176" s="257">
        <v>0</v>
      </c>
      <c r="S176" s="257">
        <v>0</v>
      </c>
      <c r="T176" s="258">
        <v>0</v>
      </c>
      <c r="U176" s="259">
        <f t="shared" si="31"/>
        <v>0</v>
      </c>
      <c r="V176" s="256">
        <v>0</v>
      </c>
      <c r="W176" s="257">
        <v>0</v>
      </c>
      <c r="X176" s="257">
        <v>0</v>
      </c>
      <c r="Y176" s="258">
        <v>0</v>
      </c>
      <c r="Z176" s="259">
        <f t="shared" si="32"/>
        <v>0</v>
      </c>
      <c r="AA176" s="256"/>
      <c r="AB176" s="257"/>
      <c r="AC176" s="257"/>
      <c r="AD176" s="258"/>
      <c r="AE176" s="259" t="e">
        <f t="shared" si="33"/>
        <v>#DIV/0!</v>
      </c>
    </row>
    <row r="177" spans="1:31" x14ac:dyDescent="0.2">
      <c r="A177" s="114" t="str">
        <f>$A$17</f>
        <v>100.0% – 109.9%</v>
      </c>
      <c r="B177" s="238">
        <v>63</v>
      </c>
      <c r="C177" s="239">
        <v>1041294</v>
      </c>
      <c r="D177" s="239">
        <v>422</v>
      </c>
      <c r="E177" s="240">
        <v>94907.254000000001</v>
      </c>
      <c r="F177" s="241">
        <f t="shared" si="28"/>
        <v>0.98758798759821653</v>
      </c>
      <c r="G177" s="246">
        <v>69</v>
      </c>
      <c r="H177" s="247">
        <v>991080</v>
      </c>
      <c r="I177" s="247">
        <v>30</v>
      </c>
      <c r="J177" s="248">
        <v>93750.566000000006</v>
      </c>
      <c r="K177" s="249">
        <f t="shared" si="29"/>
        <v>0.94049836341231252</v>
      </c>
      <c r="L177" s="256">
        <v>78</v>
      </c>
      <c r="M177" s="257">
        <v>1044727</v>
      </c>
      <c r="N177" s="257">
        <v>747</v>
      </c>
      <c r="O177" s="258">
        <v>96847.063999999998</v>
      </c>
      <c r="P177" s="259">
        <f t="shared" si="30"/>
        <v>0.98998064240396055</v>
      </c>
      <c r="Q177" s="256">
        <v>80</v>
      </c>
      <c r="R177" s="257">
        <v>1078234</v>
      </c>
      <c r="S177" s="257">
        <v>11924</v>
      </c>
      <c r="T177" s="258">
        <v>97461.773000000001</v>
      </c>
      <c r="U177" s="259">
        <f t="shared" si="31"/>
        <v>0.9877860039978964</v>
      </c>
      <c r="V177" s="256">
        <v>80</v>
      </c>
      <c r="W177" s="257">
        <v>1002987</v>
      </c>
      <c r="X177" s="257">
        <v>4417</v>
      </c>
      <c r="Y177" s="258">
        <v>93877.31</v>
      </c>
      <c r="Z177" s="259">
        <f t="shared" si="32"/>
        <v>0.91789184082920039</v>
      </c>
      <c r="AA177" s="256"/>
      <c r="AB177" s="257"/>
      <c r="AC177" s="257"/>
      <c r="AD177" s="258"/>
      <c r="AE177" s="259" t="e">
        <f t="shared" si="33"/>
        <v>#DIV/0!</v>
      </c>
    </row>
    <row r="178" spans="1:31" x14ac:dyDescent="0.2">
      <c r="A178" s="114" t="str">
        <f>$A$18</f>
        <v>110.0% – 119.9%</v>
      </c>
      <c r="B178" s="238">
        <v>16</v>
      </c>
      <c r="C178" s="239">
        <v>6992</v>
      </c>
      <c r="D178" s="239">
        <v>212</v>
      </c>
      <c r="E178" s="240">
        <v>923.10599999999999</v>
      </c>
      <c r="F178" s="241">
        <f t="shared" si="28"/>
        <v>9.6056766838901412E-3</v>
      </c>
      <c r="G178" s="246">
        <v>19</v>
      </c>
      <c r="H178" s="247">
        <v>81108</v>
      </c>
      <c r="I178" s="247">
        <v>812</v>
      </c>
      <c r="J178" s="248">
        <v>5583.9390000000003</v>
      </c>
      <c r="K178" s="249">
        <f t="shared" si="29"/>
        <v>5.6017640372370503E-2</v>
      </c>
      <c r="L178" s="256">
        <v>22</v>
      </c>
      <c r="M178" s="257">
        <v>6747</v>
      </c>
      <c r="N178" s="257">
        <v>353</v>
      </c>
      <c r="O178" s="258">
        <v>736.50099999999998</v>
      </c>
      <c r="P178" s="259">
        <f t="shared" si="30"/>
        <v>7.5285889215098902E-3</v>
      </c>
      <c r="Q178" s="256">
        <v>21</v>
      </c>
      <c r="R178" s="257">
        <v>5801</v>
      </c>
      <c r="S178" s="257">
        <v>144</v>
      </c>
      <c r="T178" s="258">
        <v>899.07100000000003</v>
      </c>
      <c r="U178" s="259">
        <f t="shared" si="31"/>
        <v>9.1121854555261655E-3</v>
      </c>
      <c r="V178" s="256">
        <v>25</v>
      </c>
      <c r="W178" s="257">
        <v>8080</v>
      </c>
      <c r="X178" s="257">
        <v>417</v>
      </c>
      <c r="Y178" s="258">
        <v>941.39</v>
      </c>
      <c r="Z178" s="259">
        <f t="shared" si="32"/>
        <v>9.2045053276260374E-3</v>
      </c>
      <c r="AA178" s="256"/>
      <c r="AB178" s="257"/>
      <c r="AC178" s="257"/>
      <c r="AD178" s="258"/>
      <c r="AE178" s="259" t="e">
        <f t="shared" si="33"/>
        <v>#DIV/0!</v>
      </c>
    </row>
    <row r="179" spans="1:31" ht="12.75" customHeight="1" x14ac:dyDescent="0.2">
      <c r="A179" s="114" t="str">
        <f>$A$19</f>
        <v>120.0% oder höher</v>
      </c>
      <c r="B179" s="238">
        <v>26</v>
      </c>
      <c r="C179" s="239">
        <v>1896</v>
      </c>
      <c r="D179" s="239">
        <v>44</v>
      </c>
      <c r="E179" s="240">
        <v>269.49</v>
      </c>
      <c r="F179" s="241">
        <f t="shared" si="28"/>
        <v>2.8042649593237982E-3</v>
      </c>
      <c r="G179" s="246">
        <v>31</v>
      </c>
      <c r="H179" s="247">
        <v>2546</v>
      </c>
      <c r="I179" s="247">
        <v>53</v>
      </c>
      <c r="J179" s="248">
        <v>344.99700000000001</v>
      </c>
      <c r="K179" s="249">
        <f t="shared" si="29"/>
        <v>3.4609829863017317E-3</v>
      </c>
      <c r="L179" s="256">
        <v>26</v>
      </c>
      <c r="M179" s="257">
        <v>2220</v>
      </c>
      <c r="N179" s="257">
        <v>56</v>
      </c>
      <c r="O179" s="258">
        <v>243.66499999999999</v>
      </c>
      <c r="P179" s="259">
        <f t="shared" si="30"/>
        <v>2.4907686745295763E-3</v>
      </c>
      <c r="Q179" s="256">
        <v>34</v>
      </c>
      <c r="R179" s="257">
        <v>2640</v>
      </c>
      <c r="S179" s="257">
        <v>202</v>
      </c>
      <c r="T179" s="258">
        <v>306.04599999999999</v>
      </c>
      <c r="U179" s="259">
        <f t="shared" si="31"/>
        <v>3.101810546577479E-3</v>
      </c>
      <c r="V179" s="256">
        <v>42</v>
      </c>
      <c r="W179" s="257">
        <v>3628</v>
      </c>
      <c r="X179" s="257">
        <v>298</v>
      </c>
      <c r="Y179" s="258">
        <v>7454.348</v>
      </c>
      <c r="Z179" s="259">
        <f t="shared" si="32"/>
        <v>7.2885399122551223E-2</v>
      </c>
      <c r="AA179" s="256"/>
      <c r="AB179" s="257"/>
      <c r="AC179" s="257"/>
      <c r="AD179" s="258"/>
      <c r="AE179" s="259" t="e">
        <f t="shared" si="33"/>
        <v>#DIV/0!</v>
      </c>
    </row>
    <row r="180" spans="1:31" ht="12.75" hidden="1" customHeight="1" x14ac:dyDescent="0.2">
      <c r="A180" s="114">
        <f>$A$20</f>
        <v>0</v>
      </c>
      <c r="B180" s="238"/>
      <c r="C180" s="239"/>
      <c r="D180" s="239"/>
      <c r="E180" s="240"/>
      <c r="F180" s="241"/>
      <c r="G180" s="246"/>
      <c r="H180" s="247"/>
      <c r="I180" s="247"/>
      <c r="J180" s="248"/>
      <c r="K180" s="249"/>
      <c r="L180" s="256"/>
      <c r="M180" s="257"/>
      <c r="N180" s="257"/>
      <c r="O180" s="258"/>
      <c r="P180" s="259"/>
      <c r="Q180" s="256"/>
      <c r="R180" s="257"/>
      <c r="S180" s="257"/>
      <c r="T180" s="258"/>
      <c r="U180" s="259"/>
      <c r="V180" s="256"/>
      <c r="W180" s="257"/>
      <c r="X180" s="257"/>
      <c r="Y180" s="258"/>
      <c r="Z180" s="259"/>
      <c r="AA180" s="256"/>
      <c r="AB180" s="257"/>
      <c r="AC180" s="257"/>
      <c r="AD180" s="258"/>
      <c r="AE180" s="259"/>
    </row>
    <row r="181" spans="1:31" ht="12.75" hidden="1" customHeight="1" x14ac:dyDescent="0.2">
      <c r="A181" s="114">
        <f>$A$21</f>
        <v>0</v>
      </c>
      <c r="B181" s="238"/>
      <c r="C181" s="239"/>
      <c r="D181" s="239"/>
      <c r="E181" s="240"/>
      <c r="F181" s="241"/>
      <c r="G181" s="246"/>
      <c r="H181" s="247"/>
      <c r="I181" s="247"/>
      <c r="J181" s="248"/>
      <c r="K181" s="249"/>
      <c r="L181" s="256"/>
      <c r="M181" s="257"/>
      <c r="N181" s="257"/>
      <c r="O181" s="258"/>
      <c r="P181" s="259"/>
      <c r="Q181" s="256"/>
      <c r="R181" s="257"/>
      <c r="S181" s="257"/>
      <c r="T181" s="258"/>
      <c r="U181" s="259"/>
      <c r="V181" s="256"/>
      <c r="W181" s="257"/>
      <c r="X181" s="257"/>
      <c r="Y181" s="258"/>
      <c r="Z181" s="259"/>
      <c r="AA181" s="256"/>
      <c r="AB181" s="257"/>
      <c r="AC181" s="257"/>
      <c r="AD181" s="258"/>
      <c r="AE181" s="259"/>
    </row>
    <row r="182" spans="1:31" ht="12.75" hidden="1" customHeight="1" x14ac:dyDescent="0.2">
      <c r="A182" s="114">
        <f>$A$22</f>
        <v>0</v>
      </c>
      <c r="B182" s="238"/>
      <c r="C182" s="239"/>
      <c r="D182" s="239"/>
      <c r="E182" s="240"/>
      <c r="F182" s="241"/>
      <c r="G182" s="246"/>
      <c r="H182" s="247"/>
      <c r="I182" s="247"/>
      <c r="J182" s="248"/>
      <c r="K182" s="249"/>
      <c r="L182" s="256"/>
      <c r="M182" s="257"/>
      <c r="N182" s="257"/>
      <c r="O182" s="258"/>
      <c r="P182" s="259"/>
      <c r="Q182" s="256"/>
      <c r="R182" s="257"/>
      <c r="S182" s="257"/>
      <c r="T182" s="258"/>
      <c r="U182" s="259"/>
      <c r="V182" s="256"/>
      <c r="W182" s="257"/>
      <c r="X182" s="257"/>
      <c r="Y182" s="258"/>
      <c r="Z182" s="259"/>
      <c r="AA182" s="256"/>
      <c r="AB182" s="257"/>
      <c r="AC182" s="257"/>
      <c r="AD182" s="258"/>
      <c r="AE182" s="259"/>
    </row>
    <row r="183" spans="1:31" ht="12.75" hidden="1" customHeight="1" x14ac:dyDescent="0.2">
      <c r="A183" s="114">
        <f>$A$23</f>
        <v>0</v>
      </c>
      <c r="B183" s="238"/>
      <c r="C183" s="239"/>
      <c r="D183" s="239"/>
      <c r="E183" s="240"/>
      <c r="F183" s="241"/>
      <c r="G183" s="246"/>
      <c r="H183" s="247"/>
      <c r="I183" s="247"/>
      <c r="J183" s="248"/>
      <c r="K183" s="249"/>
      <c r="L183" s="256"/>
      <c r="M183" s="257"/>
      <c r="N183" s="257"/>
      <c r="O183" s="258"/>
      <c r="P183" s="259"/>
      <c r="Q183" s="256"/>
      <c r="R183" s="257"/>
      <c r="S183" s="257"/>
      <c r="T183" s="258"/>
      <c r="U183" s="259"/>
      <c r="V183" s="256"/>
      <c r="W183" s="257"/>
      <c r="X183" s="257"/>
      <c r="Y183" s="258"/>
      <c r="Z183" s="259"/>
      <c r="AA183" s="256"/>
      <c r="AB183" s="257"/>
      <c r="AC183" s="257"/>
      <c r="AD183" s="258"/>
      <c r="AE183" s="259"/>
    </row>
    <row r="184" spans="1:31" ht="12.75" hidden="1" customHeight="1" x14ac:dyDescent="0.2">
      <c r="A184" s="114">
        <f>$A$24</f>
        <v>0</v>
      </c>
      <c r="B184" s="238"/>
      <c r="C184" s="239"/>
      <c r="D184" s="239"/>
      <c r="E184" s="240"/>
      <c r="F184" s="241"/>
      <c r="G184" s="246"/>
      <c r="H184" s="247"/>
      <c r="I184" s="247"/>
      <c r="J184" s="248"/>
      <c r="K184" s="249"/>
      <c r="L184" s="256"/>
      <c r="M184" s="257"/>
      <c r="N184" s="257"/>
      <c r="O184" s="258"/>
      <c r="P184" s="259"/>
      <c r="Q184" s="256"/>
      <c r="R184" s="257"/>
      <c r="S184" s="257"/>
      <c r="T184" s="258"/>
      <c r="U184" s="259"/>
      <c r="V184" s="256"/>
      <c r="W184" s="257"/>
      <c r="X184" s="257"/>
      <c r="Y184" s="258"/>
      <c r="Z184" s="259"/>
      <c r="AA184" s="256"/>
      <c r="AB184" s="257"/>
      <c r="AC184" s="257"/>
      <c r="AD184" s="258"/>
      <c r="AE184" s="259"/>
    </row>
    <row r="185" spans="1:31" ht="12.75" hidden="1" customHeight="1" x14ac:dyDescent="0.2">
      <c r="A185" s="114">
        <f>$A$25</f>
        <v>0</v>
      </c>
      <c r="B185" s="238"/>
      <c r="C185" s="239"/>
      <c r="D185" s="239"/>
      <c r="E185" s="240"/>
      <c r="F185" s="241"/>
      <c r="G185" s="246"/>
      <c r="H185" s="247"/>
      <c r="I185" s="247"/>
      <c r="J185" s="248"/>
      <c r="K185" s="249"/>
      <c r="L185" s="256"/>
      <c r="M185" s="257"/>
      <c r="N185" s="257"/>
      <c r="O185" s="258"/>
      <c r="P185" s="259"/>
      <c r="Q185" s="256"/>
      <c r="R185" s="257"/>
      <c r="S185" s="257"/>
      <c r="T185" s="258"/>
      <c r="U185" s="259"/>
      <c r="V185" s="256"/>
      <c r="W185" s="257"/>
      <c r="X185" s="257"/>
      <c r="Y185" s="258"/>
      <c r="Z185" s="259"/>
      <c r="AA185" s="256"/>
      <c r="AB185" s="257"/>
      <c r="AC185" s="257"/>
      <c r="AD185" s="258"/>
      <c r="AE185" s="259"/>
    </row>
    <row r="186" spans="1:31" ht="12.75" hidden="1" customHeight="1" x14ac:dyDescent="0.2">
      <c r="A186" s="114">
        <f>$A$26</f>
        <v>0</v>
      </c>
      <c r="B186" s="238"/>
      <c r="C186" s="239"/>
      <c r="D186" s="239"/>
      <c r="E186" s="240"/>
      <c r="F186" s="241"/>
      <c r="G186" s="246"/>
      <c r="H186" s="247"/>
      <c r="I186" s="247"/>
      <c r="J186" s="248"/>
      <c r="K186" s="249"/>
      <c r="L186" s="256"/>
      <c r="M186" s="257"/>
      <c r="N186" s="257"/>
      <c r="O186" s="258"/>
      <c r="P186" s="259"/>
      <c r="Q186" s="256"/>
      <c r="R186" s="257"/>
      <c r="S186" s="257"/>
      <c r="T186" s="258"/>
      <c r="U186" s="259"/>
      <c r="V186" s="256"/>
      <c r="W186" s="257"/>
      <c r="X186" s="257"/>
      <c r="Y186" s="258"/>
      <c r="Z186" s="259"/>
      <c r="AA186" s="256"/>
      <c r="AB186" s="257"/>
      <c r="AC186" s="257"/>
      <c r="AD186" s="258"/>
      <c r="AE186" s="259"/>
    </row>
    <row r="187" spans="1:31" ht="12.75" hidden="1" customHeight="1" x14ac:dyDescent="0.2">
      <c r="A187" s="114">
        <f>$A$27</f>
        <v>0</v>
      </c>
      <c r="B187" s="238"/>
      <c r="C187" s="239"/>
      <c r="D187" s="239"/>
      <c r="E187" s="240"/>
      <c r="F187" s="241"/>
      <c r="G187" s="246"/>
      <c r="H187" s="247"/>
      <c r="I187" s="247"/>
      <c r="J187" s="248"/>
      <c r="K187" s="249"/>
      <c r="L187" s="256"/>
      <c r="M187" s="257"/>
      <c r="N187" s="257"/>
      <c r="O187" s="258"/>
      <c r="P187" s="259"/>
      <c r="Q187" s="256"/>
      <c r="R187" s="257"/>
      <c r="S187" s="257"/>
      <c r="T187" s="258"/>
      <c r="U187" s="259"/>
      <c r="V187" s="256"/>
      <c r="W187" s="257"/>
      <c r="X187" s="257"/>
      <c r="Y187" s="258"/>
      <c r="Z187" s="259"/>
      <c r="AA187" s="256"/>
      <c r="AB187" s="257"/>
      <c r="AC187" s="257"/>
      <c r="AD187" s="258"/>
      <c r="AE187" s="259"/>
    </row>
    <row r="188" spans="1:31" ht="12.75" hidden="1" customHeight="1" x14ac:dyDescent="0.2">
      <c r="A188" s="114">
        <f>$A$28</f>
        <v>0</v>
      </c>
      <c r="B188" s="238"/>
      <c r="C188" s="239"/>
      <c r="D188" s="239"/>
      <c r="E188" s="240"/>
      <c r="F188" s="241"/>
      <c r="G188" s="246"/>
      <c r="H188" s="247"/>
      <c r="I188" s="247"/>
      <c r="J188" s="248"/>
      <c r="K188" s="249"/>
      <c r="L188" s="256"/>
      <c r="M188" s="257"/>
      <c r="N188" s="257"/>
      <c r="O188" s="258"/>
      <c r="P188" s="259"/>
      <c r="Q188" s="256"/>
      <c r="R188" s="257"/>
      <c r="S188" s="257"/>
      <c r="T188" s="258"/>
      <c r="U188" s="259"/>
      <c r="V188" s="256"/>
      <c r="W188" s="257"/>
      <c r="X188" s="257"/>
      <c r="Y188" s="258"/>
      <c r="Z188" s="259"/>
      <c r="AA188" s="256"/>
      <c r="AB188" s="257"/>
      <c r="AC188" s="257"/>
      <c r="AD188" s="258"/>
      <c r="AE188" s="259"/>
    </row>
    <row r="189" spans="1:31" ht="12.75" hidden="1" customHeight="1" x14ac:dyDescent="0.2">
      <c r="A189" s="114">
        <f>$A$29</f>
        <v>0</v>
      </c>
      <c r="B189" s="238"/>
      <c r="C189" s="239"/>
      <c r="D189" s="239"/>
      <c r="E189" s="240"/>
      <c r="F189" s="241"/>
      <c r="G189" s="246"/>
      <c r="H189" s="247"/>
      <c r="I189" s="247"/>
      <c r="J189" s="248"/>
      <c r="K189" s="249"/>
      <c r="L189" s="256"/>
      <c r="M189" s="257"/>
      <c r="N189" s="257"/>
      <c r="O189" s="258"/>
      <c r="P189" s="259"/>
      <c r="Q189" s="256"/>
      <c r="R189" s="257"/>
      <c r="S189" s="257"/>
      <c r="T189" s="258"/>
      <c r="U189" s="259"/>
      <c r="V189" s="256"/>
      <c r="W189" s="257"/>
      <c r="X189" s="257"/>
      <c r="Y189" s="258"/>
      <c r="Z189" s="259"/>
      <c r="AA189" s="256"/>
      <c r="AB189" s="257"/>
      <c r="AC189" s="257"/>
      <c r="AD189" s="258"/>
      <c r="AE189" s="259"/>
    </row>
    <row r="190" spans="1:31" ht="12.75" hidden="1" customHeight="1" x14ac:dyDescent="0.2">
      <c r="A190" s="114">
        <f>$A$30</f>
        <v>0</v>
      </c>
      <c r="B190" s="238"/>
      <c r="C190" s="239"/>
      <c r="D190" s="239"/>
      <c r="E190" s="240"/>
      <c r="F190" s="241"/>
      <c r="G190" s="246"/>
      <c r="H190" s="247"/>
      <c r="I190" s="247"/>
      <c r="J190" s="248"/>
      <c r="K190" s="249"/>
      <c r="L190" s="256"/>
      <c r="M190" s="257"/>
      <c r="N190" s="257"/>
      <c r="O190" s="258"/>
      <c r="P190" s="259"/>
      <c r="Q190" s="256"/>
      <c r="R190" s="257"/>
      <c r="S190" s="257"/>
      <c r="T190" s="258"/>
      <c r="U190" s="259"/>
      <c r="V190" s="256"/>
      <c r="W190" s="257"/>
      <c r="X190" s="257"/>
      <c r="Y190" s="258"/>
      <c r="Z190" s="259"/>
      <c r="AA190" s="256"/>
      <c r="AB190" s="257"/>
      <c r="AC190" s="257"/>
      <c r="AD190" s="258"/>
      <c r="AE190" s="259"/>
    </row>
    <row r="191" spans="1:31" ht="12.75" hidden="1" customHeight="1" x14ac:dyDescent="0.2">
      <c r="A191" s="114">
        <f>$A$31</f>
        <v>0</v>
      </c>
      <c r="B191" s="238"/>
      <c r="C191" s="239"/>
      <c r="D191" s="239"/>
      <c r="E191" s="240"/>
      <c r="F191" s="241"/>
      <c r="G191" s="246"/>
      <c r="H191" s="247"/>
      <c r="I191" s="247"/>
      <c r="J191" s="248"/>
      <c r="K191" s="249"/>
      <c r="L191" s="256"/>
      <c r="M191" s="257"/>
      <c r="N191" s="257"/>
      <c r="O191" s="258"/>
      <c r="P191" s="259"/>
      <c r="Q191" s="256"/>
      <c r="R191" s="257"/>
      <c r="S191" s="257"/>
      <c r="T191" s="258"/>
      <c r="U191" s="259"/>
      <c r="V191" s="256"/>
      <c r="W191" s="257"/>
      <c r="X191" s="257"/>
      <c r="Y191" s="258"/>
      <c r="Z191" s="259"/>
      <c r="AA191" s="256"/>
      <c r="AB191" s="257"/>
      <c r="AC191" s="257"/>
      <c r="AD191" s="258"/>
      <c r="AE191" s="259"/>
    </row>
    <row r="192" spans="1:31" ht="12.75" hidden="1" customHeight="1" x14ac:dyDescent="0.2">
      <c r="A192" s="114">
        <f>$A$32</f>
        <v>0</v>
      </c>
      <c r="B192" s="238"/>
      <c r="C192" s="239"/>
      <c r="D192" s="239"/>
      <c r="E192" s="240"/>
      <c r="F192" s="241"/>
      <c r="G192" s="246"/>
      <c r="H192" s="247"/>
      <c r="I192" s="247"/>
      <c r="J192" s="248"/>
      <c r="K192" s="249"/>
      <c r="L192" s="256"/>
      <c r="M192" s="257"/>
      <c r="N192" s="257"/>
      <c r="O192" s="258"/>
      <c r="P192" s="259"/>
      <c r="Q192" s="256"/>
      <c r="R192" s="257"/>
      <c r="S192" s="257"/>
      <c r="T192" s="258"/>
      <c r="U192" s="259"/>
      <c r="V192" s="256"/>
      <c r="W192" s="257"/>
      <c r="X192" s="257"/>
      <c r="Y192" s="258"/>
      <c r="Z192" s="259"/>
      <c r="AA192" s="256"/>
      <c r="AB192" s="257"/>
      <c r="AC192" s="257"/>
      <c r="AD192" s="258"/>
      <c r="AE192" s="259"/>
    </row>
    <row r="193" spans="1:31" ht="12.75" hidden="1" customHeight="1" x14ac:dyDescent="0.2">
      <c r="A193" s="114">
        <f>$A$33</f>
        <v>0</v>
      </c>
      <c r="B193" s="238"/>
      <c r="C193" s="239"/>
      <c r="D193" s="239"/>
      <c r="E193" s="240"/>
      <c r="F193" s="241"/>
      <c r="G193" s="246"/>
      <c r="H193" s="247"/>
      <c r="I193" s="247"/>
      <c r="J193" s="248"/>
      <c r="K193" s="249"/>
      <c r="L193" s="256"/>
      <c r="M193" s="257"/>
      <c r="N193" s="257"/>
      <c r="O193" s="258"/>
      <c r="P193" s="259"/>
      <c r="Q193" s="256"/>
      <c r="R193" s="257"/>
      <c r="S193" s="257"/>
      <c r="T193" s="258"/>
      <c r="U193" s="259"/>
      <c r="V193" s="256"/>
      <c r="W193" s="257"/>
      <c r="X193" s="257"/>
      <c r="Y193" s="258"/>
      <c r="Z193" s="259"/>
      <c r="AA193" s="256"/>
      <c r="AB193" s="257"/>
      <c r="AC193" s="257"/>
      <c r="AD193" s="258"/>
      <c r="AE193" s="259"/>
    </row>
    <row r="194" spans="1:31" ht="12.75" hidden="1" customHeight="1" x14ac:dyDescent="0.2">
      <c r="A194" s="114">
        <f>$A$34</f>
        <v>0</v>
      </c>
      <c r="B194" s="238"/>
      <c r="C194" s="239"/>
      <c r="D194" s="239"/>
      <c r="E194" s="240"/>
      <c r="F194" s="241"/>
      <c r="G194" s="246"/>
      <c r="H194" s="247"/>
      <c r="I194" s="247"/>
      <c r="J194" s="248"/>
      <c r="K194" s="249"/>
      <c r="L194" s="256"/>
      <c r="M194" s="257"/>
      <c r="N194" s="257"/>
      <c r="O194" s="258"/>
      <c r="P194" s="259"/>
      <c r="Q194" s="256"/>
      <c r="R194" s="257"/>
      <c r="S194" s="257"/>
      <c r="T194" s="258"/>
      <c r="U194" s="259"/>
      <c r="V194" s="256"/>
      <c r="W194" s="257"/>
      <c r="X194" s="257"/>
      <c r="Y194" s="258"/>
      <c r="Z194" s="259"/>
      <c r="AA194" s="256"/>
      <c r="AB194" s="257"/>
      <c r="AC194" s="257"/>
      <c r="AD194" s="258"/>
      <c r="AE194" s="259"/>
    </row>
    <row r="195" spans="1:31" ht="12.75" hidden="1" customHeight="1" x14ac:dyDescent="0.2">
      <c r="B195" s="238"/>
      <c r="C195" s="239"/>
      <c r="D195" s="239"/>
      <c r="E195" s="240"/>
      <c r="F195" s="241"/>
      <c r="G195" s="246"/>
      <c r="H195" s="247"/>
      <c r="I195" s="247"/>
      <c r="J195" s="248"/>
      <c r="K195" s="249"/>
      <c r="L195" s="256"/>
      <c r="M195" s="257"/>
      <c r="N195" s="257"/>
      <c r="O195" s="258"/>
      <c r="P195" s="259"/>
      <c r="Q195" s="256"/>
      <c r="R195" s="257"/>
      <c r="S195" s="257"/>
      <c r="T195" s="258"/>
      <c r="U195" s="259"/>
      <c r="V195" s="256"/>
      <c r="W195" s="257"/>
      <c r="X195" s="257"/>
      <c r="Y195" s="258"/>
      <c r="Z195" s="259"/>
      <c r="AA195" s="256"/>
      <c r="AB195" s="257"/>
      <c r="AC195" s="257"/>
      <c r="AD195" s="258"/>
      <c r="AE195" s="259"/>
    </row>
    <row r="196" spans="1:31" x14ac:dyDescent="0.2">
      <c r="A196" s="115" t="s">
        <v>2</v>
      </c>
      <c r="B196" s="242">
        <f t="shared" ref="B196:AE196" si="34">SUM(B$172:B$195)</f>
        <v>106</v>
      </c>
      <c r="C196" s="243">
        <f t="shared" si="34"/>
        <v>1050185</v>
      </c>
      <c r="D196" s="243">
        <f t="shared" si="34"/>
        <v>678</v>
      </c>
      <c r="E196" s="244">
        <f t="shared" si="34"/>
        <v>96100.048999999999</v>
      </c>
      <c r="F196" s="245">
        <f t="shared" si="34"/>
        <v>1</v>
      </c>
      <c r="G196" s="250">
        <f t="shared" si="34"/>
        <v>121</v>
      </c>
      <c r="H196" s="251">
        <f t="shared" si="34"/>
        <v>1074744</v>
      </c>
      <c r="I196" s="251">
        <f t="shared" si="34"/>
        <v>896</v>
      </c>
      <c r="J196" s="255">
        <f t="shared" si="34"/>
        <v>99681.796000000002</v>
      </c>
      <c r="K196" s="252">
        <f t="shared" si="34"/>
        <v>1</v>
      </c>
      <c r="L196" s="261">
        <f t="shared" si="34"/>
        <v>126</v>
      </c>
      <c r="M196" s="262">
        <f t="shared" si="34"/>
        <v>1053694</v>
      </c>
      <c r="N196" s="262">
        <f t="shared" si="34"/>
        <v>1156</v>
      </c>
      <c r="O196" s="263">
        <f t="shared" si="34"/>
        <v>97827.23</v>
      </c>
      <c r="P196" s="264">
        <f t="shared" si="34"/>
        <v>1</v>
      </c>
      <c r="Q196" s="261">
        <f t="shared" si="34"/>
        <v>136</v>
      </c>
      <c r="R196" s="262">
        <f t="shared" si="34"/>
        <v>1086675</v>
      </c>
      <c r="S196" s="262">
        <f t="shared" si="34"/>
        <v>12270</v>
      </c>
      <c r="T196" s="263">
        <f t="shared" si="34"/>
        <v>98666.89</v>
      </c>
      <c r="U196" s="264">
        <f t="shared" si="34"/>
        <v>1</v>
      </c>
      <c r="V196" s="261">
        <f t="shared" si="34"/>
        <v>149</v>
      </c>
      <c r="W196" s="262">
        <f t="shared" si="34"/>
        <v>1014705</v>
      </c>
      <c r="X196" s="262">
        <f t="shared" si="34"/>
        <v>5133</v>
      </c>
      <c r="Y196" s="263">
        <f t="shared" si="34"/>
        <v>102274.91499999999</v>
      </c>
      <c r="Z196" s="264">
        <f t="shared" si="34"/>
        <v>1</v>
      </c>
      <c r="AA196" s="261">
        <f t="shared" si="34"/>
        <v>0</v>
      </c>
      <c r="AB196" s="262">
        <f t="shared" si="34"/>
        <v>0</v>
      </c>
      <c r="AC196" s="262">
        <f t="shared" si="34"/>
        <v>0</v>
      </c>
      <c r="AD196" s="263">
        <f t="shared" si="34"/>
        <v>0</v>
      </c>
      <c r="AE196" s="264" t="e">
        <f t="shared" si="34"/>
        <v>#DIV/0!</v>
      </c>
    </row>
    <row r="199" spans="1:31" ht="12.75" customHeight="1" x14ac:dyDescent="0.2"/>
    <row r="200" spans="1:31" ht="12.75" customHeight="1" x14ac:dyDescent="0.2">
      <c r="A200" s="110" t="str">
        <f>Translation!$A$39</f>
        <v>Vorsorgekapital in Mio. CHF</v>
      </c>
    </row>
    <row r="201" spans="1:31" ht="12.75" customHeight="1" x14ac:dyDescent="0.2"/>
    <row r="202" spans="1:31" ht="12.75" customHeight="1" x14ac:dyDescent="0.2"/>
    <row r="203" spans="1:31" ht="12.75" customHeight="1" x14ac:dyDescent="0.2"/>
    <row r="204" spans="1:31" ht="12.75" customHeight="1" x14ac:dyDescent="0.2"/>
    <row r="205" spans="1:31" ht="12.75" customHeight="1" x14ac:dyDescent="0.2"/>
    <row r="206" spans="1:31" ht="12.75" customHeight="1" x14ac:dyDescent="0.2"/>
    <row r="207" spans="1:31" ht="12.75" customHeight="1" x14ac:dyDescent="0.2"/>
    <row r="208" spans="1:31" ht="12.75" customHeight="1" x14ac:dyDescent="0.2"/>
    <row r="209" ht="12.75" customHeight="1" x14ac:dyDescent="0.2"/>
  </sheetData>
  <mergeCells count="6">
    <mergeCell ref="B3:F3"/>
    <mergeCell ref="Q3:U3"/>
    <mergeCell ref="V3:Z3"/>
    <mergeCell ref="AA3:AE3"/>
    <mergeCell ref="L3:P3"/>
    <mergeCell ref="G3:K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7">
    <pageSetUpPr fitToPage="1"/>
  </sheetPr>
  <dimension ref="A1:AE209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27" width="11" style="25"/>
    <col min="28" max="29" width="11" style="18"/>
    <col min="30" max="30" width="11" style="158"/>
    <col min="31" max="31" width="11" style="27"/>
    <col min="32" max="16384" width="11" style="1"/>
  </cols>
  <sheetData>
    <row r="1" spans="1:31" s="22" customFormat="1" ht="18" x14ac:dyDescent="0.25">
      <c r="A1" s="109" t="str">
        <f>Translation!$A$194</f>
        <v>Deckungsgrad mit einheitlichen Grundlagen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  <c r="AA1" s="21"/>
      <c r="AD1" s="157"/>
      <c r="AE1" s="24"/>
    </row>
    <row r="2" spans="1:3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  <c r="AA2" s="25"/>
      <c r="AD2" s="158"/>
      <c r="AE2" s="27"/>
    </row>
    <row r="3" spans="1:31" s="18" customFormat="1" ht="15.75" x14ac:dyDescent="0.25">
      <c r="A3" s="110"/>
      <c r="B3" s="288">
        <f>Translation!$A$45</f>
        <v>2018</v>
      </c>
      <c r="C3" s="289"/>
      <c r="D3" s="289"/>
      <c r="E3" s="289"/>
      <c r="F3" s="290"/>
      <c r="G3" s="288">
        <f>Translation!$A$44</f>
        <v>2017</v>
      </c>
      <c r="H3" s="289"/>
      <c r="I3" s="289"/>
      <c r="J3" s="289"/>
      <c r="K3" s="290"/>
      <c r="L3" s="288">
        <f>Translation!$A$43</f>
        <v>2016</v>
      </c>
      <c r="M3" s="289"/>
      <c r="N3" s="289"/>
      <c r="O3" s="289"/>
      <c r="P3" s="290"/>
      <c r="Q3" s="288">
        <f>Translation!$A$42</f>
        <v>2015</v>
      </c>
      <c r="R3" s="289"/>
      <c r="S3" s="289"/>
      <c r="T3" s="289"/>
      <c r="U3" s="290"/>
      <c r="V3" s="288">
        <f>Translation!$A$41</f>
        <v>2014</v>
      </c>
      <c r="W3" s="289"/>
      <c r="X3" s="289"/>
      <c r="Y3" s="289"/>
      <c r="Z3" s="290"/>
      <c r="AA3" s="288">
        <f>Translation!$A$40</f>
        <v>2013</v>
      </c>
      <c r="AB3" s="289"/>
      <c r="AC3" s="289"/>
      <c r="AD3" s="289"/>
      <c r="AE3" s="290"/>
    </row>
    <row r="4" spans="1:31" s="18" customFormat="1" ht="38.25" x14ac:dyDescent="0.2">
      <c r="A4" s="111"/>
      <c r="B4" s="28" t="str">
        <f>Translation!$A$46</f>
        <v>Anzahl VE</v>
      </c>
      <c r="C4" s="19" t="str">
        <f>Translation!$A$47</f>
        <v>Anzahl aktive Versicherte</v>
      </c>
      <c r="D4" s="19" t="str">
        <f>Translation!$A$48</f>
        <v>Anzahl Rentner</v>
      </c>
      <c r="E4" s="148" t="str">
        <f>Translation!$A$49</f>
        <v>Vorsorge-kapital</v>
      </c>
      <c r="F4" s="29" t="str">
        <f>Translation!$A$52</f>
        <v>Anteil Vorsorge-kapital</v>
      </c>
      <c r="G4" s="28" t="str">
        <f>Translation!$A$46</f>
        <v>Anzahl VE</v>
      </c>
      <c r="H4" s="19" t="str">
        <f>Translation!$A$47</f>
        <v>Anzahl aktive Versicherte</v>
      </c>
      <c r="I4" s="19" t="str">
        <f>Translation!$A$48</f>
        <v>Anzahl Rentner</v>
      </c>
      <c r="J4" s="148" t="str">
        <f>Translation!$A$49</f>
        <v>Vorsorge-kapital</v>
      </c>
      <c r="K4" s="29" t="str">
        <f>Translation!$A$52</f>
        <v>Anteil Vorsorge-kapital</v>
      </c>
      <c r="L4" s="28" t="str">
        <f>Translation!$A$46</f>
        <v>Anzahl VE</v>
      </c>
      <c r="M4" s="73" t="str">
        <f>Translation!$A$47</f>
        <v>Anzahl aktive Versicherte</v>
      </c>
      <c r="N4" s="73" t="str">
        <f>Translation!$A$48</f>
        <v>Anzahl Rentner</v>
      </c>
      <c r="O4" s="148" t="str">
        <f>Translation!$A$49</f>
        <v>Vorsorge-kapital</v>
      </c>
      <c r="P4" s="29" t="str">
        <f>Translation!$A$52</f>
        <v>Anteil Vorsorge-kapital</v>
      </c>
      <c r="Q4" s="28" t="str">
        <f>Translation!$A$46</f>
        <v>Anzahl VE</v>
      </c>
      <c r="R4" s="73" t="str">
        <f>Translation!$A$47</f>
        <v>Anzahl aktive Versicherte</v>
      </c>
      <c r="S4" s="73" t="str">
        <f>Translation!$A$48</f>
        <v>Anzahl Rentner</v>
      </c>
      <c r="T4" s="148" t="str">
        <f>Translation!$A$49</f>
        <v>Vorsorge-kapital</v>
      </c>
      <c r="U4" s="29" t="str">
        <f>Translation!$A$52</f>
        <v>Anteil Vorsorge-kapital</v>
      </c>
      <c r="V4" s="28" t="str">
        <f>Translation!$A$46</f>
        <v>Anzahl VE</v>
      </c>
      <c r="W4" s="73" t="str">
        <f>Translation!$A$47</f>
        <v>Anzahl aktive Versicherte</v>
      </c>
      <c r="X4" s="73" t="str">
        <f>Translation!$A$48</f>
        <v>Anzahl Rentner</v>
      </c>
      <c r="Y4" s="148" t="str">
        <f>Translation!$A$49</f>
        <v>Vorsorge-kapital</v>
      </c>
      <c r="Z4" s="29" t="str">
        <f>Translation!$A$52</f>
        <v>Anteil Vorsorge-kapital</v>
      </c>
      <c r="AA4" s="28" t="str">
        <f>Translation!$A$46</f>
        <v>Anzahl VE</v>
      </c>
      <c r="AB4" s="73" t="str">
        <f>Translation!$A$47</f>
        <v>Anzahl aktive Versicherte</v>
      </c>
      <c r="AC4" s="73" t="str">
        <f>Translation!$A$48</f>
        <v>Anzahl Rentner</v>
      </c>
      <c r="AD4" s="148" t="str">
        <f>Translation!$A$49</f>
        <v>Vorsorge-kapital</v>
      </c>
      <c r="AE4" s="29" t="str">
        <f>Translation!$A$52</f>
        <v>Anteil Vorsorge-kapital</v>
      </c>
    </row>
    <row r="5" spans="1:31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  <c r="AA5" s="59"/>
      <c r="AB5" s="74"/>
      <c r="AC5" s="74"/>
      <c r="AD5" s="159"/>
      <c r="AE5" s="62"/>
    </row>
    <row r="6" spans="1:31" x14ac:dyDescent="0.2">
      <c r="M6" s="75"/>
      <c r="N6" s="75"/>
      <c r="R6" s="75"/>
      <c r="S6" s="75"/>
      <c r="W6" s="75"/>
      <c r="X6" s="75"/>
      <c r="AB6" s="75"/>
      <c r="AC6" s="75"/>
    </row>
    <row r="7" spans="1:31" ht="12.75" hidden="1" customHeight="1" x14ac:dyDescent="0.2">
      <c r="M7" s="75"/>
      <c r="N7" s="75"/>
      <c r="R7" s="75"/>
      <c r="S7" s="75"/>
      <c r="W7" s="75"/>
      <c r="X7" s="75"/>
      <c r="AB7" s="75"/>
      <c r="AC7" s="75"/>
    </row>
    <row r="8" spans="1:31" ht="12.75" hidden="1" customHeight="1" x14ac:dyDescent="0.2">
      <c r="M8" s="75"/>
      <c r="N8" s="75"/>
      <c r="R8" s="75"/>
      <c r="S8" s="75"/>
      <c r="W8" s="75"/>
      <c r="X8" s="75"/>
      <c r="AB8" s="75"/>
      <c r="AC8" s="75"/>
    </row>
    <row r="9" spans="1:31" ht="12.75" hidden="1" customHeight="1" x14ac:dyDescent="0.2">
      <c r="M9" s="75"/>
      <c r="N9" s="75"/>
      <c r="R9" s="75"/>
      <c r="S9" s="75"/>
      <c r="W9" s="75"/>
      <c r="X9" s="75"/>
      <c r="AB9" s="75"/>
      <c r="AC9" s="75"/>
    </row>
    <row r="10" spans="1:31" x14ac:dyDescent="0.2">
      <c r="M10" s="75"/>
      <c r="N10" s="75"/>
      <c r="R10" s="75"/>
      <c r="S10" s="75"/>
      <c r="W10" s="75"/>
      <c r="X10" s="75"/>
      <c r="AB10" s="75"/>
      <c r="AC10" s="75"/>
    </row>
    <row r="11" spans="1:31" x14ac:dyDescent="0.2">
      <c r="A11" s="113" t="str">
        <f>Translation!$A$29</f>
        <v>alle Vorsorgeeinrichtungen</v>
      </c>
    </row>
    <row r="12" spans="1:31" ht="12.75" customHeight="1" x14ac:dyDescent="0.2">
      <c r="A12" s="114" t="str">
        <f>Translation!$A195</f>
        <v>unter 60.0%</v>
      </c>
      <c r="B12" s="30">
        <v>3</v>
      </c>
      <c r="C12" s="6">
        <v>51205</v>
      </c>
      <c r="D12" s="6">
        <v>25949</v>
      </c>
      <c r="E12" s="150">
        <v>22429.478999999999</v>
      </c>
      <c r="F12" s="31">
        <f t="shared" ref="F12:F19" si="0">E12/E$36</f>
        <v>2.4324905640084001E-2</v>
      </c>
      <c r="G12" s="41">
        <v>5</v>
      </c>
      <c r="H12" s="42">
        <v>50315</v>
      </c>
      <c r="I12" s="42">
        <v>25700</v>
      </c>
      <c r="J12" s="160">
        <v>21973.352999999999</v>
      </c>
      <c r="K12" s="44">
        <f>J12/J$36</f>
        <v>2.4325971648838297E-2</v>
      </c>
      <c r="L12" s="76">
        <v>9</v>
      </c>
      <c r="M12" s="122">
        <v>75780</v>
      </c>
      <c r="N12" s="122">
        <v>37659</v>
      </c>
      <c r="O12" s="166">
        <v>30577.142</v>
      </c>
      <c r="P12" s="124">
        <f t="shared" ref="P12:P19" si="1">O12/O$36</f>
        <v>3.5552123453756218E-2</v>
      </c>
      <c r="Q12" s="76">
        <v>14</v>
      </c>
      <c r="R12" s="122">
        <v>74652</v>
      </c>
      <c r="S12" s="122">
        <v>36991</v>
      </c>
      <c r="T12" s="166">
        <v>28282.328000000001</v>
      </c>
      <c r="U12" s="124">
        <f t="shared" ref="U12:U19" si="2">T12/T$36</f>
        <v>3.4355319388682019E-2</v>
      </c>
      <c r="V12" s="76">
        <v>25</v>
      </c>
      <c r="W12" s="122">
        <v>66305</v>
      </c>
      <c r="X12" s="122">
        <v>32292</v>
      </c>
      <c r="Y12" s="166">
        <v>24873.235999999997</v>
      </c>
      <c r="Z12" s="124">
        <f t="shared" ref="Z12:Z19" si="3">Y12/Y$36</f>
        <v>3.0935667326216266E-2</v>
      </c>
      <c r="AA12" s="76">
        <v>12</v>
      </c>
      <c r="AB12" s="122">
        <v>62528</v>
      </c>
      <c r="AC12" s="122">
        <v>32770</v>
      </c>
      <c r="AD12" s="166">
        <v>24336.719999999998</v>
      </c>
      <c r="AE12" s="124">
        <f t="shared" ref="AE12:AE19" si="4">AD12/AD$36</f>
        <v>3.2646806831697586E-2</v>
      </c>
    </row>
    <row r="13" spans="1:31" ht="12.75" customHeight="1" x14ac:dyDescent="0.2">
      <c r="A13" s="114" t="str">
        <f>Translation!$A196</f>
        <v>60.0% – 69.9%</v>
      </c>
      <c r="B13" s="30">
        <v>10</v>
      </c>
      <c r="C13" s="6">
        <v>119578</v>
      </c>
      <c r="D13" s="6">
        <v>58079</v>
      </c>
      <c r="E13" s="150">
        <v>47346.575999999994</v>
      </c>
      <c r="F13" s="31">
        <f t="shared" si="0"/>
        <v>5.1347648047512191E-2</v>
      </c>
      <c r="G13" s="41">
        <v>9</v>
      </c>
      <c r="H13" s="42">
        <v>118571</v>
      </c>
      <c r="I13" s="42">
        <v>55510</v>
      </c>
      <c r="J13" s="160">
        <v>46060.968999999997</v>
      </c>
      <c r="K13" s="44">
        <f>J13/J$36</f>
        <v>5.0992573869450865E-2</v>
      </c>
      <c r="L13" s="76">
        <v>6</v>
      </c>
      <c r="M13" s="122">
        <v>90724</v>
      </c>
      <c r="N13" s="122">
        <v>40406</v>
      </c>
      <c r="O13" s="166">
        <v>34115.726000000002</v>
      </c>
      <c r="P13" s="124">
        <f t="shared" si="1"/>
        <v>3.9666444380790096E-2</v>
      </c>
      <c r="Q13" s="76">
        <v>6</v>
      </c>
      <c r="R13" s="122">
        <v>82517</v>
      </c>
      <c r="S13" s="122">
        <v>36430</v>
      </c>
      <c r="T13" s="166">
        <v>31311.374</v>
      </c>
      <c r="U13" s="124">
        <f t="shared" si="2"/>
        <v>3.803478462835428E-2</v>
      </c>
      <c r="V13" s="76">
        <v>7</v>
      </c>
      <c r="W13" s="122">
        <v>60379</v>
      </c>
      <c r="X13" s="122">
        <v>25950</v>
      </c>
      <c r="Y13" s="166">
        <v>19759.547999999999</v>
      </c>
      <c r="Z13" s="124">
        <f t="shared" si="3"/>
        <v>2.4575604213476765E-2</v>
      </c>
      <c r="AA13" s="76">
        <v>7</v>
      </c>
      <c r="AB13" s="122">
        <v>94515</v>
      </c>
      <c r="AC13" s="122">
        <v>41230</v>
      </c>
      <c r="AD13" s="166">
        <v>32915.591</v>
      </c>
      <c r="AE13" s="124">
        <f t="shared" si="4"/>
        <v>4.415504394709574E-2</v>
      </c>
    </row>
    <row r="14" spans="1:31" x14ac:dyDescent="0.2">
      <c r="A14" s="114" t="str">
        <f>Translation!$A197</f>
        <v>70.0% – 79.9%</v>
      </c>
      <c r="B14" s="30">
        <v>7</v>
      </c>
      <c r="C14" s="6">
        <v>21919</v>
      </c>
      <c r="D14" s="6">
        <v>11821</v>
      </c>
      <c r="E14" s="150">
        <v>10728.17</v>
      </c>
      <c r="F14" s="31">
        <f t="shared" si="0"/>
        <v>1.1634765254278978E-2</v>
      </c>
      <c r="G14" s="41">
        <v>4</v>
      </c>
      <c r="H14" s="42">
        <v>12231</v>
      </c>
      <c r="I14" s="42">
        <v>6206</v>
      </c>
      <c r="J14" s="160">
        <v>5381.1230000000005</v>
      </c>
      <c r="K14" s="44">
        <f t="shared" ref="K14:K19" si="5">J14/J$36</f>
        <v>5.9572631239716446E-3</v>
      </c>
      <c r="L14" s="76">
        <v>13</v>
      </c>
      <c r="M14" s="122">
        <v>14031</v>
      </c>
      <c r="N14" s="122">
        <v>7163</v>
      </c>
      <c r="O14" s="166">
        <v>5851.1170000000002</v>
      </c>
      <c r="P14" s="124">
        <f t="shared" si="1"/>
        <v>6.8031091305515642E-3</v>
      </c>
      <c r="Q14" s="76">
        <v>12</v>
      </c>
      <c r="R14" s="122">
        <v>13044</v>
      </c>
      <c r="S14" s="122">
        <v>6665</v>
      </c>
      <c r="T14" s="166">
        <v>5406.0870000000004</v>
      </c>
      <c r="U14" s="124">
        <f t="shared" si="2"/>
        <v>6.5669221263540186E-3</v>
      </c>
      <c r="V14" s="76">
        <v>10</v>
      </c>
      <c r="W14" s="122">
        <v>57951</v>
      </c>
      <c r="X14" s="122">
        <v>26956</v>
      </c>
      <c r="Y14" s="166">
        <v>23477.995999999999</v>
      </c>
      <c r="Z14" s="124">
        <f t="shared" si="3"/>
        <v>2.9200361132835157E-2</v>
      </c>
      <c r="AA14" s="76">
        <v>13</v>
      </c>
      <c r="AB14" s="122">
        <v>75103</v>
      </c>
      <c r="AC14" s="122">
        <v>30836</v>
      </c>
      <c r="AD14" s="166">
        <v>27120.204000000002</v>
      </c>
      <c r="AE14" s="124">
        <f t="shared" si="4"/>
        <v>3.6380747332599973E-2</v>
      </c>
    </row>
    <row r="15" spans="1:31" x14ac:dyDescent="0.2">
      <c r="A15" s="114" t="str">
        <f>Translation!$A198</f>
        <v>80.0% – 89.9%</v>
      </c>
      <c r="B15" s="30">
        <v>32</v>
      </c>
      <c r="C15" s="6">
        <v>81215</v>
      </c>
      <c r="D15" s="6">
        <v>38441</v>
      </c>
      <c r="E15" s="150">
        <v>35232.642999999996</v>
      </c>
      <c r="F15" s="31">
        <f t="shared" si="0"/>
        <v>3.8210014437953112E-2</v>
      </c>
      <c r="G15" s="41">
        <v>22</v>
      </c>
      <c r="H15" s="42">
        <v>17693</v>
      </c>
      <c r="I15" s="42">
        <v>10498</v>
      </c>
      <c r="J15" s="160">
        <v>9207.366</v>
      </c>
      <c r="K15" s="44">
        <f t="shared" si="5"/>
        <v>1.0193170076340997E-2</v>
      </c>
      <c r="L15" s="76">
        <v>29</v>
      </c>
      <c r="M15" s="122">
        <v>56621</v>
      </c>
      <c r="N15" s="122">
        <v>28232</v>
      </c>
      <c r="O15" s="166">
        <v>21906.732</v>
      </c>
      <c r="P15" s="124">
        <f t="shared" si="1"/>
        <v>2.5471014934369988E-2</v>
      </c>
      <c r="Q15" s="76">
        <v>29</v>
      </c>
      <c r="R15" s="122">
        <v>40099</v>
      </c>
      <c r="S15" s="122">
        <v>24708</v>
      </c>
      <c r="T15" s="166">
        <v>18216.849999999999</v>
      </c>
      <c r="U15" s="124">
        <f t="shared" si="2"/>
        <v>2.2128507243311508E-2</v>
      </c>
      <c r="V15" s="76">
        <v>29</v>
      </c>
      <c r="W15" s="122">
        <v>80513</v>
      </c>
      <c r="X15" s="122">
        <v>33591</v>
      </c>
      <c r="Y15" s="166">
        <v>28781.93</v>
      </c>
      <c r="Z15" s="124">
        <f t="shared" si="3"/>
        <v>3.5797039496044819E-2</v>
      </c>
      <c r="AA15" s="76">
        <v>46</v>
      </c>
      <c r="AB15" s="122">
        <v>133125</v>
      </c>
      <c r="AC15" s="122">
        <v>58149</v>
      </c>
      <c r="AD15" s="166">
        <v>41360.501000000004</v>
      </c>
      <c r="AE15" s="124">
        <f t="shared" si="4"/>
        <v>5.5483577351805632E-2</v>
      </c>
    </row>
    <row r="16" spans="1:31" x14ac:dyDescent="0.2">
      <c r="A16" s="114" t="str">
        <f>Translation!$A199</f>
        <v>90.0% – 99.9%</v>
      </c>
      <c r="B16" s="30">
        <v>166</v>
      </c>
      <c r="C16" s="6">
        <v>758856</v>
      </c>
      <c r="D16" s="6">
        <v>226394</v>
      </c>
      <c r="E16" s="150">
        <v>199313.3</v>
      </c>
      <c r="F16" s="31">
        <f t="shared" si="0"/>
        <v>0.21615647939543109</v>
      </c>
      <c r="G16" s="41">
        <v>84</v>
      </c>
      <c r="H16" s="42">
        <v>234609</v>
      </c>
      <c r="I16" s="42">
        <v>102219</v>
      </c>
      <c r="J16" s="160">
        <v>87074.487999999998</v>
      </c>
      <c r="K16" s="44">
        <f t="shared" si="5"/>
        <v>9.6397282946535767E-2</v>
      </c>
      <c r="L16" s="76">
        <v>161</v>
      </c>
      <c r="M16" s="122">
        <v>660420</v>
      </c>
      <c r="N16" s="122">
        <v>252448</v>
      </c>
      <c r="O16" s="166">
        <v>202648.821</v>
      </c>
      <c r="P16" s="124">
        <f t="shared" si="1"/>
        <v>0.23562031735831115</v>
      </c>
      <c r="Q16" s="76">
        <v>203</v>
      </c>
      <c r="R16" s="122">
        <v>733674</v>
      </c>
      <c r="S16" s="122">
        <v>269690</v>
      </c>
      <c r="T16" s="166">
        <v>211915.916</v>
      </c>
      <c r="U16" s="124">
        <f t="shared" si="2"/>
        <v>0.25742007439151082</v>
      </c>
      <c r="V16" s="76">
        <v>113</v>
      </c>
      <c r="W16" s="122">
        <v>353977</v>
      </c>
      <c r="X16" s="122">
        <v>128214</v>
      </c>
      <c r="Y16" s="166">
        <v>97521.356</v>
      </c>
      <c r="Z16" s="124">
        <f t="shared" si="3"/>
        <v>0.12129054001729027</v>
      </c>
      <c r="AA16" s="76">
        <v>218</v>
      </c>
      <c r="AB16" s="122">
        <v>506604</v>
      </c>
      <c r="AC16" s="122">
        <v>211832</v>
      </c>
      <c r="AD16" s="166">
        <v>188872.484</v>
      </c>
      <c r="AE16" s="124">
        <f t="shared" si="4"/>
        <v>0.25336542890623281</v>
      </c>
    </row>
    <row r="17" spans="1:31" x14ac:dyDescent="0.2">
      <c r="A17" s="114" t="str">
        <f>Translation!$A200</f>
        <v>100.0% – 109.9%</v>
      </c>
      <c r="B17" s="30">
        <v>595</v>
      </c>
      <c r="C17" s="6">
        <v>2379688</v>
      </c>
      <c r="D17" s="6">
        <v>329483</v>
      </c>
      <c r="E17" s="150">
        <v>395138.04300000001</v>
      </c>
      <c r="F17" s="31">
        <f t="shared" si="0"/>
        <v>0.42852959762384385</v>
      </c>
      <c r="G17" s="41">
        <v>468</v>
      </c>
      <c r="H17" s="42">
        <v>2244461</v>
      </c>
      <c r="I17" s="42">
        <v>365597</v>
      </c>
      <c r="J17" s="160">
        <v>411941.97600000002</v>
      </c>
      <c r="K17" s="44">
        <f t="shared" si="5"/>
        <v>0.45604732373536383</v>
      </c>
      <c r="L17" s="76">
        <v>584</v>
      </c>
      <c r="M17" s="122">
        <v>2166955</v>
      </c>
      <c r="N17" s="122">
        <v>275293</v>
      </c>
      <c r="O17" s="166">
        <v>354599.402</v>
      </c>
      <c r="P17" s="124">
        <f t="shared" si="1"/>
        <v>0.41229365767840986</v>
      </c>
      <c r="Q17" s="76">
        <v>605</v>
      </c>
      <c r="R17" s="122">
        <v>2173472</v>
      </c>
      <c r="S17" s="122">
        <v>273660</v>
      </c>
      <c r="T17" s="166">
        <v>333843.86099999998</v>
      </c>
      <c r="U17" s="124">
        <f t="shared" si="2"/>
        <v>0.40552929273027888</v>
      </c>
      <c r="V17" s="76">
        <v>577</v>
      </c>
      <c r="W17" s="122">
        <v>2045116</v>
      </c>
      <c r="X17" s="122">
        <v>298926</v>
      </c>
      <c r="Y17" s="166">
        <v>335903.97100000002</v>
      </c>
      <c r="Z17" s="124">
        <f t="shared" si="3"/>
        <v>0.4177748926762484</v>
      </c>
      <c r="AA17" s="76">
        <v>697</v>
      </c>
      <c r="AB17" s="122">
        <v>2164262</v>
      </c>
      <c r="AC17" s="122">
        <v>346159</v>
      </c>
      <c r="AD17" s="166">
        <v>255937.56100000002</v>
      </c>
      <c r="AE17" s="124">
        <f t="shared" si="4"/>
        <v>0.34333074115751094</v>
      </c>
    </row>
    <row r="18" spans="1:31" x14ac:dyDescent="0.2">
      <c r="A18" s="114" t="str">
        <f>Translation!$A201</f>
        <v>110.0% – 119.9%</v>
      </c>
      <c r="B18" s="30">
        <v>409</v>
      </c>
      <c r="C18" s="6">
        <v>701141</v>
      </c>
      <c r="D18" s="6">
        <v>190184</v>
      </c>
      <c r="E18" s="150">
        <v>166424.47500000001</v>
      </c>
      <c r="F18" s="31">
        <f t="shared" si="0"/>
        <v>0.18048834975504865</v>
      </c>
      <c r="G18" s="41">
        <v>520</v>
      </c>
      <c r="H18" s="42">
        <v>1193017</v>
      </c>
      <c r="I18" s="42">
        <v>239388</v>
      </c>
      <c r="J18" s="160">
        <v>232660.17299999998</v>
      </c>
      <c r="K18" s="44">
        <f t="shared" si="5"/>
        <v>0.25757037499974689</v>
      </c>
      <c r="L18" s="76">
        <v>474</v>
      </c>
      <c r="M18" s="122">
        <v>833910</v>
      </c>
      <c r="N18" s="122">
        <v>191961</v>
      </c>
      <c r="O18" s="166">
        <v>163224.36299999998</v>
      </c>
      <c r="P18" s="124">
        <f t="shared" si="1"/>
        <v>0.18978139631351806</v>
      </c>
      <c r="Q18" s="76">
        <v>454</v>
      </c>
      <c r="R18" s="122">
        <v>770961</v>
      </c>
      <c r="S18" s="122">
        <v>178408</v>
      </c>
      <c r="T18" s="166">
        <v>149990.946</v>
      </c>
      <c r="U18" s="124">
        <f t="shared" si="2"/>
        <v>0.18219811520609466</v>
      </c>
      <c r="V18" s="76">
        <v>549</v>
      </c>
      <c r="W18" s="122">
        <v>1010026</v>
      </c>
      <c r="X18" s="122">
        <v>190049</v>
      </c>
      <c r="Y18" s="166">
        <v>166251.967</v>
      </c>
      <c r="Z18" s="124">
        <f t="shared" si="3"/>
        <v>0.20677307703111431</v>
      </c>
      <c r="AA18" s="76">
        <v>510</v>
      </c>
      <c r="AB18" s="122">
        <v>719602</v>
      </c>
      <c r="AC18" s="122">
        <v>142845</v>
      </c>
      <c r="AD18" s="166">
        <v>121567.52</v>
      </c>
      <c r="AE18" s="124">
        <f t="shared" si="4"/>
        <v>0.16307831714580001</v>
      </c>
    </row>
    <row r="19" spans="1:31" ht="12.75" customHeight="1" x14ac:dyDescent="0.2">
      <c r="A19" s="110" t="str">
        <f>Translation!$A202</f>
        <v>120.0% oder höher</v>
      </c>
      <c r="B19" s="30">
        <v>364</v>
      </c>
      <c r="C19" s="6">
        <v>128124</v>
      </c>
      <c r="D19" s="6">
        <v>56859</v>
      </c>
      <c r="E19" s="150">
        <v>45466.080999999998</v>
      </c>
      <c r="F19" s="31">
        <f t="shared" si="0"/>
        <v>4.9308239845848228E-2</v>
      </c>
      <c r="G19" s="41">
        <v>542</v>
      </c>
      <c r="H19" s="42">
        <v>305015</v>
      </c>
      <c r="I19" s="42">
        <v>112373</v>
      </c>
      <c r="J19" s="160">
        <v>88988.335000000006</v>
      </c>
      <c r="K19" s="44">
        <f t="shared" si="5"/>
        <v>9.8516039599751803E-2</v>
      </c>
      <c r="L19" s="76">
        <v>406</v>
      </c>
      <c r="M19" s="122">
        <v>151653</v>
      </c>
      <c r="N19" s="122">
        <v>55663</v>
      </c>
      <c r="O19" s="166">
        <v>47141.836000000003</v>
      </c>
      <c r="P19" s="124">
        <f t="shared" si="1"/>
        <v>5.4811936750293055E-2</v>
      </c>
      <c r="Q19" s="76">
        <v>420</v>
      </c>
      <c r="R19" s="122">
        <v>149736</v>
      </c>
      <c r="S19" s="122">
        <v>52049</v>
      </c>
      <c r="T19" s="166">
        <v>44262.591999999997</v>
      </c>
      <c r="U19" s="124">
        <f t="shared" si="2"/>
        <v>5.3766984285413891E-2</v>
      </c>
      <c r="V19" s="76">
        <v>535</v>
      </c>
      <c r="W19" s="122">
        <v>329770</v>
      </c>
      <c r="X19" s="122">
        <v>132840</v>
      </c>
      <c r="Y19" s="166">
        <v>107461.011</v>
      </c>
      <c r="Z19" s="124">
        <f t="shared" si="3"/>
        <v>0.13365281810677418</v>
      </c>
      <c r="AA19" s="76">
        <v>402</v>
      </c>
      <c r="AB19" s="122">
        <v>177009</v>
      </c>
      <c r="AC19" s="122">
        <v>79511</v>
      </c>
      <c r="AD19" s="166">
        <v>53344.254000000001</v>
      </c>
      <c r="AE19" s="124">
        <f t="shared" si="4"/>
        <v>7.1559337327257402E-2</v>
      </c>
    </row>
    <row r="20" spans="1:31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6"/>
      <c r="P20" s="124"/>
      <c r="Q20" s="76"/>
      <c r="R20" s="122"/>
      <c r="S20" s="122"/>
      <c r="T20" s="166"/>
      <c r="U20" s="124"/>
      <c r="V20" s="76"/>
      <c r="W20" s="122"/>
      <c r="X20" s="122"/>
      <c r="Y20" s="166"/>
      <c r="Z20" s="124"/>
      <c r="AA20" s="76"/>
      <c r="AB20" s="122"/>
      <c r="AC20" s="122"/>
      <c r="AD20" s="166"/>
      <c r="AE20" s="124"/>
    </row>
    <row r="21" spans="1:31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6"/>
      <c r="P21" s="124"/>
      <c r="Q21" s="76"/>
      <c r="R21" s="122"/>
      <c r="S21" s="122"/>
      <c r="T21" s="166"/>
      <c r="U21" s="124"/>
      <c r="V21" s="76"/>
      <c r="W21" s="122"/>
      <c r="X21" s="122"/>
      <c r="Y21" s="166"/>
      <c r="Z21" s="124"/>
      <c r="AA21" s="76"/>
      <c r="AB21" s="122"/>
      <c r="AC21" s="122"/>
      <c r="AD21" s="166"/>
      <c r="AE21" s="124"/>
    </row>
    <row r="22" spans="1:31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6"/>
      <c r="P22" s="124"/>
      <c r="Q22" s="76"/>
      <c r="R22" s="122"/>
      <c r="S22" s="122"/>
      <c r="T22" s="166"/>
      <c r="U22" s="124"/>
      <c r="V22" s="76"/>
      <c r="W22" s="122"/>
      <c r="X22" s="122"/>
      <c r="Y22" s="166"/>
      <c r="Z22" s="124"/>
      <c r="AA22" s="76"/>
      <c r="AB22" s="122"/>
      <c r="AC22" s="122"/>
      <c r="AD22" s="166"/>
      <c r="AE22" s="124"/>
    </row>
    <row r="23" spans="1:31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6"/>
      <c r="P23" s="124"/>
      <c r="Q23" s="76"/>
      <c r="R23" s="122"/>
      <c r="S23" s="122"/>
      <c r="T23" s="166"/>
      <c r="U23" s="124"/>
      <c r="V23" s="76"/>
      <c r="W23" s="122"/>
      <c r="X23" s="122"/>
      <c r="Y23" s="166"/>
      <c r="Z23" s="124"/>
      <c r="AA23" s="76"/>
      <c r="AB23" s="122"/>
      <c r="AC23" s="122"/>
      <c r="AD23" s="166"/>
      <c r="AE23" s="124"/>
    </row>
    <row r="24" spans="1:31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6"/>
      <c r="P24" s="124"/>
      <c r="Q24" s="76"/>
      <c r="R24" s="122"/>
      <c r="S24" s="122"/>
      <c r="T24" s="166"/>
      <c r="U24" s="124"/>
      <c r="V24" s="76"/>
      <c r="W24" s="122"/>
      <c r="X24" s="122"/>
      <c r="Y24" s="166"/>
      <c r="Z24" s="124"/>
      <c r="AA24" s="76"/>
      <c r="AB24" s="122"/>
      <c r="AC24" s="122"/>
      <c r="AD24" s="166"/>
      <c r="AE24" s="124"/>
    </row>
    <row r="25" spans="1:31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6"/>
      <c r="P25" s="124"/>
      <c r="Q25" s="76"/>
      <c r="R25" s="122"/>
      <c r="S25" s="122"/>
      <c r="T25" s="166"/>
      <c r="U25" s="124"/>
      <c r="V25" s="76"/>
      <c r="W25" s="122"/>
      <c r="X25" s="122"/>
      <c r="Y25" s="166"/>
      <c r="Z25" s="124"/>
      <c r="AA25" s="76"/>
      <c r="AB25" s="122"/>
      <c r="AC25" s="122"/>
      <c r="AD25" s="166"/>
      <c r="AE25" s="124"/>
    </row>
    <row r="26" spans="1:31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6"/>
      <c r="P26" s="124"/>
      <c r="Q26" s="76"/>
      <c r="R26" s="122"/>
      <c r="S26" s="122"/>
      <c r="T26" s="166"/>
      <c r="U26" s="124"/>
      <c r="V26" s="76"/>
      <c r="W26" s="122"/>
      <c r="X26" s="122"/>
      <c r="Y26" s="166"/>
      <c r="Z26" s="124"/>
      <c r="AA26" s="76"/>
      <c r="AB26" s="122"/>
      <c r="AC26" s="122"/>
      <c r="AD26" s="166"/>
      <c r="AE26" s="124"/>
    </row>
    <row r="27" spans="1:31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6"/>
      <c r="P27" s="124"/>
      <c r="Q27" s="76"/>
      <c r="R27" s="122"/>
      <c r="S27" s="122"/>
      <c r="T27" s="166"/>
      <c r="U27" s="124"/>
      <c r="V27" s="76"/>
      <c r="W27" s="122"/>
      <c r="X27" s="122"/>
      <c r="Y27" s="166"/>
      <c r="Z27" s="124"/>
      <c r="AA27" s="76"/>
      <c r="AB27" s="122"/>
      <c r="AC27" s="122"/>
      <c r="AD27" s="166"/>
      <c r="AE27" s="124"/>
    </row>
    <row r="28" spans="1:31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6"/>
      <c r="P28" s="124"/>
      <c r="Q28" s="76"/>
      <c r="R28" s="122"/>
      <c r="S28" s="122"/>
      <c r="T28" s="166"/>
      <c r="U28" s="124"/>
      <c r="V28" s="76"/>
      <c r="W28" s="122"/>
      <c r="X28" s="122"/>
      <c r="Y28" s="166"/>
      <c r="Z28" s="124"/>
      <c r="AA28" s="76"/>
      <c r="AB28" s="122"/>
      <c r="AC28" s="122"/>
      <c r="AD28" s="166"/>
      <c r="AE28" s="124"/>
    </row>
    <row r="29" spans="1:31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6"/>
      <c r="P29" s="124"/>
      <c r="Q29" s="76"/>
      <c r="R29" s="122"/>
      <c r="S29" s="122"/>
      <c r="T29" s="166"/>
      <c r="U29" s="124"/>
      <c r="V29" s="76"/>
      <c r="W29" s="122"/>
      <c r="X29" s="122"/>
      <c r="Y29" s="166"/>
      <c r="Z29" s="124"/>
      <c r="AA29" s="76"/>
      <c r="AB29" s="122"/>
      <c r="AC29" s="122"/>
      <c r="AD29" s="166"/>
      <c r="AE29" s="124"/>
    </row>
    <row r="30" spans="1:31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6"/>
      <c r="P30" s="124"/>
      <c r="Q30" s="76"/>
      <c r="R30" s="122"/>
      <c r="S30" s="122"/>
      <c r="T30" s="166"/>
      <c r="U30" s="124"/>
      <c r="V30" s="76"/>
      <c r="W30" s="122"/>
      <c r="X30" s="122"/>
      <c r="Y30" s="166"/>
      <c r="Z30" s="124"/>
      <c r="AA30" s="76"/>
      <c r="AB30" s="122"/>
      <c r="AC30" s="122"/>
      <c r="AD30" s="166"/>
      <c r="AE30" s="124"/>
    </row>
    <row r="31" spans="1:31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6"/>
      <c r="P31" s="124"/>
      <c r="Q31" s="76"/>
      <c r="R31" s="122"/>
      <c r="S31" s="122"/>
      <c r="T31" s="166"/>
      <c r="U31" s="124"/>
      <c r="V31" s="76"/>
      <c r="W31" s="122"/>
      <c r="X31" s="122"/>
      <c r="Y31" s="166"/>
      <c r="Z31" s="124"/>
      <c r="AA31" s="76"/>
      <c r="AB31" s="122"/>
      <c r="AC31" s="122"/>
      <c r="AD31" s="166"/>
      <c r="AE31" s="124"/>
    </row>
    <row r="32" spans="1:31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6"/>
      <c r="P32" s="124"/>
      <c r="Q32" s="76"/>
      <c r="R32" s="122"/>
      <c r="S32" s="122"/>
      <c r="T32" s="166"/>
      <c r="U32" s="124"/>
      <c r="V32" s="76"/>
      <c r="W32" s="122"/>
      <c r="X32" s="122"/>
      <c r="Y32" s="166"/>
      <c r="Z32" s="124"/>
      <c r="AA32" s="76"/>
      <c r="AB32" s="122"/>
      <c r="AC32" s="122"/>
      <c r="AD32" s="166"/>
      <c r="AE32" s="124"/>
    </row>
    <row r="33" spans="1:31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6"/>
      <c r="P33" s="124"/>
      <c r="Q33" s="76"/>
      <c r="R33" s="122"/>
      <c r="S33" s="122"/>
      <c r="T33" s="166"/>
      <c r="U33" s="124"/>
      <c r="V33" s="76"/>
      <c r="W33" s="122"/>
      <c r="X33" s="122"/>
      <c r="Y33" s="166"/>
      <c r="Z33" s="124"/>
      <c r="AA33" s="76"/>
      <c r="AB33" s="122"/>
      <c r="AC33" s="122"/>
      <c r="AD33" s="166"/>
      <c r="AE33" s="124"/>
    </row>
    <row r="34" spans="1:31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6"/>
      <c r="P34" s="124"/>
      <c r="Q34" s="76"/>
      <c r="R34" s="122"/>
      <c r="S34" s="122"/>
      <c r="T34" s="166"/>
      <c r="U34" s="124"/>
      <c r="V34" s="76"/>
      <c r="W34" s="122"/>
      <c r="X34" s="122"/>
      <c r="Y34" s="166"/>
      <c r="Z34" s="124"/>
      <c r="AA34" s="76"/>
      <c r="AB34" s="122"/>
      <c r="AC34" s="122"/>
      <c r="AD34" s="166"/>
      <c r="AE34" s="124"/>
    </row>
    <row r="35" spans="1:31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6"/>
      <c r="P35" s="124"/>
      <c r="Q35" s="76"/>
      <c r="R35" s="122"/>
      <c r="S35" s="122"/>
      <c r="T35" s="166"/>
      <c r="U35" s="124"/>
      <c r="V35" s="76"/>
      <c r="W35" s="122"/>
      <c r="X35" s="122"/>
      <c r="Y35" s="166"/>
      <c r="Z35" s="124"/>
      <c r="AA35" s="76"/>
      <c r="AB35" s="122"/>
      <c r="AC35" s="122"/>
      <c r="AD35" s="166"/>
      <c r="AE35" s="124"/>
    </row>
    <row r="36" spans="1:31" x14ac:dyDescent="0.2">
      <c r="A36" s="115" t="s">
        <v>2</v>
      </c>
      <c r="B36" s="32">
        <f>SUM(B$12:B$35)</f>
        <v>1586</v>
      </c>
      <c r="C36" s="7">
        <f>SUM(C$12:C$35)</f>
        <v>4241726</v>
      </c>
      <c r="D36" s="7">
        <f>SUM(D$12:D$35)</f>
        <v>937210</v>
      </c>
      <c r="E36" s="151">
        <f>SUM(E$12:E$35)</f>
        <v>922078.76699999988</v>
      </c>
      <c r="F36" s="64">
        <f>SUM(F$12:F$35)</f>
        <v>1.0000000000000002</v>
      </c>
      <c r="G36" s="45">
        <f t="shared" ref="G36:AE36" si="6">SUM(G$12:G$35)</f>
        <v>1654</v>
      </c>
      <c r="H36" s="65">
        <f t="shared" si="6"/>
        <v>4175912</v>
      </c>
      <c r="I36" s="65">
        <f t="shared" si="6"/>
        <v>917491</v>
      </c>
      <c r="J36" s="161">
        <f t="shared" si="6"/>
        <v>903287.78299999994</v>
      </c>
      <c r="K36" s="66">
        <f t="shared" si="6"/>
        <v>1</v>
      </c>
      <c r="L36" s="77">
        <f t="shared" si="6"/>
        <v>1682</v>
      </c>
      <c r="M36" s="125">
        <f t="shared" si="6"/>
        <v>4050094</v>
      </c>
      <c r="N36" s="125">
        <f t="shared" si="6"/>
        <v>888825</v>
      </c>
      <c r="O36" s="167">
        <f t="shared" si="6"/>
        <v>860065.13899999997</v>
      </c>
      <c r="P36" s="127">
        <f t="shared" si="6"/>
        <v>1</v>
      </c>
      <c r="Q36" s="77">
        <f t="shared" si="6"/>
        <v>1743</v>
      </c>
      <c r="R36" s="125">
        <f t="shared" si="6"/>
        <v>4038155</v>
      </c>
      <c r="S36" s="125">
        <f t="shared" si="6"/>
        <v>878601</v>
      </c>
      <c r="T36" s="167">
        <f t="shared" si="6"/>
        <v>823229.95399999991</v>
      </c>
      <c r="U36" s="127">
        <f t="shared" si="6"/>
        <v>1</v>
      </c>
      <c r="V36" s="77">
        <f t="shared" si="6"/>
        <v>1845</v>
      </c>
      <c r="W36" s="125">
        <f t="shared" si="6"/>
        <v>4004037</v>
      </c>
      <c r="X36" s="125">
        <f t="shared" si="6"/>
        <v>868818</v>
      </c>
      <c r="Y36" s="167">
        <f t="shared" si="6"/>
        <v>804031.0149999999</v>
      </c>
      <c r="Z36" s="127">
        <f t="shared" si="6"/>
        <v>1.0000000000000002</v>
      </c>
      <c r="AA36" s="77">
        <f t="shared" si="6"/>
        <v>1905</v>
      </c>
      <c r="AB36" s="125">
        <f t="shared" si="6"/>
        <v>3932748</v>
      </c>
      <c r="AC36" s="125">
        <f t="shared" si="6"/>
        <v>943332</v>
      </c>
      <c r="AD36" s="167">
        <f t="shared" si="6"/>
        <v>745454.83499999996</v>
      </c>
      <c r="AE36" s="127">
        <f t="shared" si="6"/>
        <v>1.0000000000000002</v>
      </c>
    </row>
    <row r="39" spans="1:31" ht="12.75" hidden="1" customHeight="1" x14ac:dyDescent="0.2"/>
    <row r="40" spans="1:31" ht="12.75" hidden="1" customHeight="1" x14ac:dyDescent="0.2"/>
    <row r="41" spans="1:31" ht="12.75" hidden="1" customHeight="1" x14ac:dyDescent="0.2"/>
    <row r="42" spans="1:31" ht="12.75" hidden="1" customHeight="1" x14ac:dyDescent="0.2"/>
    <row r="43" spans="1:31" ht="12.75" hidden="1" customHeight="1" x14ac:dyDescent="0.2"/>
    <row r="44" spans="1:31" ht="12.75" hidden="1" customHeight="1" x14ac:dyDescent="0.2"/>
    <row r="45" spans="1:31" ht="12.75" hidden="1" customHeight="1" x14ac:dyDescent="0.2"/>
    <row r="46" spans="1:31" ht="12.75" hidden="1" customHeight="1" x14ac:dyDescent="0.2"/>
    <row r="47" spans="1:31" ht="12.75" hidden="1" customHeight="1" x14ac:dyDescent="0.2"/>
    <row r="48" spans="1:31" ht="12.75" hidden="1" customHeight="1" x14ac:dyDescent="0.2"/>
    <row r="49" spans="1:31" ht="12.75" hidden="1" customHeight="1" x14ac:dyDescent="0.2"/>
    <row r="51" spans="1:31" x14ac:dyDescent="0.2">
      <c r="A51" s="116" t="str">
        <f>Translation!$A$30</f>
        <v>Vorsorgeeinrichtungen ohne Staatsgarantie</v>
      </c>
    </row>
    <row r="52" spans="1:31" ht="12.75" customHeight="1" x14ac:dyDescent="0.2">
      <c r="A52" s="114" t="str">
        <f>$A$12</f>
        <v>unter 60.0%</v>
      </c>
      <c r="B52" s="33">
        <v>1</v>
      </c>
      <c r="C52" s="8">
        <v>0</v>
      </c>
      <c r="D52" s="8">
        <v>97</v>
      </c>
      <c r="E52" s="152">
        <v>42.082000000000001</v>
      </c>
      <c r="F52" s="34">
        <f t="shared" ref="F52:F59" si="7">E52/E$76</f>
        <v>5.2984456002192853E-5</v>
      </c>
      <c r="G52" s="47">
        <v>2</v>
      </c>
      <c r="H52" s="48">
        <v>0</v>
      </c>
      <c r="I52" s="48">
        <v>101</v>
      </c>
      <c r="J52" s="162">
        <v>38.981000000000002</v>
      </c>
      <c r="K52" s="50">
        <f>J52/J$76</f>
        <v>5.0672210728135197E-5</v>
      </c>
      <c r="L52" s="128">
        <v>4</v>
      </c>
      <c r="M52" s="129">
        <v>50</v>
      </c>
      <c r="N52" s="129">
        <v>106</v>
      </c>
      <c r="O52" s="168">
        <v>37.718000000000004</v>
      </c>
      <c r="P52" s="131">
        <f t="shared" ref="P52:P59" si="8">O52/O$76</f>
        <v>5.1471929607557865E-5</v>
      </c>
      <c r="Q52" s="128">
        <v>9</v>
      </c>
      <c r="R52" s="129">
        <v>194</v>
      </c>
      <c r="S52" s="129">
        <v>131</v>
      </c>
      <c r="T52" s="168">
        <v>53.33</v>
      </c>
      <c r="U52" s="131">
        <f t="shared" ref="U52:U59" si="9">T52/T$76</f>
        <v>7.5754783739517641E-5</v>
      </c>
      <c r="V52" s="128">
        <v>20</v>
      </c>
      <c r="W52" s="129">
        <v>337</v>
      </c>
      <c r="X52" s="129">
        <v>191</v>
      </c>
      <c r="Y52" s="168">
        <v>136.25899999999999</v>
      </c>
      <c r="Z52" s="131">
        <f t="shared" ref="Z52:Z59" si="10">Y52/Y$76</f>
        <v>2.0075585324995384E-4</v>
      </c>
      <c r="AA52" s="128">
        <v>4</v>
      </c>
      <c r="AB52" s="129">
        <v>7</v>
      </c>
      <c r="AC52" s="129">
        <v>149</v>
      </c>
      <c r="AD52" s="168">
        <v>45.243000000000002</v>
      </c>
      <c r="AE52" s="131">
        <f t="shared" ref="AE52:AE59" si="11">AD52/AD$76</f>
        <v>7.336798152463749E-5</v>
      </c>
    </row>
    <row r="53" spans="1:31" ht="12.75" customHeight="1" x14ac:dyDescent="0.2">
      <c r="A53" s="114" t="str">
        <f>$A$13</f>
        <v>60.0% – 69.9%</v>
      </c>
      <c r="B53" s="33">
        <v>1</v>
      </c>
      <c r="C53" s="8">
        <v>0</v>
      </c>
      <c r="D53" s="8">
        <v>86</v>
      </c>
      <c r="E53" s="152">
        <v>8.5749999999999993</v>
      </c>
      <c r="F53" s="34">
        <f t="shared" si="7"/>
        <v>1.0796580728549111E-5</v>
      </c>
      <c r="G53" s="47">
        <v>1</v>
      </c>
      <c r="H53" s="48">
        <v>0</v>
      </c>
      <c r="I53" s="48">
        <v>2</v>
      </c>
      <c r="J53" s="162">
        <v>3.9E-2</v>
      </c>
      <c r="K53" s="50">
        <f>J53/J$76</f>
        <v>5.0696909222371733E-8</v>
      </c>
      <c r="L53" s="128">
        <v>0</v>
      </c>
      <c r="M53" s="129">
        <v>0</v>
      </c>
      <c r="N53" s="129">
        <v>0</v>
      </c>
      <c r="O53" s="168">
        <v>0</v>
      </c>
      <c r="P53" s="131">
        <f t="shared" si="8"/>
        <v>0</v>
      </c>
      <c r="Q53" s="128">
        <v>1</v>
      </c>
      <c r="R53" s="129">
        <v>623</v>
      </c>
      <c r="S53" s="129">
        <v>244</v>
      </c>
      <c r="T53" s="168">
        <v>178.2</v>
      </c>
      <c r="U53" s="131">
        <f t="shared" si="9"/>
        <v>2.531314918879063E-4</v>
      </c>
      <c r="V53" s="128">
        <v>0</v>
      </c>
      <c r="W53" s="129">
        <v>0</v>
      </c>
      <c r="X53" s="129">
        <v>0</v>
      </c>
      <c r="Y53" s="168">
        <v>0</v>
      </c>
      <c r="Z53" s="131">
        <f t="shared" si="10"/>
        <v>0</v>
      </c>
      <c r="AA53" s="128">
        <v>0</v>
      </c>
      <c r="AB53" s="129">
        <v>0</v>
      </c>
      <c r="AC53" s="129">
        <v>0</v>
      </c>
      <c r="AD53" s="168">
        <v>0</v>
      </c>
      <c r="AE53" s="131">
        <f t="shared" si="11"/>
        <v>0</v>
      </c>
    </row>
    <row r="54" spans="1:31" x14ac:dyDescent="0.2">
      <c r="A54" s="114" t="str">
        <f>$A$14</f>
        <v>70.0% – 79.9%</v>
      </c>
      <c r="B54" s="33">
        <v>2</v>
      </c>
      <c r="C54" s="8">
        <v>892</v>
      </c>
      <c r="D54" s="8">
        <v>329</v>
      </c>
      <c r="E54" s="152">
        <v>239.917</v>
      </c>
      <c r="F54" s="34">
        <f t="shared" si="7"/>
        <v>3.0207384940540141E-4</v>
      </c>
      <c r="G54" s="47">
        <v>2</v>
      </c>
      <c r="H54" s="48">
        <v>302</v>
      </c>
      <c r="I54" s="48">
        <v>133</v>
      </c>
      <c r="J54" s="162">
        <v>69.978999999999999</v>
      </c>
      <c r="K54" s="50">
        <f t="shared" ref="K54:K59" si="12">J54/J$76</f>
        <v>9.0967154114675677E-5</v>
      </c>
      <c r="L54" s="128">
        <v>8</v>
      </c>
      <c r="M54" s="129">
        <v>1480</v>
      </c>
      <c r="N54" s="129">
        <v>963</v>
      </c>
      <c r="O54" s="168">
        <v>549.875</v>
      </c>
      <c r="P54" s="131">
        <f t="shared" si="8"/>
        <v>7.5038780669589794E-4</v>
      </c>
      <c r="Q54" s="128">
        <v>9</v>
      </c>
      <c r="R54" s="129">
        <v>1225</v>
      </c>
      <c r="S54" s="129">
        <v>1056</v>
      </c>
      <c r="T54" s="168">
        <v>465.78699999999998</v>
      </c>
      <c r="U54" s="131">
        <f t="shared" si="9"/>
        <v>6.6164623014585984E-4</v>
      </c>
      <c r="V54" s="128">
        <v>7</v>
      </c>
      <c r="W54" s="129">
        <v>12446</v>
      </c>
      <c r="X54" s="129">
        <v>5572</v>
      </c>
      <c r="Y54" s="168">
        <v>4379.0209999999997</v>
      </c>
      <c r="Z54" s="131">
        <f t="shared" si="10"/>
        <v>6.4517873847192934E-3</v>
      </c>
      <c r="AA54" s="128">
        <v>5</v>
      </c>
      <c r="AB54" s="129">
        <v>1064</v>
      </c>
      <c r="AC54" s="129">
        <v>492</v>
      </c>
      <c r="AD54" s="168">
        <v>277.89600000000002</v>
      </c>
      <c r="AE54" s="131">
        <f t="shared" si="11"/>
        <v>4.5064802497117031E-4</v>
      </c>
    </row>
    <row r="55" spans="1:31" x14ac:dyDescent="0.2">
      <c r="A55" s="114" t="str">
        <f>$A$15</f>
        <v>80.0% – 89.9%</v>
      </c>
      <c r="B55" s="33">
        <v>27</v>
      </c>
      <c r="C55" s="8">
        <v>36529</v>
      </c>
      <c r="D55" s="8">
        <v>18219</v>
      </c>
      <c r="E55" s="152">
        <v>18114.120999999999</v>
      </c>
      <c r="F55" s="34">
        <f t="shared" si="7"/>
        <v>2.2807063522239854E-2</v>
      </c>
      <c r="G55" s="47">
        <v>17</v>
      </c>
      <c r="H55" s="48">
        <v>3026</v>
      </c>
      <c r="I55" s="48">
        <v>1562</v>
      </c>
      <c r="J55" s="162">
        <v>1904.0129999999999</v>
      </c>
      <c r="K55" s="50">
        <f t="shared" si="12"/>
        <v>2.4750660056209145E-3</v>
      </c>
      <c r="L55" s="128">
        <v>23</v>
      </c>
      <c r="M55" s="129">
        <v>23065</v>
      </c>
      <c r="N55" s="129">
        <v>10265</v>
      </c>
      <c r="O55" s="168">
        <v>6892.4979999999996</v>
      </c>
      <c r="P55" s="131">
        <f t="shared" si="8"/>
        <v>9.4058585258028887E-3</v>
      </c>
      <c r="Q55" s="128">
        <v>21</v>
      </c>
      <c r="R55" s="129">
        <v>5386</v>
      </c>
      <c r="S55" s="129">
        <v>2328</v>
      </c>
      <c r="T55" s="168">
        <v>1678.367</v>
      </c>
      <c r="U55" s="131">
        <f t="shared" si="9"/>
        <v>2.3841051775837802E-3</v>
      </c>
      <c r="V55" s="128">
        <v>21</v>
      </c>
      <c r="W55" s="129">
        <v>19664</v>
      </c>
      <c r="X55" s="129">
        <v>7121</v>
      </c>
      <c r="Y55" s="168">
        <v>3724.4569999999999</v>
      </c>
      <c r="Z55" s="131">
        <f t="shared" si="10"/>
        <v>5.4873919735779902E-3</v>
      </c>
      <c r="AA55" s="128">
        <v>35</v>
      </c>
      <c r="AB55" s="129">
        <v>52412</v>
      </c>
      <c r="AC55" s="129">
        <v>19111</v>
      </c>
      <c r="AD55" s="168">
        <v>10780.385</v>
      </c>
      <c r="AE55" s="131">
        <f t="shared" si="11"/>
        <v>1.7481932840626817E-2</v>
      </c>
    </row>
    <row r="56" spans="1:31" x14ac:dyDescent="0.2">
      <c r="A56" s="114" t="str">
        <f>$A$16</f>
        <v>90.0% – 99.9%</v>
      </c>
      <c r="B56" s="33">
        <v>158</v>
      </c>
      <c r="C56" s="8">
        <v>705189</v>
      </c>
      <c r="D56" s="8">
        <v>196825</v>
      </c>
      <c r="E56" s="152">
        <v>174508.682</v>
      </c>
      <c r="F56" s="34">
        <f t="shared" si="7"/>
        <v>0.219719775282298</v>
      </c>
      <c r="G56" s="47">
        <v>72</v>
      </c>
      <c r="H56" s="48">
        <v>120486</v>
      </c>
      <c r="I56" s="48">
        <v>48617</v>
      </c>
      <c r="J56" s="162">
        <v>39440.171999999999</v>
      </c>
      <c r="K56" s="50">
        <f t="shared" si="12"/>
        <v>5.1269097938428904E-2</v>
      </c>
      <c r="L56" s="128">
        <v>150</v>
      </c>
      <c r="M56" s="129">
        <v>565616</v>
      </c>
      <c r="N56" s="129">
        <v>210110</v>
      </c>
      <c r="O56" s="168">
        <v>165418.11900000001</v>
      </c>
      <c r="P56" s="131">
        <f t="shared" si="8"/>
        <v>0.22573810321285939</v>
      </c>
      <c r="Q56" s="128">
        <v>191</v>
      </c>
      <c r="R56" s="129">
        <v>657916</v>
      </c>
      <c r="S56" s="129">
        <v>239259</v>
      </c>
      <c r="T56" s="168">
        <v>185651.18</v>
      </c>
      <c r="U56" s="131">
        <f t="shared" si="9"/>
        <v>0.26371582583698222</v>
      </c>
      <c r="V56" s="128">
        <v>102</v>
      </c>
      <c r="W56" s="129">
        <v>288720</v>
      </c>
      <c r="X56" s="129">
        <v>94355</v>
      </c>
      <c r="Y56" s="168">
        <v>73450.218999999997</v>
      </c>
      <c r="Z56" s="131">
        <f t="shared" si="10"/>
        <v>0.1082171554667286</v>
      </c>
      <c r="AA56" s="128">
        <v>202</v>
      </c>
      <c r="AB56" s="129">
        <v>475471</v>
      </c>
      <c r="AC56" s="129">
        <v>200850</v>
      </c>
      <c r="AD56" s="168">
        <v>179342.38500000001</v>
      </c>
      <c r="AE56" s="131">
        <f t="shared" si="11"/>
        <v>0.29082927279942583</v>
      </c>
    </row>
    <row r="57" spans="1:31" x14ac:dyDescent="0.2">
      <c r="A57" s="114" t="str">
        <f>$A$17</f>
        <v>100.0% – 109.9%</v>
      </c>
      <c r="B57" s="33">
        <v>588</v>
      </c>
      <c r="C57" s="8">
        <v>2368028</v>
      </c>
      <c r="D57" s="8">
        <v>325341</v>
      </c>
      <c r="E57" s="152">
        <v>390795.652</v>
      </c>
      <c r="F57" s="34">
        <f t="shared" si="7"/>
        <v>0.49204160993399243</v>
      </c>
      <c r="G57" s="47">
        <v>463</v>
      </c>
      <c r="H57" s="48">
        <v>2232194</v>
      </c>
      <c r="I57" s="48">
        <v>361464</v>
      </c>
      <c r="J57" s="162">
        <v>407701.83600000001</v>
      </c>
      <c r="K57" s="50">
        <f t="shared" si="12"/>
        <v>0.52998007614067411</v>
      </c>
      <c r="L57" s="128">
        <v>579</v>
      </c>
      <c r="M57" s="129">
        <v>2152291</v>
      </c>
      <c r="N57" s="129">
        <v>269684</v>
      </c>
      <c r="O57" s="168">
        <v>349582.21299999999</v>
      </c>
      <c r="P57" s="131">
        <f t="shared" si="8"/>
        <v>0.47705793148073328</v>
      </c>
      <c r="Q57" s="128">
        <v>601</v>
      </c>
      <c r="R57" s="129">
        <v>2143782</v>
      </c>
      <c r="S57" s="129">
        <v>261318</v>
      </c>
      <c r="T57" s="168">
        <v>321759.26699999999</v>
      </c>
      <c r="U57" s="131">
        <f t="shared" si="9"/>
        <v>0.45705613515414806</v>
      </c>
      <c r="V57" s="128">
        <v>570</v>
      </c>
      <c r="W57" s="129">
        <v>2004175</v>
      </c>
      <c r="X57" s="129">
        <v>285018</v>
      </c>
      <c r="Y57" s="168">
        <v>323516.12800000003</v>
      </c>
      <c r="Z57" s="131">
        <f t="shared" si="10"/>
        <v>0.4766492952154448</v>
      </c>
      <c r="AA57" s="128">
        <v>690</v>
      </c>
      <c r="AB57" s="129">
        <v>2149500</v>
      </c>
      <c r="AC57" s="129">
        <v>340869</v>
      </c>
      <c r="AD57" s="168">
        <v>251425.65100000001</v>
      </c>
      <c r="AE57" s="131">
        <f t="shared" si="11"/>
        <v>0.4077225762524137</v>
      </c>
    </row>
    <row r="58" spans="1:31" x14ac:dyDescent="0.2">
      <c r="A58" s="114" t="str">
        <f>$A$18</f>
        <v>110.0% – 119.9%</v>
      </c>
      <c r="B58" s="33">
        <v>407</v>
      </c>
      <c r="C58" s="8">
        <v>697594</v>
      </c>
      <c r="D58" s="8">
        <v>187994</v>
      </c>
      <c r="E58" s="152">
        <v>165057.82500000001</v>
      </c>
      <c r="F58" s="34">
        <f t="shared" si="7"/>
        <v>0.20782042361413783</v>
      </c>
      <c r="G58" s="47">
        <v>517</v>
      </c>
      <c r="H58" s="48">
        <v>1189166</v>
      </c>
      <c r="I58" s="48">
        <v>237055</v>
      </c>
      <c r="J58" s="162">
        <v>231134.31099999999</v>
      </c>
      <c r="K58" s="50">
        <f t="shared" si="12"/>
        <v>0.30045628674211372</v>
      </c>
      <c r="L58" s="128">
        <v>473</v>
      </c>
      <c r="M58" s="129">
        <v>833899</v>
      </c>
      <c r="N58" s="129">
        <v>191936</v>
      </c>
      <c r="O58" s="168">
        <v>163165.50099999999</v>
      </c>
      <c r="P58" s="131">
        <f t="shared" si="8"/>
        <v>0.22266406442160008</v>
      </c>
      <c r="Q58" s="128">
        <v>453</v>
      </c>
      <c r="R58" s="129">
        <v>770950</v>
      </c>
      <c r="S58" s="129">
        <v>178382</v>
      </c>
      <c r="T58" s="168">
        <v>149933.22200000001</v>
      </c>
      <c r="U58" s="131">
        <f t="shared" si="9"/>
        <v>0.21297878882390942</v>
      </c>
      <c r="V58" s="128">
        <v>547</v>
      </c>
      <c r="W58" s="129">
        <v>1009545</v>
      </c>
      <c r="X58" s="129">
        <v>189809</v>
      </c>
      <c r="Y58" s="168">
        <v>166062.804</v>
      </c>
      <c r="Z58" s="131">
        <f t="shared" si="10"/>
        <v>0.24466699381398552</v>
      </c>
      <c r="AA58" s="128">
        <v>509</v>
      </c>
      <c r="AB58" s="129">
        <v>719169</v>
      </c>
      <c r="AC58" s="129">
        <v>142645</v>
      </c>
      <c r="AD58" s="168">
        <v>121442.83</v>
      </c>
      <c r="AE58" s="131">
        <f t="shared" si="11"/>
        <v>0.19693688101451476</v>
      </c>
    </row>
    <row r="59" spans="1:31" ht="12.75" customHeight="1" x14ac:dyDescent="0.2">
      <c r="A59" s="114" t="str">
        <f>$A$19</f>
        <v>120.0% oder höher</v>
      </c>
      <c r="B59" s="33">
        <v>364</v>
      </c>
      <c r="C59" s="8">
        <v>128124</v>
      </c>
      <c r="D59" s="8">
        <v>56859</v>
      </c>
      <c r="E59" s="152">
        <v>45466.080999999998</v>
      </c>
      <c r="F59" s="34">
        <f t="shared" si="7"/>
        <v>5.7245272761195676E-2</v>
      </c>
      <c r="G59" s="47">
        <v>542</v>
      </c>
      <c r="H59" s="48">
        <v>305015</v>
      </c>
      <c r="I59" s="48">
        <v>112373</v>
      </c>
      <c r="J59" s="162">
        <v>88988.335000000006</v>
      </c>
      <c r="K59" s="50">
        <f t="shared" si="12"/>
        <v>0.1156777831114104</v>
      </c>
      <c r="L59" s="128">
        <v>406</v>
      </c>
      <c r="M59" s="129">
        <v>151653</v>
      </c>
      <c r="N59" s="129">
        <v>55663</v>
      </c>
      <c r="O59" s="168">
        <v>47141.836000000003</v>
      </c>
      <c r="P59" s="131">
        <f t="shared" si="8"/>
        <v>6.4332182622701031E-2</v>
      </c>
      <c r="Q59" s="128">
        <v>420</v>
      </c>
      <c r="R59" s="129">
        <v>149736</v>
      </c>
      <c r="S59" s="129">
        <v>52049</v>
      </c>
      <c r="T59" s="168">
        <v>44262.591999999997</v>
      </c>
      <c r="U59" s="131">
        <f t="shared" si="9"/>
        <v>6.2874612501603297E-2</v>
      </c>
      <c r="V59" s="128">
        <v>535</v>
      </c>
      <c r="W59" s="129">
        <v>329770</v>
      </c>
      <c r="X59" s="129">
        <v>132840</v>
      </c>
      <c r="Y59" s="168">
        <v>107461.011</v>
      </c>
      <c r="Z59" s="131">
        <f t="shared" si="10"/>
        <v>0.15832662029229391</v>
      </c>
      <c r="AA59" s="128">
        <v>402</v>
      </c>
      <c r="AB59" s="129">
        <v>177009</v>
      </c>
      <c r="AC59" s="129">
        <v>79511</v>
      </c>
      <c r="AD59" s="168">
        <v>53344.254000000001</v>
      </c>
      <c r="AE59" s="131">
        <f t="shared" si="11"/>
        <v>8.6505321086523201E-2</v>
      </c>
    </row>
    <row r="60" spans="1:3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8"/>
      <c r="P60" s="131"/>
      <c r="Q60" s="128"/>
      <c r="R60" s="129"/>
      <c r="S60" s="129"/>
      <c r="T60" s="168"/>
      <c r="U60" s="131"/>
      <c r="V60" s="128"/>
      <c r="W60" s="129"/>
      <c r="X60" s="129"/>
      <c r="Y60" s="168"/>
      <c r="Z60" s="131"/>
      <c r="AA60" s="128"/>
      <c r="AB60" s="129"/>
      <c r="AC60" s="129"/>
      <c r="AD60" s="168"/>
      <c r="AE60" s="131"/>
    </row>
    <row r="61" spans="1:3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8"/>
      <c r="P61" s="131"/>
      <c r="Q61" s="128"/>
      <c r="R61" s="129"/>
      <c r="S61" s="129"/>
      <c r="T61" s="168"/>
      <c r="U61" s="131"/>
      <c r="V61" s="128"/>
      <c r="W61" s="129"/>
      <c r="X61" s="129"/>
      <c r="Y61" s="168"/>
      <c r="Z61" s="131"/>
      <c r="AA61" s="128"/>
      <c r="AB61" s="129"/>
      <c r="AC61" s="129"/>
      <c r="AD61" s="168"/>
      <c r="AE61" s="131"/>
    </row>
    <row r="62" spans="1:3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8"/>
      <c r="P62" s="131"/>
      <c r="Q62" s="128"/>
      <c r="R62" s="129"/>
      <c r="S62" s="129"/>
      <c r="T62" s="168"/>
      <c r="U62" s="131"/>
      <c r="V62" s="128"/>
      <c r="W62" s="129"/>
      <c r="X62" s="129"/>
      <c r="Y62" s="168"/>
      <c r="Z62" s="131"/>
      <c r="AA62" s="128"/>
      <c r="AB62" s="129"/>
      <c r="AC62" s="129"/>
      <c r="AD62" s="168"/>
      <c r="AE62" s="131"/>
    </row>
    <row r="63" spans="1:3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8"/>
      <c r="P63" s="131"/>
      <c r="Q63" s="128"/>
      <c r="R63" s="129"/>
      <c r="S63" s="129"/>
      <c r="T63" s="168"/>
      <c r="U63" s="131"/>
      <c r="V63" s="128"/>
      <c r="W63" s="129"/>
      <c r="X63" s="129"/>
      <c r="Y63" s="168"/>
      <c r="Z63" s="131"/>
      <c r="AA63" s="128"/>
      <c r="AB63" s="129"/>
      <c r="AC63" s="129"/>
      <c r="AD63" s="168"/>
      <c r="AE63" s="131"/>
    </row>
    <row r="64" spans="1:3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8"/>
      <c r="P64" s="131"/>
      <c r="Q64" s="128"/>
      <c r="R64" s="129"/>
      <c r="S64" s="129"/>
      <c r="T64" s="168"/>
      <c r="U64" s="131"/>
      <c r="V64" s="128"/>
      <c r="W64" s="129"/>
      <c r="X64" s="129"/>
      <c r="Y64" s="168"/>
      <c r="Z64" s="131"/>
      <c r="AA64" s="128"/>
      <c r="AB64" s="129"/>
      <c r="AC64" s="129"/>
      <c r="AD64" s="168"/>
      <c r="AE64" s="131"/>
    </row>
    <row r="65" spans="1:3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8"/>
      <c r="P65" s="131"/>
      <c r="Q65" s="128"/>
      <c r="R65" s="129"/>
      <c r="S65" s="129"/>
      <c r="T65" s="168"/>
      <c r="U65" s="131"/>
      <c r="V65" s="128"/>
      <c r="W65" s="129"/>
      <c r="X65" s="129"/>
      <c r="Y65" s="168"/>
      <c r="Z65" s="131"/>
      <c r="AA65" s="128"/>
      <c r="AB65" s="129"/>
      <c r="AC65" s="129"/>
      <c r="AD65" s="168"/>
      <c r="AE65" s="131"/>
    </row>
    <row r="66" spans="1:3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8"/>
      <c r="P66" s="131"/>
      <c r="Q66" s="128"/>
      <c r="R66" s="129"/>
      <c r="S66" s="129"/>
      <c r="T66" s="168"/>
      <c r="U66" s="131"/>
      <c r="V66" s="128"/>
      <c r="W66" s="129"/>
      <c r="X66" s="129"/>
      <c r="Y66" s="168"/>
      <c r="Z66" s="131"/>
      <c r="AA66" s="128"/>
      <c r="AB66" s="129"/>
      <c r="AC66" s="129"/>
      <c r="AD66" s="168"/>
      <c r="AE66" s="131"/>
    </row>
    <row r="67" spans="1:3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8"/>
      <c r="P67" s="131"/>
      <c r="Q67" s="128"/>
      <c r="R67" s="129"/>
      <c r="S67" s="129"/>
      <c r="T67" s="168"/>
      <c r="U67" s="131"/>
      <c r="V67" s="128"/>
      <c r="W67" s="129"/>
      <c r="X67" s="129"/>
      <c r="Y67" s="168"/>
      <c r="Z67" s="131"/>
      <c r="AA67" s="128"/>
      <c r="AB67" s="129"/>
      <c r="AC67" s="129"/>
      <c r="AD67" s="168"/>
      <c r="AE67" s="131"/>
    </row>
    <row r="68" spans="1:3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8"/>
      <c r="P68" s="131"/>
      <c r="Q68" s="128"/>
      <c r="R68" s="129"/>
      <c r="S68" s="129"/>
      <c r="T68" s="168"/>
      <c r="U68" s="131"/>
      <c r="V68" s="128"/>
      <c r="W68" s="129"/>
      <c r="X68" s="129"/>
      <c r="Y68" s="168"/>
      <c r="Z68" s="131"/>
      <c r="AA68" s="128"/>
      <c r="AB68" s="129"/>
      <c r="AC68" s="129"/>
      <c r="AD68" s="168"/>
      <c r="AE68" s="131"/>
    </row>
    <row r="69" spans="1:3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8"/>
      <c r="P69" s="131"/>
      <c r="Q69" s="128"/>
      <c r="R69" s="129"/>
      <c r="S69" s="129"/>
      <c r="T69" s="168"/>
      <c r="U69" s="131"/>
      <c r="V69" s="128"/>
      <c r="W69" s="129"/>
      <c r="X69" s="129"/>
      <c r="Y69" s="168"/>
      <c r="Z69" s="131"/>
      <c r="AA69" s="128"/>
      <c r="AB69" s="129"/>
      <c r="AC69" s="129"/>
      <c r="AD69" s="168"/>
      <c r="AE69" s="131"/>
    </row>
    <row r="70" spans="1:3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8"/>
      <c r="P70" s="131"/>
      <c r="Q70" s="128"/>
      <c r="R70" s="129"/>
      <c r="S70" s="129"/>
      <c r="T70" s="168"/>
      <c r="U70" s="131"/>
      <c r="V70" s="128"/>
      <c r="W70" s="129"/>
      <c r="X70" s="129"/>
      <c r="Y70" s="168"/>
      <c r="Z70" s="131"/>
      <c r="AA70" s="128"/>
      <c r="AB70" s="129"/>
      <c r="AC70" s="129"/>
      <c r="AD70" s="168"/>
      <c r="AE70" s="131"/>
    </row>
    <row r="71" spans="1:3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8"/>
      <c r="P71" s="131"/>
      <c r="Q71" s="128"/>
      <c r="R71" s="129"/>
      <c r="S71" s="129"/>
      <c r="T71" s="168"/>
      <c r="U71" s="131"/>
      <c r="V71" s="128"/>
      <c r="W71" s="129"/>
      <c r="X71" s="129"/>
      <c r="Y71" s="168"/>
      <c r="Z71" s="131"/>
      <c r="AA71" s="128"/>
      <c r="AB71" s="129"/>
      <c r="AC71" s="129"/>
      <c r="AD71" s="168"/>
      <c r="AE71" s="131"/>
    </row>
    <row r="72" spans="1:3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8"/>
      <c r="P72" s="131"/>
      <c r="Q72" s="128"/>
      <c r="R72" s="129"/>
      <c r="S72" s="129"/>
      <c r="T72" s="168"/>
      <c r="U72" s="131"/>
      <c r="V72" s="128"/>
      <c r="W72" s="129"/>
      <c r="X72" s="129"/>
      <c r="Y72" s="168"/>
      <c r="Z72" s="131"/>
      <c r="AA72" s="128"/>
      <c r="AB72" s="129"/>
      <c r="AC72" s="129"/>
      <c r="AD72" s="168"/>
      <c r="AE72" s="131"/>
    </row>
    <row r="73" spans="1:3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8"/>
      <c r="P73" s="131"/>
      <c r="Q73" s="128"/>
      <c r="R73" s="129"/>
      <c r="S73" s="129"/>
      <c r="T73" s="168"/>
      <c r="U73" s="131"/>
      <c r="V73" s="128"/>
      <c r="W73" s="129"/>
      <c r="X73" s="129"/>
      <c r="Y73" s="168"/>
      <c r="Z73" s="131"/>
      <c r="AA73" s="128"/>
      <c r="AB73" s="129"/>
      <c r="AC73" s="129"/>
      <c r="AD73" s="168"/>
      <c r="AE73" s="131"/>
    </row>
    <row r="74" spans="1:3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8"/>
      <c r="P74" s="131"/>
      <c r="Q74" s="128"/>
      <c r="R74" s="129"/>
      <c r="S74" s="129"/>
      <c r="T74" s="168"/>
      <c r="U74" s="131"/>
      <c r="V74" s="128"/>
      <c r="W74" s="129"/>
      <c r="X74" s="129"/>
      <c r="Y74" s="168"/>
      <c r="Z74" s="131"/>
      <c r="AA74" s="128"/>
      <c r="AB74" s="129"/>
      <c r="AC74" s="129"/>
      <c r="AD74" s="168"/>
      <c r="AE74" s="131"/>
    </row>
    <row r="75" spans="1:31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8"/>
      <c r="P75" s="131"/>
      <c r="Q75" s="128"/>
      <c r="R75" s="129"/>
      <c r="S75" s="129"/>
      <c r="T75" s="168"/>
      <c r="U75" s="131"/>
      <c r="V75" s="128"/>
      <c r="W75" s="129"/>
      <c r="X75" s="129"/>
      <c r="Y75" s="168"/>
      <c r="Z75" s="131"/>
      <c r="AA75" s="128"/>
      <c r="AB75" s="129"/>
      <c r="AC75" s="129"/>
      <c r="AD75" s="168"/>
      <c r="AE75" s="131"/>
    </row>
    <row r="76" spans="1:31" x14ac:dyDescent="0.2">
      <c r="A76" s="115" t="s">
        <v>2</v>
      </c>
      <c r="B76" s="35">
        <f>SUM(B$52:B$75)</f>
        <v>1548</v>
      </c>
      <c r="C76" s="9">
        <f>SUM(C$52:C$75)</f>
        <v>3936356</v>
      </c>
      <c r="D76" s="9">
        <f>SUM(D$52:D$75)</f>
        <v>785750</v>
      </c>
      <c r="E76" s="153">
        <f>SUM(E$52:E$75)</f>
        <v>794232.93500000006</v>
      </c>
      <c r="F76" s="67">
        <f>SUM(F$52:F$75)</f>
        <v>0.99999999999999978</v>
      </c>
      <c r="G76" s="51">
        <f t="shared" ref="G76:AE76" si="13">SUM(G$52:G$75)</f>
        <v>1616</v>
      </c>
      <c r="H76" s="68">
        <f t="shared" si="13"/>
        <v>3850189</v>
      </c>
      <c r="I76" s="68">
        <f t="shared" si="13"/>
        <v>761307</v>
      </c>
      <c r="J76" s="163">
        <f t="shared" si="13"/>
        <v>769277.66599999997</v>
      </c>
      <c r="K76" s="69">
        <f t="shared" si="13"/>
        <v>1</v>
      </c>
      <c r="L76" s="132">
        <f t="shared" si="13"/>
        <v>1643</v>
      </c>
      <c r="M76" s="133">
        <f t="shared" si="13"/>
        <v>3728054</v>
      </c>
      <c r="N76" s="133">
        <f t="shared" si="13"/>
        <v>738727</v>
      </c>
      <c r="O76" s="169">
        <f t="shared" si="13"/>
        <v>732787.75999999989</v>
      </c>
      <c r="P76" s="135">
        <f t="shared" si="13"/>
        <v>1</v>
      </c>
      <c r="Q76" s="132">
        <f t="shared" si="13"/>
        <v>1705</v>
      </c>
      <c r="R76" s="133">
        <f t="shared" si="13"/>
        <v>3729812</v>
      </c>
      <c r="S76" s="133">
        <f t="shared" si="13"/>
        <v>734767</v>
      </c>
      <c r="T76" s="169">
        <f t="shared" si="13"/>
        <v>703981.94499999995</v>
      </c>
      <c r="U76" s="135">
        <f t="shared" si="13"/>
        <v>1</v>
      </c>
      <c r="V76" s="132">
        <f t="shared" si="13"/>
        <v>1802</v>
      </c>
      <c r="W76" s="133">
        <f t="shared" si="13"/>
        <v>3664657</v>
      </c>
      <c r="X76" s="133">
        <f t="shared" si="13"/>
        <v>714906</v>
      </c>
      <c r="Y76" s="169">
        <f t="shared" si="13"/>
        <v>678729.89899999998</v>
      </c>
      <c r="Z76" s="135">
        <f t="shared" si="13"/>
        <v>1</v>
      </c>
      <c r="AA76" s="132">
        <f t="shared" si="13"/>
        <v>1847</v>
      </c>
      <c r="AB76" s="133">
        <f t="shared" si="13"/>
        <v>3574632</v>
      </c>
      <c r="AC76" s="133">
        <f t="shared" si="13"/>
        <v>783627</v>
      </c>
      <c r="AD76" s="169">
        <f t="shared" si="13"/>
        <v>616658.64399999997</v>
      </c>
      <c r="AE76" s="135">
        <f t="shared" si="13"/>
        <v>1</v>
      </c>
    </row>
    <row r="79" spans="1:31" ht="12.75" hidden="1" customHeight="1" x14ac:dyDescent="0.2"/>
    <row r="80" spans="1:31" ht="12.75" hidden="1" customHeight="1" x14ac:dyDescent="0.2"/>
    <row r="81" spans="1:31" ht="12.75" hidden="1" customHeight="1" x14ac:dyDescent="0.2"/>
    <row r="82" spans="1:31" ht="12.75" hidden="1" customHeight="1" x14ac:dyDescent="0.2"/>
    <row r="83" spans="1:31" ht="12.75" hidden="1" customHeight="1" x14ac:dyDescent="0.2"/>
    <row r="84" spans="1:31" ht="12.75" hidden="1" customHeight="1" x14ac:dyDescent="0.2"/>
    <row r="85" spans="1:31" ht="12.75" hidden="1" customHeight="1" x14ac:dyDescent="0.2"/>
    <row r="86" spans="1:31" ht="12.75" hidden="1" customHeight="1" x14ac:dyDescent="0.2"/>
    <row r="87" spans="1:31" ht="12.75" hidden="1" customHeight="1" x14ac:dyDescent="0.2"/>
    <row r="88" spans="1:31" ht="12.75" hidden="1" customHeight="1" x14ac:dyDescent="0.2"/>
    <row r="89" spans="1:31" ht="12.75" hidden="1" customHeight="1" x14ac:dyDescent="0.2"/>
    <row r="91" spans="1:31" x14ac:dyDescent="0.2">
      <c r="A91" s="117" t="str">
        <f>Translation!$A$31</f>
        <v>Vorsorgeeinrichtungen mit Staatsgarantie</v>
      </c>
    </row>
    <row r="92" spans="1:31" ht="12.75" customHeight="1" x14ac:dyDescent="0.2">
      <c r="A92" s="114" t="str">
        <f>$A$12</f>
        <v>unter 60.0%</v>
      </c>
      <c r="B92" s="36">
        <v>2</v>
      </c>
      <c r="C92" s="10">
        <v>51205</v>
      </c>
      <c r="D92" s="10">
        <v>25852</v>
      </c>
      <c r="E92" s="154">
        <v>22387.397000000001</v>
      </c>
      <c r="F92" s="37">
        <f t="shared" ref="F92:F99" si="14">E92/E$116</f>
        <v>0.17511245106527995</v>
      </c>
      <c r="G92" s="53">
        <v>3</v>
      </c>
      <c r="H92" s="54">
        <v>50315</v>
      </c>
      <c r="I92" s="54">
        <v>25599</v>
      </c>
      <c r="J92" s="164">
        <v>21934.371999999999</v>
      </c>
      <c r="K92" s="56">
        <f>J92/J$116</f>
        <v>0.16367698567116393</v>
      </c>
      <c r="L92" s="136">
        <v>5</v>
      </c>
      <c r="M92" s="137">
        <v>75730</v>
      </c>
      <c r="N92" s="137">
        <v>37553</v>
      </c>
      <c r="O92" s="170">
        <v>30539.423999999999</v>
      </c>
      <c r="P92" s="139">
        <f t="shared" ref="P92:P99" si="15">O92/O$116</f>
        <v>0.23994384736662436</v>
      </c>
      <c r="Q92" s="136">
        <v>5</v>
      </c>
      <c r="R92" s="137">
        <v>74458</v>
      </c>
      <c r="S92" s="137">
        <v>36860</v>
      </c>
      <c r="T92" s="170">
        <v>28228.998</v>
      </c>
      <c r="U92" s="139">
        <f t="shared" ref="U92:U99" si="16">T92/T$116</f>
        <v>0.23672510959910448</v>
      </c>
      <c r="V92" s="136">
        <v>5</v>
      </c>
      <c r="W92" s="137">
        <v>65968</v>
      </c>
      <c r="X92" s="137">
        <v>32101</v>
      </c>
      <c r="Y92" s="170">
        <v>24736.976999999999</v>
      </c>
      <c r="Z92" s="139">
        <f t="shared" ref="Z92:Z99" si="17">Y92/Y$116</f>
        <v>0.19742024484442738</v>
      </c>
      <c r="AA92" s="136">
        <v>8</v>
      </c>
      <c r="AB92" s="137">
        <v>62521</v>
      </c>
      <c r="AC92" s="137">
        <v>32621</v>
      </c>
      <c r="AD92" s="170">
        <v>24291.476999999999</v>
      </c>
      <c r="AE92" s="139">
        <f t="shared" ref="AE92:AE99" si="18">AD92/AD$116</f>
        <v>0.18860400149566534</v>
      </c>
    </row>
    <row r="93" spans="1:31" ht="12.75" customHeight="1" x14ac:dyDescent="0.2">
      <c r="A93" s="114" t="str">
        <f>$A$13</f>
        <v>60.0% – 69.9%</v>
      </c>
      <c r="B93" s="36">
        <v>9</v>
      </c>
      <c r="C93" s="10">
        <v>119578</v>
      </c>
      <c r="D93" s="10">
        <v>57993</v>
      </c>
      <c r="E93" s="154">
        <v>47338.000999999997</v>
      </c>
      <c r="F93" s="37">
        <f t="shared" si="14"/>
        <v>0.37027410482963574</v>
      </c>
      <c r="G93" s="53">
        <v>8</v>
      </c>
      <c r="H93" s="54">
        <v>118571</v>
      </c>
      <c r="I93" s="54">
        <v>55508</v>
      </c>
      <c r="J93" s="164">
        <v>46060.93</v>
      </c>
      <c r="K93" s="56">
        <f>J93/J$116</f>
        <v>0.34371233330092532</v>
      </c>
      <c r="L93" s="136">
        <v>6</v>
      </c>
      <c r="M93" s="137">
        <v>90724</v>
      </c>
      <c r="N93" s="137">
        <v>40406</v>
      </c>
      <c r="O93" s="170">
        <v>34115.726000000002</v>
      </c>
      <c r="P93" s="139">
        <f t="shared" si="15"/>
        <v>0.26804233610121719</v>
      </c>
      <c r="Q93" s="136">
        <v>5</v>
      </c>
      <c r="R93" s="137">
        <v>81894</v>
      </c>
      <c r="S93" s="137">
        <v>36186</v>
      </c>
      <c r="T93" s="170">
        <v>31133.173999999999</v>
      </c>
      <c r="U93" s="139">
        <f t="shared" si="16"/>
        <v>0.26107919336414243</v>
      </c>
      <c r="V93" s="136">
        <v>7</v>
      </c>
      <c r="W93" s="137">
        <v>60379</v>
      </c>
      <c r="X93" s="137">
        <v>25950</v>
      </c>
      <c r="Y93" s="170">
        <v>19759.547999999999</v>
      </c>
      <c r="Z93" s="139">
        <f t="shared" si="17"/>
        <v>0.15769650447486835</v>
      </c>
      <c r="AA93" s="136">
        <v>7</v>
      </c>
      <c r="AB93" s="137">
        <v>94515</v>
      </c>
      <c r="AC93" s="137">
        <v>41230</v>
      </c>
      <c r="AD93" s="170">
        <v>32915.591</v>
      </c>
      <c r="AE93" s="139">
        <f t="shared" si="18"/>
        <v>0.25556338851666816</v>
      </c>
    </row>
    <row r="94" spans="1:31" x14ac:dyDescent="0.2">
      <c r="A94" s="114" t="str">
        <f>$A$14</f>
        <v>70.0% – 79.9%</v>
      </c>
      <c r="B94" s="36">
        <v>5</v>
      </c>
      <c r="C94" s="10">
        <v>21027</v>
      </c>
      <c r="D94" s="10">
        <v>11492</v>
      </c>
      <c r="E94" s="154">
        <v>10488.253000000001</v>
      </c>
      <c r="F94" s="37">
        <f t="shared" si="14"/>
        <v>8.2038286551258083E-2</v>
      </c>
      <c r="G94" s="53">
        <v>2</v>
      </c>
      <c r="H94" s="54">
        <v>11929</v>
      </c>
      <c r="I94" s="54">
        <v>6073</v>
      </c>
      <c r="J94" s="164">
        <v>5311.1440000000002</v>
      </c>
      <c r="K94" s="56">
        <f t="shared" ref="K94:K99" si="19">J94/J$116</f>
        <v>3.9632410738063908E-2</v>
      </c>
      <c r="L94" s="136">
        <v>5</v>
      </c>
      <c r="M94" s="137">
        <v>12551</v>
      </c>
      <c r="N94" s="137">
        <v>6200</v>
      </c>
      <c r="O94" s="170">
        <v>5301.2420000000002</v>
      </c>
      <c r="P94" s="139">
        <f t="shared" si="15"/>
        <v>4.1651093396572851E-2</v>
      </c>
      <c r="Q94" s="136">
        <v>3</v>
      </c>
      <c r="R94" s="137">
        <v>11819</v>
      </c>
      <c r="S94" s="137">
        <v>5609</v>
      </c>
      <c r="T94" s="170">
        <v>4940.3</v>
      </c>
      <c r="U94" s="139">
        <f t="shared" si="16"/>
        <v>4.1428783938858051E-2</v>
      </c>
      <c r="V94" s="136">
        <v>3</v>
      </c>
      <c r="W94" s="137">
        <v>45505</v>
      </c>
      <c r="X94" s="137">
        <v>21384</v>
      </c>
      <c r="Y94" s="170">
        <v>19098.974999999999</v>
      </c>
      <c r="Z94" s="139">
        <f t="shared" si="17"/>
        <v>0.15242462006483642</v>
      </c>
      <c r="AA94" s="136">
        <v>8</v>
      </c>
      <c r="AB94" s="137">
        <v>74039</v>
      </c>
      <c r="AC94" s="137">
        <v>30344</v>
      </c>
      <c r="AD94" s="170">
        <v>26842.308000000001</v>
      </c>
      <c r="AE94" s="139">
        <f t="shared" si="18"/>
        <v>0.20840917570302991</v>
      </c>
    </row>
    <row r="95" spans="1:31" x14ac:dyDescent="0.2">
      <c r="A95" s="114" t="str">
        <f>$A$15</f>
        <v>80.0% – 89.9%</v>
      </c>
      <c r="B95" s="36">
        <v>5</v>
      </c>
      <c r="C95" s="10">
        <v>44686</v>
      </c>
      <c r="D95" s="10">
        <v>20222</v>
      </c>
      <c r="E95" s="154">
        <v>17118.522000000001</v>
      </c>
      <c r="F95" s="37">
        <f t="shared" si="14"/>
        <v>0.13389972697741137</v>
      </c>
      <c r="G95" s="53">
        <v>5</v>
      </c>
      <c r="H95" s="54">
        <v>14667</v>
      </c>
      <c r="I95" s="54">
        <v>8936</v>
      </c>
      <c r="J95" s="164">
        <v>7303.3530000000001</v>
      </c>
      <c r="K95" s="56">
        <f t="shared" si="19"/>
        <v>5.4498519690121608E-2</v>
      </c>
      <c r="L95" s="136">
        <v>6</v>
      </c>
      <c r="M95" s="137">
        <v>33556</v>
      </c>
      <c r="N95" s="137">
        <v>17967</v>
      </c>
      <c r="O95" s="170">
        <v>15014.234</v>
      </c>
      <c r="P95" s="139">
        <f t="shared" si="15"/>
        <v>0.11796466990414692</v>
      </c>
      <c r="Q95" s="136">
        <v>8</v>
      </c>
      <c r="R95" s="137">
        <v>34713</v>
      </c>
      <c r="S95" s="137">
        <v>22380</v>
      </c>
      <c r="T95" s="170">
        <v>16538.483</v>
      </c>
      <c r="U95" s="139">
        <f t="shared" si="16"/>
        <v>0.1386898040368959</v>
      </c>
      <c r="V95" s="136">
        <v>8</v>
      </c>
      <c r="W95" s="137">
        <v>60849</v>
      </c>
      <c r="X95" s="137">
        <v>26470</v>
      </c>
      <c r="Y95" s="170">
        <v>25057.473000000002</v>
      </c>
      <c r="Z95" s="139">
        <f t="shared" si="17"/>
        <v>0.19997805127290327</v>
      </c>
      <c r="AA95" s="136">
        <v>11</v>
      </c>
      <c r="AB95" s="137">
        <v>80713</v>
      </c>
      <c r="AC95" s="137">
        <v>39038</v>
      </c>
      <c r="AD95" s="170">
        <v>30580.116000000002</v>
      </c>
      <c r="AE95" s="139">
        <f t="shared" si="18"/>
        <v>0.23743028239088221</v>
      </c>
    </row>
    <row r="96" spans="1:31" x14ac:dyDescent="0.2">
      <c r="A96" s="114" t="str">
        <f>$A$16</f>
        <v>90.0% – 99.9%</v>
      </c>
      <c r="B96" s="36">
        <v>8</v>
      </c>
      <c r="C96" s="10">
        <v>53667</v>
      </c>
      <c r="D96" s="10">
        <v>29569</v>
      </c>
      <c r="E96" s="154">
        <v>24804.617999999999</v>
      </c>
      <c r="F96" s="37">
        <f t="shared" si="14"/>
        <v>0.1940197628030611</v>
      </c>
      <c r="G96" s="53">
        <v>12</v>
      </c>
      <c r="H96" s="54">
        <v>114123</v>
      </c>
      <c r="I96" s="54">
        <v>53602</v>
      </c>
      <c r="J96" s="164">
        <v>47634.315999999999</v>
      </c>
      <c r="K96" s="56">
        <f t="shared" si="19"/>
        <v>0.3554531334376792</v>
      </c>
      <c r="L96" s="136">
        <v>11</v>
      </c>
      <c r="M96" s="137">
        <v>94804</v>
      </c>
      <c r="N96" s="137">
        <v>42338</v>
      </c>
      <c r="O96" s="170">
        <v>37230.701999999997</v>
      </c>
      <c r="P96" s="139">
        <f t="shared" si="15"/>
        <v>0.29251625302560635</v>
      </c>
      <c r="Q96" s="136">
        <v>12</v>
      </c>
      <c r="R96" s="137">
        <v>75758</v>
      </c>
      <c r="S96" s="137">
        <v>30431</v>
      </c>
      <c r="T96" s="170">
        <v>26264.736000000001</v>
      </c>
      <c r="U96" s="139">
        <f t="shared" si="16"/>
        <v>0.22025303583894637</v>
      </c>
      <c r="V96" s="136">
        <v>11</v>
      </c>
      <c r="W96" s="137">
        <v>65257</v>
      </c>
      <c r="X96" s="137">
        <v>33859</v>
      </c>
      <c r="Y96" s="170">
        <v>24071.136999999999</v>
      </c>
      <c r="Z96" s="139">
        <f t="shared" si="17"/>
        <v>0.19210632569306085</v>
      </c>
      <c r="AA96" s="136">
        <v>16</v>
      </c>
      <c r="AB96" s="137">
        <v>31133</v>
      </c>
      <c r="AC96" s="137">
        <v>10982</v>
      </c>
      <c r="AD96" s="170">
        <v>9530.0990000000002</v>
      </c>
      <c r="AE96" s="139">
        <f t="shared" si="18"/>
        <v>7.3993640075893236E-2</v>
      </c>
    </row>
    <row r="97" spans="1:31" x14ac:dyDescent="0.2">
      <c r="A97" s="114" t="str">
        <f>$A$17</f>
        <v>100.0% – 109.9%</v>
      </c>
      <c r="B97" s="36">
        <v>7</v>
      </c>
      <c r="C97" s="10">
        <v>11660</v>
      </c>
      <c r="D97" s="10">
        <v>4142</v>
      </c>
      <c r="E97" s="154">
        <v>4342.3909999999996</v>
      </c>
      <c r="F97" s="37">
        <f t="shared" si="14"/>
        <v>3.3965839418214273E-2</v>
      </c>
      <c r="G97" s="53">
        <v>5</v>
      </c>
      <c r="H97" s="54">
        <v>12267</v>
      </c>
      <c r="I97" s="54">
        <v>4133</v>
      </c>
      <c r="J97" s="164">
        <v>4240.1400000000003</v>
      </c>
      <c r="K97" s="56">
        <f t="shared" si="19"/>
        <v>3.1640446967149502E-2</v>
      </c>
      <c r="L97" s="136">
        <v>5</v>
      </c>
      <c r="M97" s="137">
        <v>14664</v>
      </c>
      <c r="N97" s="137">
        <v>5609</v>
      </c>
      <c r="O97" s="170">
        <v>5017.1890000000003</v>
      </c>
      <c r="P97" s="139">
        <f t="shared" si="15"/>
        <v>3.9419329965932129E-2</v>
      </c>
      <c r="Q97" s="136">
        <v>4</v>
      </c>
      <c r="R97" s="137">
        <v>29690</v>
      </c>
      <c r="S97" s="137">
        <v>12342</v>
      </c>
      <c r="T97" s="170">
        <v>12084.593999999999</v>
      </c>
      <c r="U97" s="139">
        <f t="shared" si="16"/>
        <v>0.10134000643985594</v>
      </c>
      <c r="V97" s="136">
        <v>7</v>
      </c>
      <c r="W97" s="137">
        <v>40941</v>
      </c>
      <c r="X97" s="137">
        <v>13908</v>
      </c>
      <c r="Y97" s="170">
        <v>12387.843000000001</v>
      </c>
      <c r="Z97" s="139">
        <f t="shared" si="17"/>
        <v>9.8864586329781776E-2</v>
      </c>
      <c r="AA97" s="136">
        <v>7</v>
      </c>
      <c r="AB97" s="137">
        <v>14762</v>
      </c>
      <c r="AC97" s="137">
        <v>5290</v>
      </c>
      <c r="AD97" s="170">
        <v>4511.91</v>
      </c>
      <c r="AE97" s="139">
        <f t="shared" si="18"/>
        <v>3.5031393125593287E-2</v>
      </c>
    </row>
    <row r="98" spans="1:31" x14ac:dyDescent="0.2">
      <c r="A98" s="114" t="str">
        <f>$A$18</f>
        <v>110.0% – 119.9%</v>
      </c>
      <c r="B98" s="36">
        <v>2</v>
      </c>
      <c r="C98" s="10">
        <v>3547</v>
      </c>
      <c r="D98" s="10">
        <v>2190</v>
      </c>
      <c r="E98" s="154">
        <v>1366.65</v>
      </c>
      <c r="F98" s="37">
        <f t="shared" si="14"/>
        <v>1.0689828355139494E-2</v>
      </c>
      <c r="G98" s="53">
        <v>3</v>
      </c>
      <c r="H98" s="54">
        <v>3851</v>
      </c>
      <c r="I98" s="54">
        <v>2333</v>
      </c>
      <c r="J98" s="164">
        <v>1525.8620000000001</v>
      </c>
      <c r="K98" s="56">
        <f t="shared" si="19"/>
        <v>1.1386170194896555E-2</v>
      </c>
      <c r="L98" s="136">
        <v>1</v>
      </c>
      <c r="M98" s="137">
        <v>11</v>
      </c>
      <c r="N98" s="137">
        <v>25</v>
      </c>
      <c r="O98" s="170">
        <v>58.862000000000002</v>
      </c>
      <c r="P98" s="139">
        <f t="shared" si="15"/>
        <v>4.6247023990021041E-4</v>
      </c>
      <c r="Q98" s="136">
        <v>1</v>
      </c>
      <c r="R98" s="137">
        <v>11</v>
      </c>
      <c r="S98" s="137">
        <v>26</v>
      </c>
      <c r="T98" s="170">
        <v>57.723999999999997</v>
      </c>
      <c r="U98" s="139">
        <f t="shared" si="16"/>
        <v>4.8406678219675762E-4</v>
      </c>
      <c r="V98" s="136">
        <v>2</v>
      </c>
      <c r="W98" s="137">
        <v>481</v>
      </c>
      <c r="X98" s="137">
        <v>240</v>
      </c>
      <c r="Y98" s="170">
        <v>189.16300000000001</v>
      </c>
      <c r="Z98" s="139">
        <f t="shared" si="17"/>
        <v>1.5096673201218734E-3</v>
      </c>
      <c r="AA98" s="136">
        <v>1</v>
      </c>
      <c r="AB98" s="137">
        <v>433</v>
      </c>
      <c r="AC98" s="137">
        <v>200</v>
      </c>
      <c r="AD98" s="170">
        <v>124.69</v>
      </c>
      <c r="AE98" s="139">
        <f t="shared" si="18"/>
        <v>9.681186922678481E-4</v>
      </c>
    </row>
    <row r="99" spans="1:31" ht="12.75" customHeight="1" x14ac:dyDescent="0.2">
      <c r="A99" s="114" t="str">
        <f>$A$19</f>
        <v>120.0% oder höher</v>
      </c>
      <c r="B99" s="36">
        <v>0</v>
      </c>
      <c r="C99" s="10">
        <v>0</v>
      </c>
      <c r="D99" s="10">
        <v>0</v>
      </c>
      <c r="E99" s="154">
        <v>0</v>
      </c>
      <c r="F99" s="37">
        <f t="shared" si="14"/>
        <v>0</v>
      </c>
      <c r="G99" s="53">
        <v>0</v>
      </c>
      <c r="H99" s="54">
        <v>0</v>
      </c>
      <c r="I99" s="54">
        <v>0</v>
      </c>
      <c r="J99" s="164">
        <v>0</v>
      </c>
      <c r="K99" s="56">
        <f t="shared" si="19"/>
        <v>0</v>
      </c>
      <c r="L99" s="136">
        <v>0</v>
      </c>
      <c r="M99" s="137">
        <v>0</v>
      </c>
      <c r="N99" s="137">
        <v>0</v>
      </c>
      <c r="O99" s="170">
        <v>0</v>
      </c>
      <c r="P99" s="139">
        <f t="shared" si="15"/>
        <v>0</v>
      </c>
      <c r="Q99" s="136">
        <v>0</v>
      </c>
      <c r="R99" s="137">
        <v>0</v>
      </c>
      <c r="S99" s="137">
        <v>0</v>
      </c>
      <c r="T99" s="170">
        <v>0</v>
      </c>
      <c r="U99" s="139">
        <f t="shared" si="16"/>
        <v>0</v>
      </c>
      <c r="V99" s="136">
        <v>0</v>
      </c>
      <c r="W99" s="137">
        <v>0</v>
      </c>
      <c r="X99" s="137">
        <v>0</v>
      </c>
      <c r="Y99" s="170">
        <v>0</v>
      </c>
      <c r="Z99" s="139">
        <f t="shared" si="17"/>
        <v>0</v>
      </c>
      <c r="AA99" s="136">
        <v>0</v>
      </c>
      <c r="AB99" s="137">
        <v>0</v>
      </c>
      <c r="AC99" s="137">
        <v>0</v>
      </c>
      <c r="AD99" s="170">
        <v>0</v>
      </c>
      <c r="AE99" s="139">
        <f t="shared" si="18"/>
        <v>0</v>
      </c>
    </row>
    <row r="100" spans="1:3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0"/>
      <c r="P100" s="139"/>
      <c r="Q100" s="136"/>
      <c r="R100" s="137"/>
      <c r="S100" s="137"/>
      <c r="T100" s="170"/>
      <c r="U100" s="139"/>
      <c r="V100" s="136"/>
      <c r="W100" s="137"/>
      <c r="X100" s="137"/>
      <c r="Y100" s="170"/>
      <c r="Z100" s="139"/>
      <c r="AA100" s="136"/>
      <c r="AB100" s="137"/>
      <c r="AC100" s="137"/>
      <c r="AD100" s="170"/>
      <c r="AE100" s="139"/>
    </row>
    <row r="101" spans="1:3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0"/>
      <c r="P101" s="139"/>
      <c r="Q101" s="136"/>
      <c r="R101" s="137"/>
      <c r="S101" s="137"/>
      <c r="T101" s="170"/>
      <c r="U101" s="139"/>
      <c r="V101" s="136"/>
      <c r="W101" s="137"/>
      <c r="X101" s="137"/>
      <c r="Y101" s="170"/>
      <c r="Z101" s="139"/>
      <c r="AA101" s="136"/>
      <c r="AB101" s="137"/>
      <c r="AC101" s="137"/>
      <c r="AD101" s="170"/>
      <c r="AE101" s="139"/>
    </row>
    <row r="102" spans="1:3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0"/>
      <c r="P102" s="139"/>
      <c r="Q102" s="136"/>
      <c r="R102" s="137"/>
      <c r="S102" s="137"/>
      <c r="T102" s="170"/>
      <c r="U102" s="139"/>
      <c r="V102" s="136"/>
      <c r="W102" s="137"/>
      <c r="X102" s="137"/>
      <c r="Y102" s="170"/>
      <c r="Z102" s="139"/>
      <c r="AA102" s="136"/>
      <c r="AB102" s="137"/>
      <c r="AC102" s="137"/>
      <c r="AD102" s="170"/>
      <c r="AE102" s="139"/>
    </row>
    <row r="103" spans="1:3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0"/>
      <c r="P103" s="139"/>
      <c r="Q103" s="136"/>
      <c r="R103" s="137"/>
      <c r="S103" s="137"/>
      <c r="T103" s="170"/>
      <c r="U103" s="139"/>
      <c r="V103" s="136"/>
      <c r="W103" s="137"/>
      <c r="X103" s="137"/>
      <c r="Y103" s="170"/>
      <c r="Z103" s="139"/>
      <c r="AA103" s="136"/>
      <c r="AB103" s="137"/>
      <c r="AC103" s="137"/>
      <c r="AD103" s="170"/>
      <c r="AE103" s="139"/>
    </row>
    <row r="104" spans="1:3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0"/>
      <c r="P104" s="139"/>
      <c r="Q104" s="136"/>
      <c r="R104" s="137"/>
      <c r="S104" s="137"/>
      <c r="T104" s="170"/>
      <c r="U104" s="139"/>
      <c r="V104" s="136"/>
      <c r="W104" s="137"/>
      <c r="X104" s="137"/>
      <c r="Y104" s="170"/>
      <c r="Z104" s="139"/>
      <c r="AA104" s="136"/>
      <c r="AB104" s="137"/>
      <c r="AC104" s="137"/>
      <c r="AD104" s="170"/>
      <c r="AE104" s="139"/>
    </row>
    <row r="105" spans="1:3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0"/>
      <c r="P105" s="139"/>
      <c r="Q105" s="136"/>
      <c r="R105" s="137"/>
      <c r="S105" s="137"/>
      <c r="T105" s="170"/>
      <c r="U105" s="139"/>
      <c r="V105" s="136"/>
      <c r="W105" s="137"/>
      <c r="X105" s="137"/>
      <c r="Y105" s="170"/>
      <c r="Z105" s="139"/>
      <c r="AA105" s="136"/>
      <c r="AB105" s="137"/>
      <c r="AC105" s="137"/>
      <c r="AD105" s="170"/>
      <c r="AE105" s="139"/>
    </row>
    <row r="106" spans="1:3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0"/>
      <c r="P106" s="139"/>
      <c r="Q106" s="136"/>
      <c r="R106" s="137"/>
      <c r="S106" s="137"/>
      <c r="T106" s="170"/>
      <c r="U106" s="139"/>
      <c r="V106" s="136"/>
      <c r="W106" s="137"/>
      <c r="X106" s="137"/>
      <c r="Y106" s="170"/>
      <c r="Z106" s="139"/>
      <c r="AA106" s="136"/>
      <c r="AB106" s="137"/>
      <c r="AC106" s="137"/>
      <c r="AD106" s="170"/>
      <c r="AE106" s="139"/>
    </row>
    <row r="107" spans="1:3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0"/>
      <c r="P107" s="139"/>
      <c r="Q107" s="136"/>
      <c r="R107" s="137"/>
      <c r="S107" s="137"/>
      <c r="T107" s="170"/>
      <c r="U107" s="139"/>
      <c r="V107" s="136"/>
      <c r="W107" s="137"/>
      <c r="X107" s="137"/>
      <c r="Y107" s="170"/>
      <c r="Z107" s="139"/>
      <c r="AA107" s="136"/>
      <c r="AB107" s="137"/>
      <c r="AC107" s="137"/>
      <c r="AD107" s="170"/>
      <c r="AE107" s="139"/>
    </row>
    <row r="108" spans="1:3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0"/>
      <c r="P108" s="139"/>
      <c r="Q108" s="136"/>
      <c r="R108" s="137"/>
      <c r="S108" s="137"/>
      <c r="T108" s="170"/>
      <c r="U108" s="139"/>
      <c r="V108" s="136"/>
      <c r="W108" s="137"/>
      <c r="X108" s="137"/>
      <c r="Y108" s="170"/>
      <c r="Z108" s="139"/>
      <c r="AA108" s="136"/>
      <c r="AB108" s="137"/>
      <c r="AC108" s="137"/>
      <c r="AD108" s="170"/>
      <c r="AE108" s="139"/>
    </row>
    <row r="109" spans="1:3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0"/>
      <c r="P109" s="139"/>
      <c r="Q109" s="136"/>
      <c r="R109" s="137"/>
      <c r="S109" s="137"/>
      <c r="T109" s="170"/>
      <c r="U109" s="139"/>
      <c r="V109" s="136"/>
      <c r="W109" s="137"/>
      <c r="X109" s="137"/>
      <c r="Y109" s="170"/>
      <c r="Z109" s="139"/>
      <c r="AA109" s="136"/>
      <c r="AB109" s="137"/>
      <c r="AC109" s="137"/>
      <c r="AD109" s="170"/>
      <c r="AE109" s="139"/>
    </row>
    <row r="110" spans="1:3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0"/>
      <c r="P110" s="139"/>
      <c r="Q110" s="136"/>
      <c r="R110" s="137"/>
      <c r="S110" s="137"/>
      <c r="T110" s="170"/>
      <c r="U110" s="139"/>
      <c r="V110" s="136"/>
      <c r="W110" s="137"/>
      <c r="X110" s="137"/>
      <c r="Y110" s="170"/>
      <c r="Z110" s="139"/>
      <c r="AA110" s="136"/>
      <c r="AB110" s="137"/>
      <c r="AC110" s="137"/>
      <c r="AD110" s="170"/>
      <c r="AE110" s="139"/>
    </row>
    <row r="111" spans="1:3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0"/>
      <c r="P111" s="139"/>
      <c r="Q111" s="136"/>
      <c r="R111" s="137"/>
      <c r="S111" s="137"/>
      <c r="T111" s="170"/>
      <c r="U111" s="139"/>
      <c r="V111" s="136"/>
      <c r="W111" s="137"/>
      <c r="X111" s="137"/>
      <c r="Y111" s="170"/>
      <c r="Z111" s="139"/>
      <c r="AA111" s="136"/>
      <c r="AB111" s="137"/>
      <c r="AC111" s="137"/>
      <c r="AD111" s="170"/>
      <c r="AE111" s="139"/>
    </row>
    <row r="112" spans="1:3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0"/>
      <c r="P112" s="139"/>
      <c r="Q112" s="136"/>
      <c r="R112" s="137"/>
      <c r="S112" s="137"/>
      <c r="T112" s="170"/>
      <c r="U112" s="139"/>
      <c r="V112" s="136"/>
      <c r="W112" s="137"/>
      <c r="X112" s="137"/>
      <c r="Y112" s="170"/>
      <c r="Z112" s="139"/>
      <c r="AA112" s="136"/>
      <c r="AB112" s="137"/>
      <c r="AC112" s="137"/>
      <c r="AD112" s="170"/>
      <c r="AE112" s="139"/>
    </row>
    <row r="113" spans="1:3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0"/>
      <c r="P113" s="139"/>
      <c r="Q113" s="136"/>
      <c r="R113" s="137"/>
      <c r="S113" s="137"/>
      <c r="T113" s="170"/>
      <c r="U113" s="139"/>
      <c r="V113" s="136"/>
      <c r="W113" s="137"/>
      <c r="X113" s="137"/>
      <c r="Y113" s="170"/>
      <c r="Z113" s="139"/>
      <c r="AA113" s="136"/>
      <c r="AB113" s="137"/>
      <c r="AC113" s="137"/>
      <c r="AD113" s="170"/>
      <c r="AE113" s="139"/>
    </row>
    <row r="114" spans="1:3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0"/>
      <c r="P114" s="139"/>
      <c r="Q114" s="136"/>
      <c r="R114" s="137"/>
      <c r="S114" s="137"/>
      <c r="T114" s="170"/>
      <c r="U114" s="139"/>
      <c r="V114" s="136"/>
      <c r="W114" s="137"/>
      <c r="X114" s="137"/>
      <c r="Y114" s="170"/>
      <c r="Z114" s="139"/>
      <c r="AA114" s="136"/>
      <c r="AB114" s="137"/>
      <c r="AC114" s="137"/>
      <c r="AD114" s="170"/>
      <c r="AE114" s="139"/>
    </row>
    <row r="115" spans="1:31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0"/>
      <c r="P115" s="139"/>
      <c r="Q115" s="136"/>
      <c r="R115" s="137"/>
      <c r="S115" s="137"/>
      <c r="T115" s="170"/>
      <c r="U115" s="139"/>
      <c r="V115" s="136"/>
      <c r="W115" s="137"/>
      <c r="X115" s="137"/>
      <c r="Y115" s="170"/>
      <c r="Z115" s="139"/>
      <c r="AA115" s="136"/>
      <c r="AB115" s="137"/>
      <c r="AC115" s="137"/>
      <c r="AD115" s="170"/>
      <c r="AE115" s="139"/>
    </row>
    <row r="116" spans="1:31" x14ac:dyDescent="0.2">
      <c r="A116" s="115" t="s">
        <v>2</v>
      </c>
      <c r="B116" s="38">
        <f>SUM(B$92:B$115)</f>
        <v>38</v>
      </c>
      <c r="C116" s="11">
        <f>SUM(C$92:C$115)</f>
        <v>305370</v>
      </c>
      <c r="D116" s="11">
        <f>SUM(D$92:D$115)</f>
        <v>151460</v>
      </c>
      <c r="E116" s="155">
        <f>SUM(E$92:E$115)</f>
        <v>127845.83199999999</v>
      </c>
      <c r="F116" s="70">
        <f>SUM(F$92:F$115)</f>
        <v>1</v>
      </c>
      <c r="G116" s="57">
        <f t="shared" ref="G116:AE116" si="20">SUM(G$92:G$115)</f>
        <v>38</v>
      </c>
      <c r="H116" s="71">
        <f t="shared" si="20"/>
        <v>325723</v>
      </c>
      <c r="I116" s="71">
        <f t="shared" si="20"/>
        <v>156184</v>
      </c>
      <c r="J116" s="165">
        <f t="shared" si="20"/>
        <v>134010.117</v>
      </c>
      <c r="K116" s="72">
        <f t="shared" si="20"/>
        <v>1.0000000000000002</v>
      </c>
      <c r="L116" s="140">
        <f t="shared" si="20"/>
        <v>39</v>
      </c>
      <c r="M116" s="141">
        <f t="shared" si="20"/>
        <v>322040</v>
      </c>
      <c r="N116" s="141">
        <f t="shared" si="20"/>
        <v>150098</v>
      </c>
      <c r="O116" s="171">
        <f t="shared" si="20"/>
        <v>127277.379</v>
      </c>
      <c r="P116" s="143">
        <f t="shared" si="20"/>
        <v>0.99999999999999989</v>
      </c>
      <c r="Q116" s="140">
        <f t="shared" si="20"/>
        <v>38</v>
      </c>
      <c r="R116" s="141">
        <f t="shared" si="20"/>
        <v>308343</v>
      </c>
      <c r="S116" s="141">
        <f t="shared" si="20"/>
        <v>143834</v>
      </c>
      <c r="T116" s="171">
        <f t="shared" si="20"/>
        <v>119248.00900000001</v>
      </c>
      <c r="U116" s="143">
        <f t="shared" si="20"/>
        <v>1</v>
      </c>
      <c r="V116" s="140">
        <f t="shared" si="20"/>
        <v>43</v>
      </c>
      <c r="W116" s="141">
        <f t="shared" si="20"/>
        <v>339380</v>
      </c>
      <c r="X116" s="141">
        <f t="shared" si="20"/>
        <v>153912</v>
      </c>
      <c r="Y116" s="171">
        <f t="shared" si="20"/>
        <v>125301.11600000001</v>
      </c>
      <c r="Z116" s="143">
        <f t="shared" si="20"/>
        <v>1</v>
      </c>
      <c r="AA116" s="140">
        <f t="shared" si="20"/>
        <v>58</v>
      </c>
      <c r="AB116" s="141">
        <f t="shared" si="20"/>
        <v>358116</v>
      </c>
      <c r="AC116" s="141">
        <f t="shared" si="20"/>
        <v>159705</v>
      </c>
      <c r="AD116" s="171">
        <f t="shared" si="20"/>
        <v>128796.19100000001</v>
      </c>
      <c r="AE116" s="143">
        <f t="shared" si="20"/>
        <v>1.0000000000000002</v>
      </c>
    </row>
    <row r="119" spans="1:31" ht="12.75" hidden="1" customHeight="1" x14ac:dyDescent="0.2"/>
    <row r="120" spans="1:31" ht="12.75" hidden="1" customHeight="1" x14ac:dyDescent="0.2"/>
    <row r="121" spans="1:31" ht="12.75" hidden="1" customHeight="1" x14ac:dyDescent="0.2"/>
    <row r="122" spans="1:31" ht="12.75" hidden="1" customHeight="1" x14ac:dyDescent="0.2"/>
    <row r="123" spans="1:31" ht="12.75" hidden="1" customHeight="1" x14ac:dyDescent="0.2"/>
    <row r="124" spans="1:31" ht="12.75" hidden="1" customHeight="1" x14ac:dyDescent="0.2"/>
    <row r="125" spans="1:31" ht="12.75" hidden="1" customHeight="1" x14ac:dyDescent="0.2"/>
    <row r="126" spans="1:31" ht="12.75" hidden="1" customHeight="1" x14ac:dyDescent="0.2"/>
    <row r="127" spans="1:31" ht="12.75" hidden="1" customHeight="1" x14ac:dyDescent="0.2"/>
    <row r="128" spans="1:31" ht="12.75" hidden="1" customHeight="1" x14ac:dyDescent="0.2"/>
    <row r="129" spans="1:31" ht="12.75" hidden="1" customHeight="1" x14ac:dyDescent="0.2"/>
    <row r="131" spans="1:31" x14ac:dyDescent="0.2">
      <c r="A131" s="237" t="str">
        <f>Translation!$A$32</f>
        <v>Vorsorgeeinrichtungen ohne Staatsgarantie und ohne Vollversicherungslösung</v>
      </c>
    </row>
    <row r="132" spans="1:31" ht="12.75" customHeight="1" x14ac:dyDescent="0.2">
      <c r="A132" s="114" t="str">
        <f>$A$12</f>
        <v>unter 60.0%</v>
      </c>
      <c r="B132" s="210">
        <v>1</v>
      </c>
      <c r="C132" s="211">
        <v>0</v>
      </c>
      <c r="D132" s="211">
        <v>97</v>
      </c>
      <c r="E132" s="212">
        <v>42.082000000000001</v>
      </c>
      <c r="F132" s="213">
        <f t="shared" ref="F132:F139" si="21">E132/E$156</f>
        <v>6.0277922504283804E-5</v>
      </c>
      <c r="G132" s="218">
        <v>2</v>
      </c>
      <c r="H132" s="219">
        <v>0</v>
      </c>
      <c r="I132" s="219">
        <v>101</v>
      </c>
      <c r="J132" s="220">
        <v>38.981000000000002</v>
      </c>
      <c r="K132" s="221">
        <f t="shared" ref="K132:K139" si="22">J132/J$156</f>
        <v>5.8215711515663923E-5</v>
      </c>
      <c r="L132" s="228">
        <v>4</v>
      </c>
      <c r="M132" s="229">
        <v>50</v>
      </c>
      <c r="N132" s="229">
        <v>106</v>
      </c>
      <c r="O132" s="230">
        <v>37.718000000000004</v>
      </c>
      <c r="P132" s="231">
        <f t="shared" ref="P132:P139" si="23">O132/O$156</f>
        <v>5.9402117482798498E-5</v>
      </c>
      <c r="Q132" s="228">
        <v>8</v>
      </c>
      <c r="R132" s="229">
        <v>194</v>
      </c>
      <c r="S132" s="229">
        <v>131</v>
      </c>
      <c r="T132" s="230">
        <v>53.33</v>
      </c>
      <c r="U132" s="231">
        <f t="shared" ref="U132:U139" si="24">T132/T$156</f>
        <v>8.8102880573489117E-5</v>
      </c>
      <c r="V132" s="228">
        <v>18</v>
      </c>
      <c r="W132" s="229">
        <v>327</v>
      </c>
      <c r="X132" s="229">
        <v>190</v>
      </c>
      <c r="Y132" s="230">
        <v>134.392</v>
      </c>
      <c r="Z132" s="231">
        <f t="shared" ref="Z132:Z139" si="25">Y132/Y$156</f>
        <v>2.3313529023109289E-4</v>
      </c>
      <c r="AA132" s="228"/>
      <c r="AB132" s="229"/>
      <c r="AC132" s="229"/>
      <c r="AD132" s="230"/>
      <c r="AE132" s="231" t="e">
        <f t="shared" ref="AE132:AE139" si="26">AD132/AD$156</f>
        <v>#DIV/0!</v>
      </c>
    </row>
    <row r="133" spans="1:31" ht="12.75" customHeight="1" x14ac:dyDescent="0.2">
      <c r="A133" s="114" t="str">
        <f>$A$13</f>
        <v>60.0% – 69.9%</v>
      </c>
      <c r="B133" s="210">
        <v>1</v>
      </c>
      <c r="C133" s="211">
        <v>0</v>
      </c>
      <c r="D133" s="211">
        <v>86</v>
      </c>
      <c r="E133" s="212">
        <v>8.5749999999999993</v>
      </c>
      <c r="F133" s="213">
        <f t="shared" si="21"/>
        <v>1.2282761880952274E-5</v>
      </c>
      <c r="G133" s="218">
        <v>1</v>
      </c>
      <c r="H133" s="219">
        <v>0</v>
      </c>
      <c r="I133" s="219">
        <v>2</v>
      </c>
      <c r="J133" s="220">
        <v>3.9E-2</v>
      </c>
      <c r="K133" s="221">
        <f t="shared" si="22"/>
        <v>5.824408684002188E-8</v>
      </c>
      <c r="L133" s="228">
        <v>0</v>
      </c>
      <c r="M133" s="229">
        <v>0</v>
      </c>
      <c r="N133" s="229">
        <v>0</v>
      </c>
      <c r="O133" s="230">
        <v>0</v>
      </c>
      <c r="P133" s="231">
        <f t="shared" si="23"/>
        <v>0</v>
      </c>
      <c r="Q133" s="228">
        <v>1</v>
      </c>
      <c r="R133" s="229">
        <v>623</v>
      </c>
      <c r="S133" s="229">
        <v>244</v>
      </c>
      <c r="T133" s="230">
        <v>178.2</v>
      </c>
      <c r="U133" s="231">
        <f t="shared" si="24"/>
        <v>2.9439214922549707E-4</v>
      </c>
      <c r="V133" s="228">
        <v>0</v>
      </c>
      <c r="W133" s="229">
        <v>0</v>
      </c>
      <c r="X133" s="229">
        <v>0</v>
      </c>
      <c r="Y133" s="230">
        <v>0</v>
      </c>
      <c r="Z133" s="231">
        <f t="shared" si="25"/>
        <v>0</v>
      </c>
      <c r="AA133" s="228"/>
      <c r="AB133" s="229"/>
      <c r="AC133" s="229"/>
      <c r="AD133" s="230"/>
      <c r="AE133" s="231" t="e">
        <f t="shared" si="26"/>
        <v>#DIV/0!</v>
      </c>
    </row>
    <row r="134" spans="1:31" x14ac:dyDescent="0.2">
      <c r="A134" s="114" t="str">
        <f>$A$14</f>
        <v>70.0% – 79.9%</v>
      </c>
      <c r="B134" s="210">
        <v>2</v>
      </c>
      <c r="C134" s="211">
        <v>892</v>
      </c>
      <c r="D134" s="211">
        <v>329</v>
      </c>
      <c r="E134" s="212">
        <v>239.917</v>
      </c>
      <c r="F134" s="213">
        <f t="shared" si="21"/>
        <v>3.4365520492039961E-4</v>
      </c>
      <c r="G134" s="218">
        <v>2</v>
      </c>
      <c r="H134" s="219">
        <v>302</v>
      </c>
      <c r="I134" s="219">
        <v>133</v>
      </c>
      <c r="J134" s="220">
        <v>69.978999999999999</v>
      </c>
      <c r="K134" s="221">
        <f t="shared" si="22"/>
        <v>1.0450930648661259E-4</v>
      </c>
      <c r="L134" s="228">
        <v>8</v>
      </c>
      <c r="M134" s="229">
        <v>1480</v>
      </c>
      <c r="N134" s="229">
        <v>963</v>
      </c>
      <c r="O134" s="230">
        <v>549.875</v>
      </c>
      <c r="P134" s="231">
        <f t="shared" si="23"/>
        <v>8.6599871018754504E-4</v>
      </c>
      <c r="Q134" s="228">
        <v>9</v>
      </c>
      <c r="R134" s="229">
        <v>1225</v>
      </c>
      <c r="S134" s="229">
        <v>1056</v>
      </c>
      <c r="T134" s="230">
        <v>465.78699999999998</v>
      </c>
      <c r="U134" s="231">
        <f t="shared" si="24"/>
        <v>7.6949515157854434E-4</v>
      </c>
      <c r="V134" s="228">
        <v>7</v>
      </c>
      <c r="W134" s="229">
        <v>12446</v>
      </c>
      <c r="X134" s="229">
        <v>5572</v>
      </c>
      <c r="Y134" s="230">
        <v>4379.0209999999997</v>
      </c>
      <c r="Z134" s="231">
        <f t="shared" si="25"/>
        <v>7.5964665438645945E-3</v>
      </c>
      <c r="AA134" s="228"/>
      <c r="AB134" s="229"/>
      <c r="AC134" s="229"/>
      <c r="AD134" s="230"/>
      <c r="AE134" s="231" t="e">
        <f t="shared" si="26"/>
        <v>#DIV/0!</v>
      </c>
    </row>
    <row r="135" spans="1:31" x14ac:dyDescent="0.2">
      <c r="A135" s="114" t="str">
        <f>$A$15</f>
        <v>80.0% – 89.9%</v>
      </c>
      <c r="B135" s="210">
        <v>27</v>
      </c>
      <c r="C135" s="211">
        <v>36529</v>
      </c>
      <c r="D135" s="211">
        <v>18219</v>
      </c>
      <c r="E135" s="212">
        <v>18114.120999999999</v>
      </c>
      <c r="F135" s="213">
        <f t="shared" si="21"/>
        <v>2.5946523023411903E-2</v>
      </c>
      <c r="G135" s="218">
        <v>16</v>
      </c>
      <c r="H135" s="219">
        <v>2748</v>
      </c>
      <c r="I135" s="219">
        <v>1562</v>
      </c>
      <c r="J135" s="220">
        <v>1850.4259999999999</v>
      </c>
      <c r="K135" s="221">
        <f t="shared" si="22"/>
        <v>2.7634967342316493E-3</v>
      </c>
      <c r="L135" s="228">
        <v>23</v>
      </c>
      <c r="M135" s="229">
        <v>23065</v>
      </c>
      <c r="N135" s="229">
        <v>10265</v>
      </c>
      <c r="O135" s="230">
        <v>6892.4979999999996</v>
      </c>
      <c r="P135" s="231">
        <f t="shared" si="23"/>
        <v>1.0855002278645571E-2</v>
      </c>
      <c r="Q135" s="228">
        <v>21</v>
      </c>
      <c r="R135" s="229">
        <v>5386</v>
      </c>
      <c r="S135" s="229">
        <v>2328</v>
      </c>
      <c r="T135" s="230">
        <v>1678.367</v>
      </c>
      <c r="U135" s="231">
        <f t="shared" si="24"/>
        <v>2.7727164327673954E-3</v>
      </c>
      <c r="V135" s="228">
        <v>21</v>
      </c>
      <c r="W135" s="229">
        <v>19664</v>
      </c>
      <c r="X135" s="229">
        <v>7121</v>
      </c>
      <c r="Y135" s="230">
        <v>3724.4569999999999</v>
      </c>
      <c r="Z135" s="231">
        <f t="shared" si="25"/>
        <v>6.4609676442662174E-3</v>
      </c>
      <c r="AA135" s="228"/>
      <c r="AB135" s="229"/>
      <c r="AC135" s="229"/>
      <c r="AD135" s="230"/>
      <c r="AE135" s="231" t="e">
        <f t="shared" si="26"/>
        <v>#DIV/0!</v>
      </c>
    </row>
    <row r="136" spans="1:31" x14ac:dyDescent="0.2">
      <c r="A136" s="114" t="str">
        <f>$A$16</f>
        <v>90.0% – 99.9%</v>
      </c>
      <c r="B136" s="210">
        <v>156</v>
      </c>
      <c r="C136" s="211">
        <v>705176</v>
      </c>
      <c r="D136" s="211">
        <v>196825</v>
      </c>
      <c r="E136" s="212">
        <v>174505.677</v>
      </c>
      <c r="F136" s="213">
        <f t="shared" si="21"/>
        <v>0.24996054547701108</v>
      </c>
      <c r="G136" s="218">
        <v>70</v>
      </c>
      <c r="H136" s="219">
        <v>120476</v>
      </c>
      <c r="I136" s="219">
        <v>48616</v>
      </c>
      <c r="J136" s="220">
        <v>39437.877999999997</v>
      </c>
      <c r="K136" s="221">
        <f t="shared" si="22"/>
        <v>5.8898030538927899E-2</v>
      </c>
      <c r="L136" s="228">
        <v>147</v>
      </c>
      <c r="M136" s="229">
        <v>565029</v>
      </c>
      <c r="N136" s="229">
        <v>209954</v>
      </c>
      <c r="O136" s="230">
        <v>165187.72500000001</v>
      </c>
      <c r="P136" s="231">
        <f t="shared" si="23"/>
        <v>0.2601543201433324</v>
      </c>
      <c r="Q136" s="228">
        <v>188</v>
      </c>
      <c r="R136" s="229">
        <v>657329</v>
      </c>
      <c r="S136" s="229">
        <v>239103</v>
      </c>
      <c r="T136" s="230">
        <v>185427.37100000001</v>
      </c>
      <c r="U136" s="231">
        <f t="shared" si="24"/>
        <v>0.30633199929250066</v>
      </c>
      <c r="V136" s="228">
        <v>101</v>
      </c>
      <c r="W136" s="229">
        <v>288408</v>
      </c>
      <c r="X136" s="229">
        <v>94355</v>
      </c>
      <c r="Y136" s="230">
        <v>73397.5</v>
      </c>
      <c r="Z136" s="231">
        <f t="shared" si="25"/>
        <v>0.1273256404007429</v>
      </c>
      <c r="AA136" s="228"/>
      <c r="AB136" s="229"/>
      <c r="AC136" s="229"/>
      <c r="AD136" s="230"/>
      <c r="AE136" s="231" t="e">
        <f t="shared" si="26"/>
        <v>#DIV/0!</v>
      </c>
    </row>
    <row r="137" spans="1:31" x14ac:dyDescent="0.2">
      <c r="A137" s="114" t="str">
        <f>$A$17</f>
        <v>100.0% – 109.9%</v>
      </c>
      <c r="B137" s="210">
        <v>525</v>
      </c>
      <c r="C137" s="211">
        <v>1326734</v>
      </c>
      <c r="D137" s="211">
        <v>324919</v>
      </c>
      <c r="E137" s="212">
        <v>295888.39799999999</v>
      </c>
      <c r="F137" s="213">
        <f t="shared" si="21"/>
        <v>0.42382819078372419</v>
      </c>
      <c r="G137" s="218">
        <v>394</v>
      </c>
      <c r="H137" s="219">
        <v>1241382</v>
      </c>
      <c r="I137" s="219">
        <v>361434</v>
      </c>
      <c r="J137" s="220">
        <v>314001.39</v>
      </c>
      <c r="K137" s="221">
        <f t="shared" si="22"/>
        <v>0.46894164684737377</v>
      </c>
      <c r="L137" s="228">
        <v>504</v>
      </c>
      <c r="M137" s="229">
        <v>1108157</v>
      </c>
      <c r="N137" s="229">
        <v>269093</v>
      </c>
      <c r="O137" s="230">
        <v>252962.576</v>
      </c>
      <c r="P137" s="231">
        <f t="shared" si="23"/>
        <v>0.39839102439957957</v>
      </c>
      <c r="Q137" s="228">
        <v>525</v>
      </c>
      <c r="R137" s="229">
        <v>1066152</v>
      </c>
      <c r="S137" s="229">
        <v>249550</v>
      </c>
      <c r="T137" s="230">
        <v>224521.59400000001</v>
      </c>
      <c r="U137" s="231">
        <f t="shared" si="24"/>
        <v>0.3709169169764</v>
      </c>
      <c r="V137" s="228">
        <v>492</v>
      </c>
      <c r="W137" s="229">
        <v>1001516</v>
      </c>
      <c r="X137" s="229">
        <v>280601</v>
      </c>
      <c r="Y137" s="230">
        <v>229691.82800000001</v>
      </c>
      <c r="Z137" s="231">
        <f t="shared" si="25"/>
        <v>0.39845579338420645</v>
      </c>
      <c r="AA137" s="228"/>
      <c r="AB137" s="229"/>
      <c r="AC137" s="229"/>
      <c r="AD137" s="230"/>
      <c r="AE137" s="231" t="e">
        <f t="shared" si="26"/>
        <v>#DIV/0!</v>
      </c>
    </row>
    <row r="138" spans="1:31" x14ac:dyDescent="0.2">
      <c r="A138" s="114" t="str">
        <f>$A$18</f>
        <v>110.0% – 119.9%</v>
      </c>
      <c r="B138" s="210">
        <v>392</v>
      </c>
      <c r="C138" s="211">
        <v>690612</v>
      </c>
      <c r="D138" s="211">
        <v>187782</v>
      </c>
      <c r="E138" s="212">
        <v>164137.52499999999</v>
      </c>
      <c r="F138" s="213">
        <f t="shared" si="21"/>
        <v>0.23510928691590097</v>
      </c>
      <c r="G138" s="218">
        <v>499</v>
      </c>
      <c r="H138" s="219">
        <v>1108068</v>
      </c>
      <c r="I138" s="219">
        <v>236243</v>
      </c>
      <c r="J138" s="220">
        <v>225553.83900000001</v>
      </c>
      <c r="K138" s="221">
        <f t="shared" si="22"/>
        <v>0.33685070220041829</v>
      </c>
      <c r="L138" s="228">
        <v>452</v>
      </c>
      <c r="M138" s="229">
        <v>827162</v>
      </c>
      <c r="N138" s="229">
        <v>191583</v>
      </c>
      <c r="O138" s="230">
        <v>162432.258</v>
      </c>
      <c r="P138" s="231">
        <f t="shared" si="23"/>
        <v>0.25581473229524992</v>
      </c>
      <c r="Q138" s="228">
        <v>433</v>
      </c>
      <c r="R138" s="229">
        <v>765425</v>
      </c>
      <c r="S138" s="229">
        <v>178238</v>
      </c>
      <c r="T138" s="230">
        <v>149054.15100000001</v>
      </c>
      <c r="U138" s="231">
        <f t="shared" si="24"/>
        <v>0.2462422663516935</v>
      </c>
      <c r="V138" s="228">
        <v>522</v>
      </c>
      <c r="W138" s="229">
        <v>1001465</v>
      </c>
      <c r="X138" s="229">
        <v>189392</v>
      </c>
      <c r="Y138" s="230">
        <v>165121.41399999999</v>
      </c>
      <c r="Z138" s="231">
        <f t="shared" si="25"/>
        <v>0.28644285951737042</v>
      </c>
      <c r="AA138" s="228"/>
      <c r="AB138" s="229"/>
      <c r="AC138" s="229"/>
      <c r="AD138" s="230"/>
      <c r="AE138" s="231" t="e">
        <f t="shared" si="26"/>
        <v>#DIV/0!</v>
      </c>
    </row>
    <row r="139" spans="1:31" ht="12.75" customHeight="1" x14ac:dyDescent="0.2">
      <c r="A139" s="114" t="str">
        <f>$A$19</f>
        <v>120.0% oder höher</v>
      </c>
      <c r="B139" s="210">
        <v>338</v>
      </c>
      <c r="C139" s="211">
        <v>126228</v>
      </c>
      <c r="D139" s="211">
        <v>56815</v>
      </c>
      <c r="E139" s="212">
        <v>45196.591</v>
      </c>
      <c r="F139" s="213">
        <f t="shared" si="21"/>
        <v>6.4739237910646133E-2</v>
      </c>
      <c r="G139" s="218">
        <v>511</v>
      </c>
      <c r="H139" s="219">
        <v>302469</v>
      </c>
      <c r="I139" s="219">
        <v>112320</v>
      </c>
      <c r="J139" s="220">
        <v>88643.338000000003</v>
      </c>
      <c r="K139" s="221">
        <f t="shared" si="22"/>
        <v>0.13238334041695926</v>
      </c>
      <c r="L139" s="228">
        <v>379</v>
      </c>
      <c r="M139" s="229">
        <v>149417</v>
      </c>
      <c r="N139" s="229">
        <v>55607</v>
      </c>
      <c r="O139" s="230">
        <v>46897.88</v>
      </c>
      <c r="P139" s="231">
        <f t="shared" si="23"/>
        <v>7.3859520055522182E-2</v>
      </c>
      <c r="Q139" s="228">
        <v>384</v>
      </c>
      <c r="R139" s="229">
        <v>146803</v>
      </c>
      <c r="S139" s="229">
        <v>51847</v>
      </c>
      <c r="T139" s="230">
        <v>43936.254999999997</v>
      </c>
      <c r="U139" s="231">
        <f t="shared" si="24"/>
        <v>7.2584110765260904E-2</v>
      </c>
      <c r="V139" s="228">
        <v>492</v>
      </c>
      <c r="W139" s="229">
        <v>326126</v>
      </c>
      <c r="X139" s="229">
        <v>132542</v>
      </c>
      <c r="Y139" s="230">
        <v>100006.372</v>
      </c>
      <c r="Z139" s="231">
        <f t="shared" si="25"/>
        <v>0.17348513721931844</v>
      </c>
      <c r="AA139" s="228"/>
      <c r="AB139" s="229"/>
      <c r="AC139" s="229"/>
      <c r="AD139" s="230"/>
      <c r="AE139" s="231" t="e">
        <f t="shared" si="26"/>
        <v>#DIV/0!</v>
      </c>
    </row>
    <row r="140" spans="1:31" ht="12.75" hidden="1" customHeight="1" x14ac:dyDescent="0.2">
      <c r="A140" s="114">
        <f>$A$20</f>
        <v>0</v>
      </c>
      <c r="B140" s="210"/>
      <c r="C140" s="211"/>
      <c r="D140" s="211"/>
      <c r="E140" s="212"/>
      <c r="F140" s="213"/>
      <c r="G140" s="218"/>
      <c r="H140" s="219"/>
      <c r="I140" s="219"/>
      <c r="J140" s="220"/>
      <c r="K140" s="221"/>
      <c r="L140" s="228"/>
      <c r="M140" s="229"/>
      <c r="N140" s="229"/>
      <c r="O140" s="230"/>
      <c r="P140" s="231"/>
      <c r="Q140" s="228"/>
      <c r="R140" s="229"/>
      <c r="S140" s="229"/>
      <c r="T140" s="230"/>
      <c r="U140" s="231"/>
      <c r="V140" s="228"/>
      <c r="W140" s="229"/>
      <c r="X140" s="229"/>
      <c r="Y140" s="230"/>
      <c r="Z140" s="231"/>
      <c r="AA140" s="228"/>
      <c r="AB140" s="229"/>
      <c r="AC140" s="229"/>
      <c r="AD140" s="230"/>
      <c r="AE140" s="231"/>
    </row>
    <row r="141" spans="1:31" ht="12.75" hidden="1" customHeight="1" x14ac:dyDescent="0.2">
      <c r="A141" s="114">
        <f>$A$21</f>
        <v>0</v>
      </c>
      <c r="B141" s="210"/>
      <c r="C141" s="211"/>
      <c r="D141" s="211"/>
      <c r="E141" s="212"/>
      <c r="F141" s="213"/>
      <c r="G141" s="218"/>
      <c r="H141" s="219"/>
      <c r="I141" s="219"/>
      <c r="J141" s="220"/>
      <c r="K141" s="221"/>
      <c r="L141" s="228"/>
      <c r="M141" s="229"/>
      <c r="N141" s="229"/>
      <c r="O141" s="230"/>
      <c r="P141" s="231"/>
      <c r="Q141" s="228"/>
      <c r="R141" s="229"/>
      <c r="S141" s="229"/>
      <c r="T141" s="230"/>
      <c r="U141" s="231"/>
      <c r="V141" s="228"/>
      <c r="W141" s="229"/>
      <c r="X141" s="229"/>
      <c r="Y141" s="230"/>
      <c r="Z141" s="231"/>
      <c r="AA141" s="228"/>
      <c r="AB141" s="229"/>
      <c r="AC141" s="229"/>
      <c r="AD141" s="230"/>
      <c r="AE141" s="231"/>
    </row>
    <row r="142" spans="1:31" ht="12.75" hidden="1" customHeight="1" x14ac:dyDescent="0.2">
      <c r="A142" s="114">
        <f>$A$22</f>
        <v>0</v>
      </c>
      <c r="B142" s="210"/>
      <c r="C142" s="211"/>
      <c r="D142" s="211"/>
      <c r="E142" s="212"/>
      <c r="F142" s="213"/>
      <c r="G142" s="218"/>
      <c r="H142" s="219"/>
      <c r="I142" s="219"/>
      <c r="J142" s="220"/>
      <c r="K142" s="221"/>
      <c r="L142" s="228"/>
      <c r="M142" s="229"/>
      <c r="N142" s="229"/>
      <c r="O142" s="230"/>
      <c r="P142" s="231"/>
      <c r="Q142" s="228"/>
      <c r="R142" s="229"/>
      <c r="S142" s="229"/>
      <c r="T142" s="230"/>
      <c r="U142" s="231"/>
      <c r="V142" s="228"/>
      <c r="W142" s="229"/>
      <c r="X142" s="229"/>
      <c r="Y142" s="230"/>
      <c r="Z142" s="231"/>
      <c r="AA142" s="228"/>
      <c r="AB142" s="229"/>
      <c r="AC142" s="229"/>
      <c r="AD142" s="230"/>
      <c r="AE142" s="231"/>
    </row>
    <row r="143" spans="1:31" ht="12.75" hidden="1" customHeight="1" x14ac:dyDescent="0.2">
      <c r="A143" s="114">
        <f>$A$23</f>
        <v>0</v>
      </c>
      <c r="B143" s="210"/>
      <c r="C143" s="211"/>
      <c r="D143" s="211"/>
      <c r="E143" s="212"/>
      <c r="F143" s="213"/>
      <c r="G143" s="218"/>
      <c r="H143" s="219"/>
      <c r="I143" s="219"/>
      <c r="J143" s="220"/>
      <c r="K143" s="221"/>
      <c r="L143" s="228"/>
      <c r="M143" s="229"/>
      <c r="N143" s="229"/>
      <c r="O143" s="230"/>
      <c r="P143" s="231"/>
      <c r="Q143" s="228"/>
      <c r="R143" s="229"/>
      <c r="S143" s="229"/>
      <c r="T143" s="230"/>
      <c r="U143" s="231"/>
      <c r="V143" s="228"/>
      <c r="W143" s="229"/>
      <c r="X143" s="229"/>
      <c r="Y143" s="230"/>
      <c r="Z143" s="231"/>
      <c r="AA143" s="228"/>
      <c r="AB143" s="229"/>
      <c r="AC143" s="229"/>
      <c r="AD143" s="230"/>
      <c r="AE143" s="231"/>
    </row>
    <row r="144" spans="1:31" ht="12.75" hidden="1" customHeight="1" x14ac:dyDescent="0.2">
      <c r="A144" s="114">
        <f>$A$24</f>
        <v>0</v>
      </c>
      <c r="B144" s="210"/>
      <c r="C144" s="211"/>
      <c r="D144" s="211"/>
      <c r="E144" s="212"/>
      <c r="F144" s="213"/>
      <c r="G144" s="218"/>
      <c r="H144" s="219"/>
      <c r="I144" s="219"/>
      <c r="J144" s="220"/>
      <c r="K144" s="221"/>
      <c r="L144" s="228"/>
      <c r="M144" s="229"/>
      <c r="N144" s="229"/>
      <c r="O144" s="230"/>
      <c r="P144" s="231"/>
      <c r="Q144" s="228"/>
      <c r="R144" s="229"/>
      <c r="S144" s="229"/>
      <c r="T144" s="230"/>
      <c r="U144" s="231"/>
      <c r="V144" s="228"/>
      <c r="W144" s="229"/>
      <c r="X144" s="229"/>
      <c r="Y144" s="230"/>
      <c r="Z144" s="231"/>
      <c r="AA144" s="228"/>
      <c r="AB144" s="229"/>
      <c r="AC144" s="229"/>
      <c r="AD144" s="230"/>
      <c r="AE144" s="231"/>
    </row>
    <row r="145" spans="1:31" ht="12.75" hidden="1" customHeight="1" x14ac:dyDescent="0.2">
      <c r="A145" s="114">
        <f>$A$25</f>
        <v>0</v>
      </c>
      <c r="B145" s="210"/>
      <c r="C145" s="211"/>
      <c r="D145" s="211"/>
      <c r="E145" s="212"/>
      <c r="F145" s="213"/>
      <c r="G145" s="218"/>
      <c r="H145" s="219"/>
      <c r="I145" s="219"/>
      <c r="J145" s="220"/>
      <c r="K145" s="221"/>
      <c r="L145" s="228"/>
      <c r="M145" s="229"/>
      <c r="N145" s="229"/>
      <c r="O145" s="230"/>
      <c r="P145" s="231"/>
      <c r="Q145" s="228"/>
      <c r="R145" s="229"/>
      <c r="S145" s="229"/>
      <c r="T145" s="230"/>
      <c r="U145" s="231"/>
      <c r="V145" s="228"/>
      <c r="W145" s="229"/>
      <c r="X145" s="229"/>
      <c r="Y145" s="230"/>
      <c r="Z145" s="231"/>
      <c r="AA145" s="228"/>
      <c r="AB145" s="229"/>
      <c r="AC145" s="229"/>
      <c r="AD145" s="230"/>
      <c r="AE145" s="231"/>
    </row>
    <row r="146" spans="1:31" ht="12.75" hidden="1" customHeight="1" x14ac:dyDescent="0.2">
      <c r="A146" s="114">
        <f>$A$26</f>
        <v>0</v>
      </c>
      <c r="B146" s="210"/>
      <c r="C146" s="211"/>
      <c r="D146" s="211"/>
      <c r="E146" s="212"/>
      <c r="F146" s="213"/>
      <c r="G146" s="218"/>
      <c r="H146" s="219"/>
      <c r="I146" s="219"/>
      <c r="J146" s="220"/>
      <c r="K146" s="221"/>
      <c r="L146" s="228"/>
      <c r="M146" s="229"/>
      <c r="N146" s="229"/>
      <c r="O146" s="230"/>
      <c r="P146" s="231"/>
      <c r="Q146" s="228"/>
      <c r="R146" s="229"/>
      <c r="S146" s="229"/>
      <c r="T146" s="230"/>
      <c r="U146" s="231"/>
      <c r="V146" s="228"/>
      <c r="W146" s="229"/>
      <c r="X146" s="229"/>
      <c r="Y146" s="230"/>
      <c r="Z146" s="231"/>
      <c r="AA146" s="228"/>
      <c r="AB146" s="229"/>
      <c r="AC146" s="229"/>
      <c r="AD146" s="230"/>
      <c r="AE146" s="231"/>
    </row>
    <row r="147" spans="1:31" ht="12.75" hidden="1" customHeight="1" x14ac:dyDescent="0.2">
      <c r="A147" s="114">
        <f>$A$27</f>
        <v>0</v>
      </c>
      <c r="B147" s="210"/>
      <c r="C147" s="211"/>
      <c r="D147" s="211"/>
      <c r="E147" s="212"/>
      <c r="F147" s="213"/>
      <c r="G147" s="218"/>
      <c r="H147" s="219"/>
      <c r="I147" s="219"/>
      <c r="J147" s="220"/>
      <c r="K147" s="221"/>
      <c r="L147" s="228"/>
      <c r="M147" s="229"/>
      <c r="N147" s="229"/>
      <c r="O147" s="230"/>
      <c r="P147" s="231"/>
      <c r="Q147" s="228"/>
      <c r="R147" s="229"/>
      <c r="S147" s="229"/>
      <c r="T147" s="230"/>
      <c r="U147" s="231"/>
      <c r="V147" s="228"/>
      <c r="W147" s="229"/>
      <c r="X147" s="229"/>
      <c r="Y147" s="230"/>
      <c r="Z147" s="231"/>
      <c r="AA147" s="228"/>
      <c r="AB147" s="229"/>
      <c r="AC147" s="229"/>
      <c r="AD147" s="230"/>
      <c r="AE147" s="231"/>
    </row>
    <row r="148" spans="1:31" ht="12.75" hidden="1" customHeight="1" x14ac:dyDescent="0.2">
      <c r="A148" s="114">
        <f>$A$28</f>
        <v>0</v>
      </c>
      <c r="B148" s="210"/>
      <c r="C148" s="211"/>
      <c r="D148" s="211"/>
      <c r="E148" s="212"/>
      <c r="F148" s="213"/>
      <c r="G148" s="218"/>
      <c r="H148" s="219"/>
      <c r="I148" s="219"/>
      <c r="J148" s="220"/>
      <c r="K148" s="221"/>
      <c r="L148" s="228"/>
      <c r="M148" s="229"/>
      <c r="N148" s="229"/>
      <c r="O148" s="230"/>
      <c r="P148" s="231"/>
      <c r="Q148" s="228"/>
      <c r="R148" s="229"/>
      <c r="S148" s="229"/>
      <c r="T148" s="230"/>
      <c r="U148" s="231"/>
      <c r="V148" s="228"/>
      <c r="W148" s="229"/>
      <c r="X148" s="229"/>
      <c r="Y148" s="230"/>
      <c r="Z148" s="231"/>
      <c r="AA148" s="228"/>
      <c r="AB148" s="229"/>
      <c r="AC148" s="229"/>
      <c r="AD148" s="230"/>
      <c r="AE148" s="231"/>
    </row>
    <row r="149" spans="1:31" ht="12.75" hidden="1" customHeight="1" x14ac:dyDescent="0.2">
      <c r="A149" s="114">
        <f>$A$29</f>
        <v>0</v>
      </c>
      <c r="B149" s="210"/>
      <c r="C149" s="211"/>
      <c r="D149" s="211"/>
      <c r="E149" s="212"/>
      <c r="F149" s="213"/>
      <c r="G149" s="218"/>
      <c r="H149" s="219"/>
      <c r="I149" s="219"/>
      <c r="J149" s="220"/>
      <c r="K149" s="221"/>
      <c r="L149" s="228"/>
      <c r="M149" s="229"/>
      <c r="N149" s="229"/>
      <c r="O149" s="230"/>
      <c r="P149" s="231"/>
      <c r="Q149" s="228"/>
      <c r="R149" s="229"/>
      <c r="S149" s="229"/>
      <c r="T149" s="230"/>
      <c r="U149" s="231"/>
      <c r="V149" s="228"/>
      <c r="W149" s="229"/>
      <c r="X149" s="229"/>
      <c r="Y149" s="230"/>
      <c r="Z149" s="231"/>
      <c r="AA149" s="228"/>
      <c r="AB149" s="229"/>
      <c r="AC149" s="229"/>
      <c r="AD149" s="230"/>
      <c r="AE149" s="231"/>
    </row>
    <row r="150" spans="1:31" ht="12.75" hidden="1" customHeight="1" x14ac:dyDescent="0.2">
      <c r="A150" s="114">
        <f>$A$30</f>
        <v>0</v>
      </c>
      <c r="B150" s="210"/>
      <c r="C150" s="211"/>
      <c r="D150" s="211"/>
      <c r="E150" s="212"/>
      <c r="F150" s="213"/>
      <c r="G150" s="218"/>
      <c r="H150" s="219"/>
      <c r="I150" s="219"/>
      <c r="J150" s="220"/>
      <c r="K150" s="221"/>
      <c r="L150" s="228"/>
      <c r="M150" s="229"/>
      <c r="N150" s="229"/>
      <c r="O150" s="230"/>
      <c r="P150" s="231"/>
      <c r="Q150" s="228"/>
      <c r="R150" s="229"/>
      <c r="S150" s="229"/>
      <c r="T150" s="230"/>
      <c r="U150" s="231"/>
      <c r="V150" s="228"/>
      <c r="W150" s="229"/>
      <c r="X150" s="229"/>
      <c r="Y150" s="230"/>
      <c r="Z150" s="231"/>
      <c r="AA150" s="228"/>
      <c r="AB150" s="229"/>
      <c r="AC150" s="229"/>
      <c r="AD150" s="230"/>
      <c r="AE150" s="231"/>
    </row>
    <row r="151" spans="1:31" ht="12.75" hidden="1" customHeight="1" x14ac:dyDescent="0.2">
      <c r="A151" s="114">
        <f>$A$31</f>
        <v>0</v>
      </c>
      <c r="B151" s="210"/>
      <c r="C151" s="211"/>
      <c r="D151" s="211"/>
      <c r="E151" s="212"/>
      <c r="F151" s="213"/>
      <c r="G151" s="218"/>
      <c r="H151" s="219"/>
      <c r="I151" s="219"/>
      <c r="J151" s="220"/>
      <c r="K151" s="221"/>
      <c r="L151" s="228"/>
      <c r="M151" s="229"/>
      <c r="N151" s="229"/>
      <c r="O151" s="230"/>
      <c r="P151" s="231"/>
      <c r="Q151" s="228"/>
      <c r="R151" s="229"/>
      <c r="S151" s="229"/>
      <c r="T151" s="230"/>
      <c r="U151" s="231"/>
      <c r="V151" s="228"/>
      <c r="W151" s="229"/>
      <c r="X151" s="229"/>
      <c r="Y151" s="230"/>
      <c r="Z151" s="231"/>
      <c r="AA151" s="228"/>
      <c r="AB151" s="229"/>
      <c r="AC151" s="229"/>
      <c r="AD151" s="230"/>
      <c r="AE151" s="231"/>
    </row>
    <row r="152" spans="1:31" ht="12.75" hidden="1" customHeight="1" x14ac:dyDescent="0.2">
      <c r="A152" s="114">
        <f>$A$32</f>
        <v>0</v>
      </c>
      <c r="B152" s="210"/>
      <c r="C152" s="211"/>
      <c r="D152" s="211"/>
      <c r="E152" s="212"/>
      <c r="F152" s="213"/>
      <c r="G152" s="218"/>
      <c r="H152" s="219"/>
      <c r="I152" s="219"/>
      <c r="J152" s="220"/>
      <c r="K152" s="221"/>
      <c r="L152" s="228"/>
      <c r="M152" s="229"/>
      <c r="N152" s="229"/>
      <c r="O152" s="230"/>
      <c r="P152" s="231"/>
      <c r="Q152" s="228"/>
      <c r="R152" s="229"/>
      <c r="S152" s="229"/>
      <c r="T152" s="230"/>
      <c r="U152" s="231"/>
      <c r="V152" s="228"/>
      <c r="W152" s="229"/>
      <c r="X152" s="229"/>
      <c r="Y152" s="230"/>
      <c r="Z152" s="231"/>
      <c r="AA152" s="228"/>
      <c r="AB152" s="229"/>
      <c r="AC152" s="229"/>
      <c r="AD152" s="230"/>
      <c r="AE152" s="231"/>
    </row>
    <row r="153" spans="1:31" ht="12.75" hidden="1" customHeight="1" x14ac:dyDescent="0.2">
      <c r="A153" s="114">
        <f>$A$33</f>
        <v>0</v>
      </c>
      <c r="B153" s="210"/>
      <c r="C153" s="211"/>
      <c r="D153" s="211"/>
      <c r="E153" s="212"/>
      <c r="F153" s="213"/>
      <c r="G153" s="218"/>
      <c r="H153" s="219"/>
      <c r="I153" s="219"/>
      <c r="J153" s="220"/>
      <c r="K153" s="221"/>
      <c r="L153" s="228"/>
      <c r="M153" s="229"/>
      <c r="N153" s="229"/>
      <c r="O153" s="230"/>
      <c r="P153" s="231"/>
      <c r="Q153" s="228"/>
      <c r="R153" s="229"/>
      <c r="S153" s="229"/>
      <c r="T153" s="230"/>
      <c r="U153" s="231"/>
      <c r="V153" s="228"/>
      <c r="W153" s="229"/>
      <c r="X153" s="229"/>
      <c r="Y153" s="230"/>
      <c r="Z153" s="231"/>
      <c r="AA153" s="228"/>
      <c r="AB153" s="229"/>
      <c r="AC153" s="229"/>
      <c r="AD153" s="230"/>
      <c r="AE153" s="231"/>
    </row>
    <row r="154" spans="1:31" ht="12.75" hidden="1" customHeight="1" x14ac:dyDescent="0.2">
      <c r="A154" s="114">
        <f>$A$34</f>
        <v>0</v>
      </c>
      <c r="B154" s="210"/>
      <c r="C154" s="211"/>
      <c r="D154" s="211"/>
      <c r="E154" s="212"/>
      <c r="F154" s="213"/>
      <c r="G154" s="218"/>
      <c r="H154" s="219"/>
      <c r="I154" s="219"/>
      <c r="J154" s="220"/>
      <c r="K154" s="221"/>
      <c r="L154" s="228"/>
      <c r="M154" s="229"/>
      <c r="N154" s="229"/>
      <c r="O154" s="230"/>
      <c r="P154" s="231"/>
      <c r="Q154" s="228"/>
      <c r="R154" s="229"/>
      <c r="S154" s="229"/>
      <c r="T154" s="230"/>
      <c r="U154" s="231"/>
      <c r="V154" s="228"/>
      <c r="W154" s="229"/>
      <c r="X154" s="229"/>
      <c r="Y154" s="230"/>
      <c r="Z154" s="231"/>
      <c r="AA154" s="228"/>
      <c r="AB154" s="229"/>
      <c r="AC154" s="229"/>
      <c r="AD154" s="230"/>
      <c r="AE154" s="231"/>
    </row>
    <row r="155" spans="1:31" ht="12.75" hidden="1" customHeight="1" x14ac:dyDescent="0.2">
      <c r="B155" s="210"/>
      <c r="C155" s="211"/>
      <c r="D155" s="211"/>
      <c r="E155" s="212"/>
      <c r="F155" s="213"/>
      <c r="G155" s="218"/>
      <c r="H155" s="219"/>
      <c r="I155" s="219"/>
      <c r="J155" s="220"/>
      <c r="K155" s="221"/>
      <c r="L155" s="228"/>
      <c r="M155" s="229"/>
      <c r="N155" s="229"/>
      <c r="O155" s="230"/>
      <c r="P155" s="231"/>
      <c r="Q155" s="228"/>
      <c r="R155" s="229"/>
      <c r="S155" s="229"/>
      <c r="T155" s="230"/>
      <c r="U155" s="231"/>
      <c r="V155" s="228"/>
      <c r="W155" s="229"/>
      <c r="X155" s="229"/>
      <c r="Y155" s="230"/>
      <c r="Z155" s="231"/>
      <c r="AA155" s="228"/>
      <c r="AB155" s="229"/>
      <c r="AC155" s="229"/>
      <c r="AD155" s="230"/>
      <c r="AE155" s="231"/>
    </row>
    <row r="156" spans="1:31" x14ac:dyDescent="0.2">
      <c r="A156" s="115" t="s">
        <v>2</v>
      </c>
      <c r="B156" s="214">
        <f t="shared" ref="B156:AE156" si="27">SUM(B$132:B$155)</f>
        <v>1442</v>
      </c>
      <c r="C156" s="215">
        <f t="shared" si="27"/>
        <v>2886171</v>
      </c>
      <c r="D156" s="215">
        <f t="shared" si="27"/>
        <v>785072</v>
      </c>
      <c r="E156" s="216">
        <f t="shared" si="27"/>
        <v>698132.88600000006</v>
      </c>
      <c r="F156" s="217">
        <f t="shared" si="27"/>
        <v>0.99999999999999989</v>
      </c>
      <c r="G156" s="224">
        <f t="shared" si="27"/>
        <v>1495</v>
      </c>
      <c r="H156" s="225">
        <f t="shared" si="27"/>
        <v>2775445</v>
      </c>
      <c r="I156" s="225">
        <f t="shared" si="27"/>
        <v>760411</v>
      </c>
      <c r="J156" s="226">
        <f t="shared" si="27"/>
        <v>669595.87</v>
      </c>
      <c r="K156" s="227">
        <f t="shared" si="27"/>
        <v>1</v>
      </c>
      <c r="L156" s="233">
        <f t="shared" si="27"/>
        <v>1517</v>
      </c>
      <c r="M156" s="234">
        <f t="shared" si="27"/>
        <v>2674360</v>
      </c>
      <c r="N156" s="234">
        <f t="shared" si="27"/>
        <v>737571</v>
      </c>
      <c r="O156" s="235">
        <f t="shared" si="27"/>
        <v>634960.53</v>
      </c>
      <c r="P156" s="236">
        <f t="shared" si="27"/>
        <v>1</v>
      </c>
      <c r="Q156" s="233">
        <f t="shared" si="27"/>
        <v>1569</v>
      </c>
      <c r="R156" s="234">
        <f t="shared" si="27"/>
        <v>2643137</v>
      </c>
      <c r="S156" s="234">
        <f t="shared" si="27"/>
        <v>722497</v>
      </c>
      <c r="T156" s="235">
        <f t="shared" si="27"/>
        <v>605315.05500000005</v>
      </c>
      <c r="U156" s="236">
        <f t="shared" si="27"/>
        <v>1</v>
      </c>
      <c r="V156" s="233">
        <f t="shared" si="27"/>
        <v>1653</v>
      </c>
      <c r="W156" s="234">
        <f t="shared" si="27"/>
        <v>2649952</v>
      </c>
      <c r="X156" s="234">
        <f t="shared" si="27"/>
        <v>709773</v>
      </c>
      <c r="Y156" s="235">
        <f t="shared" si="27"/>
        <v>576454.98399999994</v>
      </c>
      <c r="Z156" s="236">
        <f t="shared" si="27"/>
        <v>1.0000000000000002</v>
      </c>
      <c r="AA156" s="233">
        <f t="shared" si="27"/>
        <v>0</v>
      </c>
      <c r="AB156" s="234">
        <f t="shared" si="27"/>
        <v>0</v>
      </c>
      <c r="AC156" s="234">
        <f t="shared" si="27"/>
        <v>0</v>
      </c>
      <c r="AD156" s="235">
        <f t="shared" si="27"/>
        <v>0</v>
      </c>
      <c r="AE156" s="236" t="e">
        <f t="shared" si="27"/>
        <v>#DIV/0!</v>
      </c>
    </row>
    <row r="159" spans="1:31" ht="12.75" hidden="1" customHeight="1" x14ac:dyDescent="0.2"/>
    <row r="160" spans="1:31" ht="12.75" hidden="1" customHeight="1" x14ac:dyDescent="0.2"/>
    <row r="161" spans="1:31" ht="12.75" hidden="1" customHeight="1" x14ac:dyDescent="0.2"/>
    <row r="162" spans="1:31" ht="12.75" hidden="1" customHeight="1" x14ac:dyDescent="0.2"/>
    <row r="163" spans="1:31" ht="12.75" hidden="1" customHeight="1" x14ac:dyDescent="0.2"/>
    <row r="164" spans="1:31" ht="12.75" hidden="1" customHeight="1" x14ac:dyDescent="0.2"/>
    <row r="165" spans="1:31" ht="12.75" hidden="1" customHeight="1" x14ac:dyDescent="0.2"/>
    <row r="166" spans="1:31" ht="12.75" hidden="1" customHeight="1" x14ac:dyDescent="0.2"/>
    <row r="167" spans="1:31" ht="12.75" hidden="1" customHeight="1" x14ac:dyDescent="0.2"/>
    <row r="168" spans="1:31" ht="12.75" hidden="1" customHeight="1" x14ac:dyDescent="0.2"/>
    <row r="169" spans="1:31" ht="12.75" hidden="1" customHeight="1" x14ac:dyDescent="0.2"/>
    <row r="171" spans="1:31" x14ac:dyDescent="0.2">
      <c r="A171" s="273" t="str">
        <f>Translation!$A$33</f>
        <v>Vorsorgeeinrichtungen ohne Staatsgarantie und mit Vollversicherungslösung</v>
      </c>
    </row>
    <row r="172" spans="1:31" ht="12.75" customHeight="1" x14ac:dyDescent="0.2">
      <c r="A172" s="114" t="str">
        <f>$A$12</f>
        <v>unter 60.0%</v>
      </c>
      <c r="B172" s="238">
        <v>0</v>
      </c>
      <c r="C172" s="239">
        <v>0</v>
      </c>
      <c r="D172" s="239">
        <v>0</v>
      </c>
      <c r="E172" s="240">
        <v>0</v>
      </c>
      <c r="F172" s="241">
        <f t="shared" ref="F172:F179" si="28">E172/E$196</f>
        <v>0</v>
      </c>
      <c r="G172" s="246">
        <v>0</v>
      </c>
      <c r="H172" s="247">
        <v>0</v>
      </c>
      <c r="I172" s="247">
        <v>0</v>
      </c>
      <c r="J172" s="248">
        <v>0</v>
      </c>
      <c r="K172" s="249">
        <f t="shared" ref="K172:K179" si="29">J172/J$196</f>
        <v>0</v>
      </c>
      <c r="L172" s="256">
        <v>0</v>
      </c>
      <c r="M172" s="257">
        <v>0</v>
      </c>
      <c r="N172" s="257">
        <v>0</v>
      </c>
      <c r="O172" s="258">
        <v>0</v>
      </c>
      <c r="P172" s="259">
        <f t="shared" ref="P172:P179" si="30">O172/O$196</f>
        <v>0</v>
      </c>
      <c r="Q172" s="256">
        <v>1</v>
      </c>
      <c r="R172" s="257">
        <v>0</v>
      </c>
      <c r="S172" s="257">
        <v>0</v>
      </c>
      <c r="T172" s="258">
        <v>0</v>
      </c>
      <c r="U172" s="259">
        <f t="shared" ref="U172:U179" si="31">T172/T$196</f>
        <v>0</v>
      </c>
      <c r="V172" s="256">
        <v>2</v>
      </c>
      <c r="W172" s="257">
        <v>10</v>
      </c>
      <c r="X172" s="257">
        <v>1</v>
      </c>
      <c r="Y172" s="258">
        <v>1.867</v>
      </c>
      <c r="Z172" s="259">
        <f t="shared" ref="Z172:Z179" si="32">Y172/Y$196</f>
        <v>1.8254720622353976E-5</v>
      </c>
      <c r="AA172" s="256"/>
      <c r="AB172" s="257"/>
      <c r="AC172" s="257"/>
      <c r="AD172" s="258"/>
      <c r="AE172" s="259" t="e">
        <f t="shared" ref="AE172:AE179" si="33">AD172/AD$196</f>
        <v>#DIV/0!</v>
      </c>
    </row>
    <row r="173" spans="1:31" ht="12.75" customHeight="1" x14ac:dyDescent="0.2">
      <c r="A173" s="114" t="str">
        <f>$A$13</f>
        <v>60.0% – 69.9%</v>
      </c>
      <c r="B173" s="238">
        <v>0</v>
      </c>
      <c r="C173" s="239">
        <v>0</v>
      </c>
      <c r="D173" s="239">
        <v>0</v>
      </c>
      <c r="E173" s="240">
        <v>0</v>
      </c>
      <c r="F173" s="241">
        <f t="shared" si="28"/>
        <v>0</v>
      </c>
      <c r="G173" s="246">
        <v>0</v>
      </c>
      <c r="H173" s="247">
        <v>0</v>
      </c>
      <c r="I173" s="247">
        <v>0</v>
      </c>
      <c r="J173" s="248">
        <v>0</v>
      </c>
      <c r="K173" s="249">
        <f t="shared" si="29"/>
        <v>0</v>
      </c>
      <c r="L173" s="256">
        <v>0</v>
      </c>
      <c r="M173" s="257">
        <v>0</v>
      </c>
      <c r="N173" s="257">
        <v>0</v>
      </c>
      <c r="O173" s="258">
        <v>0</v>
      </c>
      <c r="P173" s="259">
        <f t="shared" si="30"/>
        <v>0</v>
      </c>
      <c r="Q173" s="256">
        <v>0</v>
      </c>
      <c r="R173" s="257">
        <v>0</v>
      </c>
      <c r="S173" s="257">
        <v>0</v>
      </c>
      <c r="T173" s="258">
        <v>0</v>
      </c>
      <c r="U173" s="259">
        <f t="shared" si="31"/>
        <v>0</v>
      </c>
      <c r="V173" s="256">
        <v>0</v>
      </c>
      <c r="W173" s="257">
        <v>0</v>
      </c>
      <c r="X173" s="257">
        <v>0</v>
      </c>
      <c r="Y173" s="258">
        <v>0</v>
      </c>
      <c r="Z173" s="259">
        <f t="shared" si="32"/>
        <v>0</v>
      </c>
      <c r="AA173" s="256"/>
      <c r="AB173" s="257"/>
      <c r="AC173" s="257"/>
      <c r="AD173" s="258"/>
      <c r="AE173" s="259" t="e">
        <f t="shared" si="33"/>
        <v>#DIV/0!</v>
      </c>
    </row>
    <row r="174" spans="1:31" x14ac:dyDescent="0.2">
      <c r="A174" s="114" t="str">
        <f>$A$14</f>
        <v>70.0% – 79.9%</v>
      </c>
      <c r="B174" s="238">
        <v>0</v>
      </c>
      <c r="C174" s="239">
        <v>0</v>
      </c>
      <c r="D174" s="239">
        <v>0</v>
      </c>
      <c r="E174" s="240">
        <v>0</v>
      </c>
      <c r="F174" s="241">
        <f t="shared" si="28"/>
        <v>0</v>
      </c>
      <c r="G174" s="246">
        <v>0</v>
      </c>
      <c r="H174" s="247">
        <v>0</v>
      </c>
      <c r="I174" s="247">
        <v>0</v>
      </c>
      <c r="J174" s="248">
        <v>0</v>
      </c>
      <c r="K174" s="249">
        <f t="shared" si="29"/>
        <v>0</v>
      </c>
      <c r="L174" s="256">
        <v>0</v>
      </c>
      <c r="M174" s="257">
        <v>0</v>
      </c>
      <c r="N174" s="257">
        <v>0</v>
      </c>
      <c r="O174" s="258">
        <v>0</v>
      </c>
      <c r="P174" s="259">
        <f t="shared" si="30"/>
        <v>0</v>
      </c>
      <c r="Q174" s="256">
        <v>0</v>
      </c>
      <c r="R174" s="257">
        <v>0</v>
      </c>
      <c r="S174" s="257">
        <v>0</v>
      </c>
      <c r="T174" s="258">
        <v>0</v>
      </c>
      <c r="U174" s="259">
        <f t="shared" si="31"/>
        <v>0</v>
      </c>
      <c r="V174" s="256">
        <v>0</v>
      </c>
      <c r="W174" s="257">
        <v>0</v>
      </c>
      <c r="X174" s="257">
        <v>0</v>
      </c>
      <c r="Y174" s="258">
        <v>0</v>
      </c>
      <c r="Z174" s="259">
        <f t="shared" si="32"/>
        <v>0</v>
      </c>
      <c r="AA174" s="256"/>
      <c r="AB174" s="257"/>
      <c r="AC174" s="257"/>
      <c r="AD174" s="258"/>
      <c r="AE174" s="259" t="e">
        <f t="shared" si="33"/>
        <v>#DIV/0!</v>
      </c>
    </row>
    <row r="175" spans="1:31" x14ac:dyDescent="0.2">
      <c r="A175" s="114" t="str">
        <f>$A$15</f>
        <v>80.0% – 89.9%</v>
      </c>
      <c r="B175" s="238">
        <v>0</v>
      </c>
      <c r="C175" s="239">
        <v>0</v>
      </c>
      <c r="D175" s="239">
        <v>0</v>
      </c>
      <c r="E175" s="240">
        <v>0</v>
      </c>
      <c r="F175" s="241">
        <f t="shared" si="28"/>
        <v>0</v>
      </c>
      <c r="G175" s="246">
        <v>1</v>
      </c>
      <c r="H175" s="247">
        <v>278</v>
      </c>
      <c r="I175" s="247">
        <v>0</v>
      </c>
      <c r="J175" s="248">
        <v>53.587000000000003</v>
      </c>
      <c r="K175" s="249">
        <f t="shared" si="29"/>
        <v>5.3758060298191262E-4</v>
      </c>
      <c r="L175" s="256">
        <v>0</v>
      </c>
      <c r="M175" s="257">
        <v>0</v>
      </c>
      <c r="N175" s="257">
        <v>0</v>
      </c>
      <c r="O175" s="258">
        <v>0</v>
      </c>
      <c r="P175" s="259">
        <f t="shared" si="30"/>
        <v>0</v>
      </c>
      <c r="Q175" s="256">
        <v>0</v>
      </c>
      <c r="R175" s="257">
        <v>0</v>
      </c>
      <c r="S175" s="257">
        <v>0</v>
      </c>
      <c r="T175" s="258">
        <v>0</v>
      </c>
      <c r="U175" s="259">
        <f t="shared" si="31"/>
        <v>0</v>
      </c>
      <c r="V175" s="256">
        <v>0</v>
      </c>
      <c r="W175" s="257">
        <v>0</v>
      </c>
      <c r="X175" s="257">
        <v>0</v>
      </c>
      <c r="Y175" s="258">
        <v>0</v>
      </c>
      <c r="Z175" s="259">
        <f t="shared" si="32"/>
        <v>0</v>
      </c>
      <c r="AA175" s="256"/>
      <c r="AB175" s="257"/>
      <c r="AC175" s="257"/>
      <c r="AD175" s="258"/>
      <c r="AE175" s="259" t="e">
        <f t="shared" si="33"/>
        <v>#DIV/0!</v>
      </c>
    </row>
    <row r="176" spans="1:31" x14ac:dyDescent="0.2">
      <c r="A176" s="114" t="str">
        <f>$A$16</f>
        <v>90.0% – 99.9%</v>
      </c>
      <c r="B176" s="238">
        <v>2</v>
      </c>
      <c r="C176" s="239">
        <v>13</v>
      </c>
      <c r="D176" s="239">
        <v>0</v>
      </c>
      <c r="E176" s="240">
        <v>3.0049999999999999</v>
      </c>
      <c r="F176" s="241">
        <f t="shared" si="28"/>
        <v>3.1269494982255414E-5</v>
      </c>
      <c r="G176" s="246">
        <v>2</v>
      </c>
      <c r="H176" s="247">
        <v>10</v>
      </c>
      <c r="I176" s="247">
        <v>1</v>
      </c>
      <c r="J176" s="248">
        <v>2.294</v>
      </c>
      <c r="K176" s="249">
        <f t="shared" si="29"/>
        <v>2.3013229015255708E-5</v>
      </c>
      <c r="L176" s="256">
        <v>3</v>
      </c>
      <c r="M176" s="257">
        <v>587</v>
      </c>
      <c r="N176" s="257">
        <v>156</v>
      </c>
      <c r="O176" s="258">
        <v>230.39400000000001</v>
      </c>
      <c r="P176" s="259">
        <f t="shared" si="30"/>
        <v>2.3551111485012911E-3</v>
      </c>
      <c r="Q176" s="256">
        <v>3</v>
      </c>
      <c r="R176" s="257">
        <v>587</v>
      </c>
      <c r="S176" s="257">
        <v>156</v>
      </c>
      <c r="T176" s="258">
        <v>223.809</v>
      </c>
      <c r="U176" s="259">
        <f t="shared" si="31"/>
        <v>2.2683293250653795E-3</v>
      </c>
      <c r="V176" s="256">
        <v>1</v>
      </c>
      <c r="W176" s="257">
        <v>312</v>
      </c>
      <c r="X176" s="257">
        <v>0</v>
      </c>
      <c r="Y176" s="258">
        <v>52.719000000000001</v>
      </c>
      <c r="Z176" s="259">
        <f t="shared" si="32"/>
        <v>5.1546364032666275E-4</v>
      </c>
      <c r="AA176" s="256"/>
      <c r="AB176" s="257"/>
      <c r="AC176" s="257"/>
      <c r="AD176" s="258"/>
      <c r="AE176" s="259" t="e">
        <f t="shared" si="33"/>
        <v>#DIV/0!</v>
      </c>
    </row>
    <row r="177" spans="1:31" x14ac:dyDescent="0.2">
      <c r="A177" s="114" t="str">
        <f>$A$17</f>
        <v>100.0% – 109.9%</v>
      </c>
      <c r="B177" s="238">
        <v>63</v>
      </c>
      <c r="C177" s="239">
        <v>1041294</v>
      </c>
      <c r="D177" s="239">
        <v>422</v>
      </c>
      <c r="E177" s="240">
        <v>94907.254000000001</v>
      </c>
      <c r="F177" s="241">
        <f t="shared" si="28"/>
        <v>0.98758798759821642</v>
      </c>
      <c r="G177" s="246">
        <v>69</v>
      </c>
      <c r="H177" s="247">
        <v>990812</v>
      </c>
      <c r="I177" s="247">
        <v>30</v>
      </c>
      <c r="J177" s="248">
        <v>93700.445999999996</v>
      </c>
      <c r="K177" s="249">
        <f t="shared" si="29"/>
        <v>0.93999556348282498</v>
      </c>
      <c r="L177" s="256">
        <v>75</v>
      </c>
      <c r="M177" s="257">
        <v>1044134</v>
      </c>
      <c r="N177" s="257">
        <v>591</v>
      </c>
      <c r="O177" s="258">
        <v>96619.637000000002</v>
      </c>
      <c r="P177" s="259">
        <f t="shared" si="30"/>
        <v>0.98765586023441521</v>
      </c>
      <c r="Q177" s="256">
        <v>76</v>
      </c>
      <c r="R177" s="257">
        <v>1077630</v>
      </c>
      <c r="S177" s="257">
        <v>11768</v>
      </c>
      <c r="T177" s="258">
        <v>97237.672999999995</v>
      </c>
      <c r="U177" s="259">
        <f t="shared" si="31"/>
        <v>0.98551472535518259</v>
      </c>
      <c r="V177" s="256">
        <v>78</v>
      </c>
      <c r="W177" s="257">
        <v>1002659</v>
      </c>
      <c r="X177" s="257">
        <v>4417</v>
      </c>
      <c r="Y177" s="258">
        <v>93824.3</v>
      </c>
      <c r="Z177" s="259">
        <f t="shared" si="32"/>
        <v>0.91737353191640403</v>
      </c>
      <c r="AA177" s="256"/>
      <c r="AB177" s="257"/>
      <c r="AC177" s="257"/>
      <c r="AD177" s="258"/>
      <c r="AE177" s="259" t="e">
        <f t="shared" si="33"/>
        <v>#DIV/0!</v>
      </c>
    </row>
    <row r="178" spans="1:31" x14ac:dyDescent="0.2">
      <c r="A178" s="114" t="str">
        <f>$A$18</f>
        <v>110.0% – 119.9%</v>
      </c>
      <c r="B178" s="238">
        <v>15</v>
      </c>
      <c r="C178" s="239">
        <v>6982</v>
      </c>
      <c r="D178" s="239">
        <v>212</v>
      </c>
      <c r="E178" s="240">
        <v>920.3</v>
      </c>
      <c r="F178" s="241">
        <f t="shared" si="28"/>
        <v>9.5764779474774228E-3</v>
      </c>
      <c r="G178" s="246">
        <v>18</v>
      </c>
      <c r="H178" s="247">
        <v>81098</v>
      </c>
      <c r="I178" s="247">
        <v>812</v>
      </c>
      <c r="J178" s="248">
        <v>5580.4719999999998</v>
      </c>
      <c r="K178" s="249">
        <f t="shared" si="29"/>
        <v>5.5982859698876217E-2</v>
      </c>
      <c r="L178" s="256">
        <v>21</v>
      </c>
      <c r="M178" s="257">
        <v>6737</v>
      </c>
      <c r="N178" s="257">
        <v>353</v>
      </c>
      <c r="O178" s="258">
        <v>733.24300000000005</v>
      </c>
      <c r="P178" s="259">
        <f t="shared" si="30"/>
        <v>7.4952853106440807E-3</v>
      </c>
      <c r="Q178" s="256">
        <v>20</v>
      </c>
      <c r="R178" s="257">
        <v>5525</v>
      </c>
      <c r="S178" s="257">
        <v>144</v>
      </c>
      <c r="T178" s="258">
        <v>879.07100000000003</v>
      </c>
      <c r="U178" s="259">
        <f t="shared" si="31"/>
        <v>8.9094832116427321E-3</v>
      </c>
      <c r="V178" s="256">
        <v>25</v>
      </c>
      <c r="W178" s="257">
        <v>8080</v>
      </c>
      <c r="X178" s="257">
        <v>417</v>
      </c>
      <c r="Y178" s="258">
        <v>941.39</v>
      </c>
      <c r="Z178" s="259">
        <f t="shared" si="32"/>
        <v>9.2045053276260374E-3</v>
      </c>
      <c r="AA178" s="256"/>
      <c r="AB178" s="257"/>
      <c r="AC178" s="257"/>
      <c r="AD178" s="258"/>
      <c r="AE178" s="259" t="e">
        <f t="shared" si="33"/>
        <v>#DIV/0!</v>
      </c>
    </row>
    <row r="179" spans="1:31" ht="12.75" customHeight="1" x14ac:dyDescent="0.2">
      <c r="A179" s="114" t="str">
        <f>$A$19</f>
        <v>120.0% oder höher</v>
      </c>
      <c r="B179" s="238">
        <v>26</v>
      </c>
      <c r="C179" s="239">
        <v>1896</v>
      </c>
      <c r="D179" s="239">
        <v>44</v>
      </c>
      <c r="E179" s="240">
        <v>269.49</v>
      </c>
      <c r="F179" s="241">
        <f t="shared" si="28"/>
        <v>2.8042649593237978E-3</v>
      </c>
      <c r="G179" s="246">
        <v>31</v>
      </c>
      <c r="H179" s="247">
        <v>2546</v>
      </c>
      <c r="I179" s="247">
        <v>53</v>
      </c>
      <c r="J179" s="248">
        <v>344.99700000000001</v>
      </c>
      <c r="K179" s="249">
        <f t="shared" si="29"/>
        <v>3.4609829863017322E-3</v>
      </c>
      <c r="L179" s="256">
        <v>27</v>
      </c>
      <c r="M179" s="257">
        <v>2236</v>
      </c>
      <c r="N179" s="257">
        <v>56</v>
      </c>
      <c r="O179" s="258">
        <v>243.95599999999999</v>
      </c>
      <c r="P179" s="259">
        <f t="shared" si="30"/>
        <v>2.4937433064393211E-3</v>
      </c>
      <c r="Q179" s="256">
        <v>36</v>
      </c>
      <c r="R179" s="257">
        <v>2933</v>
      </c>
      <c r="S179" s="257">
        <v>202</v>
      </c>
      <c r="T179" s="258">
        <v>326.33699999999999</v>
      </c>
      <c r="U179" s="259">
        <f t="shared" si="31"/>
        <v>3.3074621081094178E-3</v>
      </c>
      <c r="V179" s="256">
        <v>43</v>
      </c>
      <c r="W179" s="257">
        <v>3644</v>
      </c>
      <c r="X179" s="257">
        <v>298</v>
      </c>
      <c r="Y179" s="258">
        <v>7454.6390000000001</v>
      </c>
      <c r="Z179" s="259">
        <f t="shared" si="32"/>
        <v>7.2888244395021007E-2</v>
      </c>
      <c r="AA179" s="256"/>
      <c r="AB179" s="257"/>
      <c r="AC179" s="257"/>
      <c r="AD179" s="258"/>
      <c r="AE179" s="259" t="e">
        <f t="shared" si="33"/>
        <v>#DIV/0!</v>
      </c>
    </row>
    <row r="180" spans="1:31" ht="12.75" hidden="1" customHeight="1" x14ac:dyDescent="0.2">
      <c r="A180" s="114">
        <f>$A$20</f>
        <v>0</v>
      </c>
      <c r="B180" s="238"/>
      <c r="C180" s="239"/>
      <c r="D180" s="239"/>
      <c r="E180" s="240"/>
      <c r="F180" s="241"/>
      <c r="G180" s="246"/>
      <c r="H180" s="247"/>
      <c r="I180" s="247"/>
      <c r="J180" s="248"/>
      <c r="K180" s="249"/>
      <c r="L180" s="256"/>
      <c r="M180" s="257"/>
      <c r="N180" s="257"/>
      <c r="O180" s="258"/>
      <c r="P180" s="259"/>
      <c r="Q180" s="256"/>
      <c r="R180" s="257"/>
      <c r="S180" s="257"/>
      <c r="T180" s="258"/>
      <c r="U180" s="259"/>
      <c r="V180" s="256"/>
      <c r="W180" s="257"/>
      <c r="X180" s="257"/>
      <c r="Y180" s="258"/>
      <c r="Z180" s="259"/>
      <c r="AA180" s="256"/>
      <c r="AB180" s="257"/>
      <c r="AC180" s="257"/>
      <c r="AD180" s="258"/>
      <c r="AE180" s="259"/>
    </row>
    <row r="181" spans="1:31" ht="12.75" hidden="1" customHeight="1" x14ac:dyDescent="0.2">
      <c r="A181" s="114">
        <f>$A$21</f>
        <v>0</v>
      </c>
      <c r="B181" s="238"/>
      <c r="C181" s="239"/>
      <c r="D181" s="239"/>
      <c r="E181" s="240"/>
      <c r="F181" s="241"/>
      <c r="G181" s="246"/>
      <c r="H181" s="247"/>
      <c r="I181" s="247"/>
      <c r="J181" s="248"/>
      <c r="K181" s="249"/>
      <c r="L181" s="256"/>
      <c r="M181" s="257"/>
      <c r="N181" s="257"/>
      <c r="O181" s="258"/>
      <c r="P181" s="259"/>
      <c r="Q181" s="256"/>
      <c r="R181" s="257"/>
      <c r="S181" s="257"/>
      <c r="T181" s="258"/>
      <c r="U181" s="259"/>
      <c r="V181" s="256"/>
      <c r="W181" s="257"/>
      <c r="X181" s="257"/>
      <c r="Y181" s="258"/>
      <c r="Z181" s="259"/>
      <c r="AA181" s="256"/>
      <c r="AB181" s="257"/>
      <c r="AC181" s="257"/>
      <c r="AD181" s="258"/>
      <c r="AE181" s="259"/>
    </row>
    <row r="182" spans="1:31" ht="12.75" hidden="1" customHeight="1" x14ac:dyDescent="0.2">
      <c r="A182" s="114">
        <f>$A$22</f>
        <v>0</v>
      </c>
      <c r="B182" s="238"/>
      <c r="C182" s="239"/>
      <c r="D182" s="239"/>
      <c r="E182" s="240"/>
      <c r="F182" s="241"/>
      <c r="G182" s="246"/>
      <c r="H182" s="247"/>
      <c r="I182" s="247"/>
      <c r="J182" s="248"/>
      <c r="K182" s="249"/>
      <c r="L182" s="256"/>
      <c r="M182" s="257"/>
      <c r="N182" s="257"/>
      <c r="O182" s="258"/>
      <c r="P182" s="259"/>
      <c r="Q182" s="256"/>
      <c r="R182" s="257"/>
      <c r="S182" s="257"/>
      <c r="T182" s="258"/>
      <c r="U182" s="259"/>
      <c r="V182" s="256"/>
      <c r="W182" s="257"/>
      <c r="X182" s="257"/>
      <c r="Y182" s="258"/>
      <c r="Z182" s="259"/>
      <c r="AA182" s="256"/>
      <c r="AB182" s="257"/>
      <c r="AC182" s="257"/>
      <c r="AD182" s="258"/>
      <c r="AE182" s="259"/>
    </row>
    <row r="183" spans="1:31" ht="12.75" hidden="1" customHeight="1" x14ac:dyDescent="0.2">
      <c r="A183" s="114">
        <f>$A$23</f>
        <v>0</v>
      </c>
      <c r="B183" s="238"/>
      <c r="C183" s="239"/>
      <c r="D183" s="239"/>
      <c r="E183" s="240"/>
      <c r="F183" s="241"/>
      <c r="G183" s="246"/>
      <c r="H183" s="247"/>
      <c r="I183" s="247"/>
      <c r="J183" s="248"/>
      <c r="K183" s="249"/>
      <c r="L183" s="256"/>
      <c r="M183" s="257"/>
      <c r="N183" s="257"/>
      <c r="O183" s="258"/>
      <c r="P183" s="259"/>
      <c r="Q183" s="256"/>
      <c r="R183" s="257"/>
      <c r="S183" s="257"/>
      <c r="T183" s="258"/>
      <c r="U183" s="259"/>
      <c r="V183" s="256"/>
      <c r="W183" s="257"/>
      <c r="X183" s="257"/>
      <c r="Y183" s="258"/>
      <c r="Z183" s="259"/>
      <c r="AA183" s="256"/>
      <c r="AB183" s="257"/>
      <c r="AC183" s="257"/>
      <c r="AD183" s="258"/>
      <c r="AE183" s="259"/>
    </row>
    <row r="184" spans="1:31" ht="12.75" hidden="1" customHeight="1" x14ac:dyDescent="0.2">
      <c r="A184" s="114">
        <f>$A$24</f>
        <v>0</v>
      </c>
      <c r="B184" s="238"/>
      <c r="C184" s="239"/>
      <c r="D184" s="239"/>
      <c r="E184" s="240"/>
      <c r="F184" s="241"/>
      <c r="G184" s="246"/>
      <c r="H184" s="247"/>
      <c r="I184" s="247"/>
      <c r="J184" s="248"/>
      <c r="K184" s="249"/>
      <c r="L184" s="256"/>
      <c r="M184" s="257"/>
      <c r="N184" s="257"/>
      <c r="O184" s="258"/>
      <c r="P184" s="259"/>
      <c r="Q184" s="256"/>
      <c r="R184" s="257"/>
      <c r="S184" s="257"/>
      <c r="T184" s="258"/>
      <c r="U184" s="259"/>
      <c r="V184" s="256"/>
      <c r="W184" s="257"/>
      <c r="X184" s="257"/>
      <c r="Y184" s="258"/>
      <c r="Z184" s="259"/>
      <c r="AA184" s="256"/>
      <c r="AB184" s="257"/>
      <c r="AC184" s="257"/>
      <c r="AD184" s="258"/>
      <c r="AE184" s="259"/>
    </row>
    <row r="185" spans="1:31" ht="12.75" hidden="1" customHeight="1" x14ac:dyDescent="0.2">
      <c r="A185" s="114">
        <f>$A$25</f>
        <v>0</v>
      </c>
      <c r="B185" s="238"/>
      <c r="C185" s="239"/>
      <c r="D185" s="239"/>
      <c r="E185" s="240"/>
      <c r="F185" s="241"/>
      <c r="G185" s="246"/>
      <c r="H185" s="247"/>
      <c r="I185" s="247"/>
      <c r="J185" s="248"/>
      <c r="K185" s="249"/>
      <c r="L185" s="256"/>
      <c r="M185" s="257"/>
      <c r="N185" s="257"/>
      <c r="O185" s="258"/>
      <c r="P185" s="259"/>
      <c r="Q185" s="256"/>
      <c r="R185" s="257"/>
      <c r="S185" s="257"/>
      <c r="T185" s="258"/>
      <c r="U185" s="259"/>
      <c r="V185" s="256"/>
      <c r="W185" s="257"/>
      <c r="X185" s="257"/>
      <c r="Y185" s="258"/>
      <c r="Z185" s="259"/>
      <c r="AA185" s="256"/>
      <c r="AB185" s="257"/>
      <c r="AC185" s="257"/>
      <c r="AD185" s="258"/>
      <c r="AE185" s="259"/>
    </row>
    <row r="186" spans="1:31" ht="12.75" hidden="1" customHeight="1" x14ac:dyDescent="0.2">
      <c r="A186" s="114">
        <f>$A$26</f>
        <v>0</v>
      </c>
      <c r="B186" s="238"/>
      <c r="C186" s="239"/>
      <c r="D186" s="239"/>
      <c r="E186" s="240"/>
      <c r="F186" s="241"/>
      <c r="G186" s="246"/>
      <c r="H186" s="247"/>
      <c r="I186" s="247"/>
      <c r="J186" s="248"/>
      <c r="K186" s="249"/>
      <c r="L186" s="256"/>
      <c r="M186" s="257"/>
      <c r="N186" s="257"/>
      <c r="O186" s="258"/>
      <c r="P186" s="259"/>
      <c r="Q186" s="256"/>
      <c r="R186" s="257"/>
      <c r="S186" s="257"/>
      <c r="T186" s="258"/>
      <c r="U186" s="259"/>
      <c r="V186" s="256"/>
      <c r="W186" s="257"/>
      <c r="X186" s="257"/>
      <c r="Y186" s="258"/>
      <c r="Z186" s="259"/>
      <c r="AA186" s="256"/>
      <c r="AB186" s="257"/>
      <c r="AC186" s="257"/>
      <c r="AD186" s="258"/>
      <c r="AE186" s="259"/>
    </row>
    <row r="187" spans="1:31" ht="12.75" hidden="1" customHeight="1" x14ac:dyDescent="0.2">
      <c r="A187" s="114">
        <f>$A$27</f>
        <v>0</v>
      </c>
      <c r="B187" s="238"/>
      <c r="C187" s="239"/>
      <c r="D187" s="239"/>
      <c r="E187" s="240"/>
      <c r="F187" s="241"/>
      <c r="G187" s="246"/>
      <c r="H187" s="247"/>
      <c r="I187" s="247"/>
      <c r="J187" s="248"/>
      <c r="K187" s="249"/>
      <c r="L187" s="256"/>
      <c r="M187" s="257"/>
      <c r="N187" s="257"/>
      <c r="O187" s="258"/>
      <c r="P187" s="259"/>
      <c r="Q187" s="256"/>
      <c r="R187" s="257"/>
      <c r="S187" s="257"/>
      <c r="T187" s="258"/>
      <c r="U187" s="259"/>
      <c r="V187" s="256"/>
      <c r="W187" s="257"/>
      <c r="X187" s="257"/>
      <c r="Y187" s="258"/>
      <c r="Z187" s="259"/>
      <c r="AA187" s="256"/>
      <c r="AB187" s="257"/>
      <c r="AC187" s="257"/>
      <c r="AD187" s="258"/>
      <c r="AE187" s="259"/>
    </row>
    <row r="188" spans="1:31" ht="12.75" hidden="1" customHeight="1" x14ac:dyDescent="0.2">
      <c r="A188" s="114">
        <f>$A$28</f>
        <v>0</v>
      </c>
      <c r="B188" s="238"/>
      <c r="C188" s="239"/>
      <c r="D188" s="239"/>
      <c r="E188" s="240"/>
      <c r="F188" s="241"/>
      <c r="G188" s="246"/>
      <c r="H188" s="247"/>
      <c r="I188" s="247"/>
      <c r="J188" s="248"/>
      <c r="K188" s="249"/>
      <c r="L188" s="256"/>
      <c r="M188" s="257"/>
      <c r="N188" s="257"/>
      <c r="O188" s="258"/>
      <c r="P188" s="259"/>
      <c r="Q188" s="256"/>
      <c r="R188" s="257"/>
      <c r="S188" s="257"/>
      <c r="T188" s="258"/>
      <c r="U188" s="259"/>
      <c r="V188" s="256"/>
      <c r="W188" s="257"/>
      <c r="X188" s="257"/>
      <c r="Y188" s="258"/>
      <c r="Z188" s="259"/>
      <c r="AA188" s="256"/>
      <c r="AB188" s="257"/>
      <c r="AC188" s="257"/>
      <c r="AD188" s="258"/>
      <c r="AE188" s="259"/>
    </row>
    <row r="189" spans="1:31" ht="12.75" hidden="1" customHeight="1" x14ac:dyDescent="0.2">
      <c r="A189" s="114">
        <f>$A$29</f>
        <v>0</v>
      </c>
      <c r="B189" s="238"/>
      <c r="C189" s="239"/>
      <c r="D189" s="239"/>
      <c r="E189" s="240"/>
      <c r="F189" s="241"/>
      <c r="G189" s="246"/>
      <c r="H189" s="247"/>
      <c r="I189" s="247"/>
      <c r="J189" s="248"/>
      <c r="K189" s="249"/>
      <c r="L189" s="256"/>
      <c r="M189" s="257"/>
      <c r="N189" s="257"/>
      <c r="O189" s="258"/>
      <c r="P189" s="259"/>
      <c r="Q189" s="256"/>
      <c r="R189" s="257"/>
      <c r="S189" s="257"/>
      <c r="T189" s="258"/>
      <c r="U189" s="259"/>
      <c r="V189" s="256"/>
      <c r="W189" s="257"/>
      <c r="X189" s="257"/>
      <c r="Y189" s="258"/>
      <c r="Z189" s="259"/>
      <c r="AA189" s="256"/>
      <c r="AB189" s="257"/>
      <c r="AC189" s="257"/>
      <c r="AD189" s="258"/>
      <c r="AE189" s="259"/>
    </row>
    <row r="190" spans="1:31" ht="12.75" hidden="1" customHeight="1" x14ac:dyDescent="0.2">
      <c r="A190" s="114">
        <f>$A$30</f>
        <v>0</v>
      </c>
      <c r="B190" s="238"/>
      <c r="C190" s="239"/>
      <c r="D190" s="239"/>
      <c r="E190" s="240"/>
      <c r="F190" s="241"/>
      <c r="G190" s="246"/>
      <c r="H190" s="247"/>
      <c r="I190" s="247"/>
      <c r="J190" s="248"/>
      <c r="K190" s="249"/>
      <c r="L190" s="256"/>
      <c r="M190" s="257"/>
      <c r="N190" s="257"/>
      <c r="O190" s="258"/>
      <c r="P190" s="259"/>
      <c r="Q190" s="256"/>
      <c r="R190" s="257"/>
      <c r="S190" s="257"/>
      <c r="T190" s="258"/>
      <c r="U190" s="259"/>
      <c r="V190" s="256"/>
      <c r="W190" s="257"/>
      <c r="X190" s="257"/>
      <c r="Y190" s="258"/>
      <c r="Z190" s="259"/>
      <c r="AA190" s="256"/>
      <c r="AB190" s="257"/>
      <c r="AC190" s="257"/>
      <c r="AD190" s="258"/>
      <c r="AE190" s="259"/>
    </row>
    <row r="191" spans="1:31" ht="12.75" hidden="1" customHeight="1" x14ac:dyDescent="0.2">
      <c r="A191" s="114">
        <f>$A$31</f>
        <v>0</v>
      </c>
      <c r="B191" s="238"/>
      <c r="C191" s="239"/>
      <c r="D191" s="239"/>
      <c r="E191" s="240"/>
      <c r="F191" s="241"/>
      <c r="G191" s="246"/>
      <c r="H191" s="247"/>
      <c r="I191" s="247"/>
      <c r="J191" s="248"/>
      <c r="K191" s="249"/>
      <c r="L191" s="256"/>
      <c r="M191" s="257"/>
      <c r="N191" s="257"/>
      <c r="O191" s="258"/>
      <c r="P191" s="259"/>
      <c r="Q191" s="256"/>
      <c r="R191" s="257"/>
      <c r="S191" s="257"/>
      <c r="T191" s="258"/>
      <c r="U191" s="259"/>
      <c r="V191" s="256"/>
      <c r="W191" s="257"/>
      <c r="X191" s="257"/>
      <c r="Y191" s="258"/>
      <c r="Z191" s="259"/>
      <c r="AA191" s="256"/>
      <c r="AB191" s="257"/>
      <c r="AC191" s="257"/>
      <c r="AD191" s="258"/>
      <c r="AE191" s="259"/>
    </row>
    <row r="192" spans="1:31" ht="12.75" hidden="1" customHeight="1" x14ac:dyDescent="0.2">
      <c r="A192" s="114">
        <f>$A$32</f>
        <v>0</v>
      </c>
      <c r="B192" s="238"/>
      <c r="C192" s="239"/>
      <c r="D192" s="239"/>
      <c r="E192" s="240"/>
      <c r="F192" s="241"/>
      <c r="G192" s="246"/>
      <c r="H192" s="247"/>
      <c r="I192" s="247"/>
      <c r="J192" s="248"/>
      <c r="K192" s="249"/>
      <c r="L192" s="256"/>
      <c r="M192" s="257"/>
      <c r="N192" s="257"/>
      <c r="O192" s="258"/>
      <c r="P192" s="259"/>
      <c r="Q192" s="256"/>
      <c r="R192" s="257"/>
      <c r="S192" s="257"/>
      <c r="T192" s="258"/>
      <c r="U192" s="259"/>
      <c r="V192" s="256"/>
      <c r="W192" s="257"/>
      <c r="X192" s="257"/>
      <c r="Y192" s="258"/>
      <c r="Z192" s="259"/>
      <c r="AA192" s="256"/>
      <c r="AB192" s="257"/>
      <c r="AC192" s="257"/>
      <c r="AD192" s="258"/>
      <c r="AE192" s="259"/>
    </row>
    <row r="193" spans="1:31" ht="12.75" hidden="1" customHeight="1" x14ac:dyDescent="0.2">
      <c r="A193" s="114">
        <f>$A$33</f>
        <v>0</v>
      </c>
      <c r="B193" s="238"/>
      <c r="C193" s="239"/>
      <c r="D193" s="239"/>
      <c r="E193" s="240"/>
      <c r="F193" s="241"/>
      <c r="G193" s="246"/>
      <c r="H193" s="247"/>
      <c r="I193" s="247"/>
      <c r="J193" s="248"/>
      <c r="K193" s="249"/>
      <c r="L193" s="256"/>
      <c r="M193" s="257"/>
      <c r="N193" s="257"/>
      <c r="O193" s="258"/>
      <c r="P193" s="259"/>
      <c r="Q193" s="256"/>
      <c r="R193" s="257"/>
      <c r="S193" s="257"/>
      <c r="T193" s="258"/>
      <c r="U193" s="259"/>
      <c r="V193" s="256"/>
      <c r="W193" s="257"/>
      <c r="X193" s="257"/>
      <c r="Y193" s="258"/>
      <c r="Z193" s="259"/>
      <c r="AA193" s="256"/>
      <c r="AB193" s="257"/>
      <c r="AC193" s="257"/>
      <c r="AD193" s="258"/>
      <c r="AE193" s="259"/>
    </row>
    <row r="194" spans="1:31" ht="12.75" hidden="1" customHeight="1" x14ac:dyDescent="0.2">
      <c r="A194" s="114">
        <f>$A$34</f>
        <v>0</v>
      </c>
      <c r="B194" s="238"/>
      <c r="C194" s="239"/>
      <c r="D194" s="239"/>
      <c r="E194" s="240"/>
      <c r="F194" s="241"/>
      <c r="G194" s="246"/>
      <c r="H194" s="247"/>
      <c r="I194" s="247"/>
      <c r="J194" s="248"/>
      <c r="K194" s="249"/>
      <c r="L194" s="256"/>
      <c r="M194" s="257"/>
      <c r="N194" s="257"/>
      <c r="O194" s="258"/>
      <c r="P194" s="259"/>
      <c r="Q194" s="256"/>
      <c r="R194" s="257"/>
      <c r="S194" s="257"/>
      <c r="T194" s="258"/>
      <c r="U194" s="259"/>
      <c r="V194" s="256"/>
      <c r="W194" s="257"/>
      <c r="X194" s="257"/>
      <c r="Y194" s="258"/>
      <c r="Z194" s="259"/>
      <c r="AA194" s="256"/>
      <c r="AB194" s="257"/>
      <c r="AC194" s="257"/>
      <c r="AD194" s="258"/>
      <c r="AE194" s="259"/>
    </row>
    <row r="195" spans="1:31" ht="12.75" hidden="1" customHeight="1" x14ac:dyDescent="0.2">
      <c r="B195" s="238"/>
      <c r="C195" s="239"/>
      <c r="D195" s="239"/>
      <c r="E195" s="240"/>
      <c r="F195" s="241"/>
      <c r="G195" s="246"/>
      <c r="H195" s="247"/>
      <c r="I195" s="247"/>
      <c r="J195" s="248"/>
      <c r="K195" s="249"/>
      <c r="L195" s="256"/>
      <c r="M195" s="257"/>
      <c r="N195" s="257"/>
      <c r="O195" s="258"/>
      <c r="P195" s="259"/>
      <c r="Q195" s="256"/>
      <c r="R195" s="257"/>
      <c r="S195" s="257"/>
      <c r="T195" s="258"/>
      <c r="U195" s="259"/>
      <c r="V195" s="256"/>
      <c r="W195" s="257"/>
      <c r="X195" s="257"/>
      <c r="Y195" s="258"/>
      <c r="Z195" s="259"/>
      <c r="AA195" s="256"/>
      <c r="AB195" s="257"/>
      <c r="AC195" s="257"/>
      <c r="AD195" s="258"/>
      <c r="AE195" s="259"/>
    </row>
    <row r="196" spans="1:31" x14ac:dyDescent="0.2">
      <c r="A196" s="115" t="s">
        <v>2</v>
      </c>
      <c r="B196" s="242">
        <f t="shared" ref="B196:AE196" si="34">SUM(B$172:B$195)</f>
        <v>106</v>
      </c>
      <c r="C196" s="243">
        <f t="shared" si="34"/>
        <v>1050185</v>
      </c>
      <c r="D196" s="243">
        <f t="shared" si="34"/>
        <v>678</v>
      </c>
      <c r="E196" s="244">
        <f t="shared" si="34"/>
        <v>96100.049000000014</v>
      </c>
      <c r="F196" s="245">
        <f t="shared" si="34"/>
        <v>0.99999999999999989</v>
      </c>
      <c r="G196" s="250">
        <f t="shared" si="34"/>
        <v>121</v>
      </c>
      <c r="H196" s="251">
        <f t="shared" si="34"/>
        <v>1074744</v>
      </c>
      <c r="I196" s="251">
        <f t="shared" si="34"/>
        <v>896</v>
      </c>
      <c r="J196" s="255">
        <f t="shared" si="34"/>
        <v>99681.795999999988</v>
      </c>
      <c r="K196" s="252">
        <f t="shared" si="34"/>
        <v>1</v>
      </c>
      <c r="L196" s="261">
        <f t="shared" si="34"/>
        <v>126</v>
      </c>
      <c r="M196" s="262">
        <f t="shared" si="34"/>
        <v>1053694</v>
      </c>
      <c r="N196" s="262">
        <f t="shared" si="34"/>
        <v>1156</v>
      </c>
      <c r="O196" s="263">
        <f t="shared" si="34"/>
        <v>97827.23000000001</v>
      </c>
      <c r="P196" s="264">
        <f t="shared" si="34"/>
        <v>0.99999999999999989</v>
      </c>
      <c r="Q196" s="261">
        <f t="shared" si="34"/>
        <v>136</v>
      </c>
      <c r="R196" s="262">
        <f t="shared" si="34"/>
        <v>1086675</v>
      </c>
      <c r="S196" s="262">
        <f t="shared" si="34"/>
        <v>12270</v>
      </c>
      <c r="T196" s="263">
        <f t="shared" si="34"/>
        <v>98666.889999999985</v>
      </c>
      <c r="U196" s="264">
        <f t="shared" si="34"/>
        <v>1.0000000000000002</v>
      </c>
      <c r="V196" s="261">
        <f t="shared" si="34"/>
        <v>149</v>
      </c>
      <c r="W196" s="262">
        <f t="shared" si="34"/>
        <v>1014705</v>
      </c>
      <c r="X196" s="262">
        <f t="shared" si="34"/>
        <v>5133</v>
      </c>
      <c r="Y196" s="263">
        <f t="shared" si="34"/>
        <v>102274.91499999999</v>
      </c>
      <c r="Z196" s="264">
        <f t="shared" si="34"/>
        <v>1.0000000000000002</v>
      </c>
      <c r="AA196" s="261">
        <f t="shared" si="34"/>
        <v>0</v>
      </c>
      <c r="AB196" s="262">
        <f t="shared" si="34"/>
        <v>0</v>
      </c>
      <c r="AC196" s="262">
        <f t="shared" si="34"/>
        <v>0</v>
      </c>
      <c r="AD196" s="263">
        <f t="shared" si="34"/>
        <v>0</v>
      </c>
      <c r="AE196" s="264" t="e">
        <f t="shared" si="34"/>
        <v>#DIV/0!</v>
      </c>
    </row>
    <row r="199" spans="1:31" ht="12.75" customHeight="1" x14ac:dyDescent="0.2"/>
    <row r="200" spans="1:31" ht="12.75" customHeight="1" x14ac:dyDescent="0.2">
      <c r="A200" s="110" t="str">
        <f>Translation!$A$39</f>
        <v>Vorsorgekapital in Mio. CHF</v>
      </c>
    </row>
    <row r="201" spans="1:31" ht="12.75" customHeight="1" x14ac:dyDescent="0.2"/>
    <row r="202" spans="1:31" ht="12.75" customHeight="1" x14ac:dyDescent="0.2"/>
    <row r="203" spans="1:31" ht="12.75" customHeight="1" x14ac:dyDescent="0.2"/>
    <row r="204" spans="1:31" ht="12.75" customHeight="1" x14ac:dyDescent="0.2"/>
    <row r="205" spans="1:31" ht="12.75" customHeight="1" x14ac:dyDescent="0.2"/>
    <row r="206" spans="1:31" ht="12.75" customHeight="1" x14ac:dyDescent="0.2"/>
    <row r="207" spans="1:31" ht="12.75" customHeight="1" x14ac:dyDescent="0.2"/>
    <row r="208" spans="1:31" ht="12.75" customHeight="1" x14ac:dyDescent="0.2"/>
    <row r="209" ht="12.75" customHeight="1" x14ac:dyDescent="0.2"/>
  </sheetData>
  <mergeCells count="6">
    <mergeCell ref="B3:F3"/>
    <mergeCell ref="Q3:U3"/>
    <mergeCell ref="V3:Z3"/>
    <mergeCell ref="AA3:AE3"/>
    <mergeCell ref="L3:P3"/>
    <mergeCell ref="G3:K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8">
    <pageSetUpPr fitToPage="1"/>
  </sheetPr>
  <dimension ref="A1:AE209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27" width="11" style="25"/>
    <col min="28" max="29" width="11" style="18"/>
    <col min="30" max="30" width="11" style="158"/>
    <col min="31" max="31" width="11" style="27"/>
    <col min="32" max="16384" width="11" style="1"/>
  </cols>
  <sheetData>
    <row r="1" spans="1:31" s="22" customFormat="1" ht="18" x14ac:dyDescent="0.25">
      <c r="A1" s="109" t="str">
        <f>Translation!$A$210</f>
        <v>Beitrags- und Leistungsprimat für Altersleistungen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  <c r="AA1" s="21"/>
      <c r="AD1" s="157"/>
      <c r="AE1" s="24"/>
    </row>
    <row r="2" spans="1:3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  <c r="AA2" s="25"/>
      <c r="AD2" s="158"/>
      <c r="AE2" s="27"/>
    </row>
    <row r="3" spans="1:31" s="18" customFormat="1" ht="15.75" x14ac:dyDescent="0.25">
      <c r="A3" s="110"/>
      <c r="B3" s="288">
        <f>Translation!$A$45</f>
        <v>2018</v>
      </c>
      <c r="C3" s="289"/>
      <c r="D3" s="289"/>
      <c r="E3" s="289"/>
      <c r="F3" s="290"/>
      <c r="G3" s="288">
        <f>Translation!$A$44</f>
        <v>2017</v>
      </c>
      <c r="H3" s="289"/>
      <c r="I3" s="289"/>
      <c r="J3" s="289"/>
      <c r="K3" s="290"/>
      <c r="L3" s="288">
        <f>Translation!$A$43</f>
        <v>2016</v>
      </c>
      <c r="M3" s="289"/>
      <c r="N3" s="289"/>
      <c r="O3" s="289"/>
      <c r="P3" s="290"/>
      <c r="Q3" s="288">
        <f>Translation!$A$42</f>
        <v>2015</v>
      </c>
      <c r="R3" s="289"/>
      <c r="S3" s="289"/>
      <c r="T3" s="289"/>
      <c r="U3" s="290"/>
      <c r="V3" s="288">
        <f>Translation!$A$41</f>
        <v>2014</v>
      </c>
      <c r="W3" s="289"/>
      <c r="X3" s="289"/>
      <c r="Y3" s="289"/>
      <c r="Z3" s="290"/>
      <c r="AA3" s="288">
        <f>Translation!$A$40</f>
        <v>2013</v>
      </c>
      <c r="AB3" s="289"/>
      <c r="AC3" s="289"/>
      <c r="AD3" s="289"/>
      <c r="AE3" s="290"/>
    </row>
    <row r="4" spans="1:31" s="18" customFormat="1" ht="38.25" x14ac:dyDescent="0.2">
      <c r="A4" s="111"/>
      <c r="B4" s="28" t="str">
        <f>Translation!$A$46</f>
        <v>Anzahl VE</v>
      </c>
      <c r="C4" s="19" t="str">
        <f>Translation!$A$47</f>
        <v>Anzahl aktive Versicherte</v>
      </c>
      <c r="D4" s="19" t="str">
        <f>Translation!$A$48</f>
        <v>Anzahl Rentner</v>
      </c>
      <c r="E4" s="148" t="str">
        <f>Translation!$A$49</f>
        <v>Vorsorge-kapital</v>
      </c>
      <c r="F4" s="29" t="str">
        <f>Translation!$A$52</f>
        <v>Anteil Vorsorge-kapital</v>
      </c>
      <c r="G4" s="28" t="str">
        <f>Translation!$A$46</f>
        <v>Anzahl VE</v>
      </c>
      <c r="H4" s="19" t="str">
        <f>Translation!$A$47</f>
        <v>Anzahl aktive Versicherte</v>
      </c>
      <c r="I4" s="19" t="str">
        <f>Translation!$A$48</f>
        <v>Anzahl Rentner</v>
      </c>
      <c r="J4" s="148" t="str">
        <f>Translation!$A$49</f>
        <v>Vorsorge-kapital</v>
      </c>
      <c r="K4" s="29" t="str">
        <f>Translation!$A$52</f>
        <v>Anteil Vorsorge-kapital</v>
      </c>
      <c r="L4" s="28" t="str">
        <f>Translation!$A$46</f>
        <v>Anzahl VE</v>
      </c>
      <c r="M4" s="73" t="str">
        <f>Translation!$A$47</f>
        <v>Anzahl aktive Versicherte</v>
      </c>
      <c r="N4" s="73" t="str">
        <f>Translation!$A$48</f>
        <v>Anzahl Rentner</v>
      </c>
      <c r="O4" s="148" t="str">
        <f>Translation!$A$49</f>
        <v>Vorsorge-kapital</v>
      </c>
      <c r="P4" s="29" t="str">
        <f>Translation!$A$52</f>
        <v>Anteil Vorsorge-kapital</v>
      </c>
      <c r="Q4" s="28" t="str">
        <f>Translation!$A$46</f>
        <v>Anzahl VE</v>
      </c>
      <c r="R4" s="73" t="str">
        <f>Translation!$A$47</f>
        <v>Anzahl aktive Versicherte</v>
      </c>
      <c r="S4" s="73" t="str">
        <f>Translation!$A$48</f>
        <v>Anzahl Rentner</v>
      </c>
      <c r="T4" s="148" t="str">
        <f>Translation!$A$49</f>
        <v>Vorsorge-kapital</v>
      </c>
      <c r="U4" s="29" t="str">
        <f>Translation!$A$52</f>
        <v>Anteil Vorsorge-kapital</v>
      </c>
      <c r="V4" s="28" t="str">
        <f>Translation!$A$46</f>
        <v>Anzahl VE</v>
      </c>
      <c r="W4" s="73" t="str">
        <f>Translation!$A$47</f>
        <v>Anzahl aktive Versicherte</v>
      </c>
      <c r="X4" s="73" t="str">
        <f>Translation!$A$48</f>
        <v>Anzahl Rentner</v>
      </c>
      <c r="Y4" s="148" t="str">
        <f>Translation!$A$49</f>
        <v>Vorsorge-kapital</v>
      </c>
      <c r="Z4" s="29" t="str">
        <f>Translation!$A$52</f>
        <v>Anteil Vorsorge-kapital</v>
      </c>
      <c r="AA4" s="28" t="str">
        <f>Translation!$A$46</f>
        <v>Anzahl VE</v>
      </c>
      <c r="AB4" s="73" t="str">
        <f>Translation!$A$47</f>
        <v>Anzahl aktive Versicherte</v>
      </c>
      <c r="AC4" s="73" t="str">
        <f>Translation!$A$48</f>
        <v>Anzahl Rentner</v>
      </c>
      <c r="AD4" s="148" t="str">
        <f>Translation!$A$49</f>
        <v>Vorsorge-kapital</v>
      </c>
      <c r="AE4" s="29" t="str">
        <f>Translation!$A$52</f>
        <v>Anteil Vorsorge-kapital</v>
      </c>
    </row>
    <row r="5" spans="1:31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  <c r="AA5" s="59"/>
      <c r="AB5" s="74"/>
      <c r="AC5" s="74"/>
      <c r="AD5" s="159"/>
      <c r="AE5" s="62"/>
    </row>
    <row r="6" spans="1:31" x14ac:dyDescent="0.2">
      <c r="M6" s="75"/>
      <c r="N6" s="75"/>
      <c r="R6" s="75"/>
      <c r="S6" s="75"/>
      <c r="W6" s="75"/>
      <c r="X6" s="75"/>
      <c r="AB6" s="75"/>
      <c r="AC6" s="75"/>
    </row>
    <row r="7" spans="1:31" ht="12.75" hidden="1" customHeight="1" x14ac:dyDescent="0.2">
      <c r="M7" s="75"/>
      <c r="N7" s="75"/>
      <c r="R7" s="75"/>
      <c r="S7" s="75"/>
      <c r="W7" s="75"/>
      <c r="X7" s="75"/>
      <c r="AB7" s="75"/>
      <c r="AC7" s="75"/>
    </row>
    <row r="8" spans="1:31" ht="12.75" hidden="1" customHeight="1" x14ac:dyDescent="0.2">
      <c r="M8" s="75"/>
      <c r="N8" s="75"/>
      <c r="R8" s="75"/>
      <c r="S8" s="75"/>
      <c r="W8" s="75"/>
      <c r="X8" s="75"/>
      <c r="AB8" s="75"/>
      <c r="AC8" s="75"/>
    </row>
    <row r="9" spans="1:31" ht="12.75" hidden="1" customHeight="1" x14ac:dyDescent="0.2">
      <c r="M9" s="75"/>
      <c r="N9" s="75"/>
      <c r="R9" s="75"/>
      <c r="S9" s="75"/>
      <c r="W9" s="75"/>
      <c r="X9" s="75"/>
      <c r="AB9" s="75"/>
      <c r="AC9" s="75"/>
    </row>
    <row r="10" spans="1:31" x14ac:dyDescent="0.2">
      <c r="M10" s="75"/>
      <c r="N10" s="75"/>
      <c r="R10" s="75"/>
      <c r="S10" s="75"/>
      <c r="W10" s="75"/>
      <c r="X10" s="75"/>
      <c r="AB10" s="75"/>
      <c r="AC10" s="75"/>
    </row>
    <row r="11" spans="1:31" x14ac:dyDescent="0.2">
      <c r="A11" s="113" t="str">
        <f>Translation!$A$29</f>
        <v>alle Vorsorgeeinrichtungen</v>
      </c>
    </row>
    <row r="12" spans="1:31" x14ac:dyDescent="0.2">
      <c r="A12" s="114" t="str">
        <f>Translation!$A211</f>
        <v>Beitragsprimat</v>
      </c>
      <c r="B12" s="30">
        <v>1430</v>
      </c>
      <c r="C12" s="6">
        <v>3975494</v>
      </c>
      <c r="D12" s="6">
        <v>792313</v>
      </c>
      <c r="E12" s="150">
        <v>798722.36800000002</v>
      </c>
      <c r="F12" s="31">
        <f t="shared" ref="F12:F17" si="0">E12/E$36</f>
        <v>0.86616063083678063</v>
      </c>
      <c r="G12" s="41">
        <v>1477</v>
      </c>
      <c r="H12" s="42">
        <v>3876367</v>
      </c>
      <c r="I12" s="42">
        <v>754786</v>
      </c>
      <c r="J12" s="160">
        <v>766827.07700000005</v>
      </c>
      <c r="K12" s="44">
        <f t="shared" ref="K12:K17" si="1">J12/J$36</f>
        <v>0.84892887010296247</v>
      </c>
      <c r="L12" s="76">
        <v>1496</v>
      </c>
      <c r="M12" s="122">
        <v>3750046</v>
      </c>
      <c r="N12" s="122">
        <v>726310</v>
      </c>
      <c r="O12" s="166">
        <v>728017.92099999997</v>
      </c>
      <c r="P12" s="124">
        <f t="shared" ref="P12:P17" si="2">O12/O$36</f>
        <v>0.84646835220698313</v>
      </c>
      <c r="Q12" s="76">
        <v>1538</v>
      </c>
      <c r="R12" s="122">
        <v>3694370</v>
      </c>
      <c r="S12" s="122">
        <v>691199</v>
      </c>
      <c r="T12" s="166">
        <v>677525.80599999998</v>
      </c>
      <c r="U12" s="124">
        <f t="shared" ref="U12:U17" si="3">T12/T$36</f>
        <v>0.82300917587845712</v>
      </c>
      <c r="V12" s="76">
        <v>1617</v>
      </c>
      <c r="W12" s="122">
        <v>3555318</v>
      </c>
      <c r="X12" s="122">
        <v>642551</v>
      </c>
      <c r="Y12" s="166">
        <v>627853.41800000006</v>
      </c>
      <c r="Z12" s="124">
        <f t="shared" ref="Z12:Z17" si="4">Y12/Y$36</f>
        <v>0.78088208823635985</v>
      </c>
      <c r="AA12" s="76">
        <v>1639</v>
      </c>
      <c r="AB12" s="122">
        <v>3431900</v>
      </c>
      <c r="AC12" s="122">
        <v>704716</v>
      </c>
      <c r="AD12" s="166">
        <v>559687.23399999994</v>
      </c>
      <c r="AE12" s="124">
        <f t="shared" ref="AE12:AE17" si="5">AD12/AD$36</f>
        <v>0.7507996564272067</v>
      </c>
    </row>
    <row r="13" spans="1:31" ht="12.75" customHeight="1" x14ac:dyDescent="0.2">
      <c r="A13" s="114" t="str">
        <f>Translation!$A212</f>
        <v>1e-Einrichtung</v>
      </c>
      <c r="B13" s="30">
        <v>16</v>
      </c>
      <c r="C13" s="6">
        <v>11264</v>
      </c>
      <c r="D13" s="6">
        <v>11</v>
      </c>
      <c r="E13" s="150">
        <v>3718.19</v>
      </c>
      <c r="F13" s="31">
        <f t="shared" si="0"/>
        <v>4.0321267126088665E-3</v>
      </c>
      <c r="G13" s="41">
        <v>14</v>
      </c>
      <c r="H13" s="42">
        <v>7668</v>
      </c>
      <c r="I13" s="42">
        <v>2</v>
      </c>
      <c r="J13" s="160">
        <v>2906.17</v>
      </c>
      <c r="K13" s="44">
        <f t="shared" si="1"/>
        <v>3.2173245943258816E-3</v>
      </c>
      <c r="L13" s="76">
        <v>13</v>
      </c>
      <c r="M13" s="122">
        <v>6246</v>
      </c>
      <c r="N13" s="122">
        <v>2</v>
      </c>
      <c r="O13" s="166">
        <v>2303.944</v>
      </c>
      <c r="P13" s="124">
        <f t="shared" si="2"/>
        <v>2.6788017506194956E-3</v>
      </c>
      <c r="Q13" s="76">
        <v>8</v>
      </c>
      <c r="R13" s="122">
        <v>4097</v>
      </c>
      <c r="S13" s="122">
        <v>0</v>
      </c>
      <c r="T13" s="166">
        <v>1689.7</v>
      </c>
      <c r="U13" s="124">
        <f t="shared" si="3"/>
        <v>2.0525249254960912E-3</v>
      </c>
      <c r="V13" s="76">
        <v>0</v>
      </c>
      <c r="W13" s="122">
        <v>0</v>
      </c>
      <c r="X13" s="122">
        <v>0</v>
      </c>
      <c r="Y13" s="166">
        <v>0</v>
      </c>
      <c r="Z13" s="124">
        <f t="shared" si="4"/>
        <v>0</v>
      </c>
      <c r="AA13" s="76">
        <v>0</v>
      </c>
      <c r="AB13" s="122">
        <v>0</v>
      </c>
      <c r="AC13" s="122">
        <v>0</v>
      </c>
      <c r="AD13" s="166">
        <v>0</v>
      </c>
      <c r="AE13" s="124">
        <f t="shared" si="5"/>
        <v>0</v>
      </c>
    </row>
    <row r="14" spans="1:31" x14ac:dyDescent="0.2">
      <c r="A14" s="114" t="str">
        <f>Translation!$A213</f>
        <v>Mischform</v>
      </c>
      <c r="B14" s="30">
        <v>28</v>
      </c>
      <c r="C14" s="6">
        <v>36441</v>
      </c>
      <c r="D14" s="6">
        <v>25597</v>
      </c>
      <c r="E14" s="150">
        <v>22987.841</v>
      </c>
      <c r="F14" s="31">
        <f t="shared" si="0"/>
        <v>2.4928765813824822E-2</v>
      </c>
      <c r="G14" s="41">
        <v>30</v>
      </c>
      <c r="H14" s="42">
        <v>43865</v>
      </c>
      <c r="I14" s="42">
        <v>29318</v>
      </c>
      <c r="J14" s="160">
        <v>24876.284</v>
      </c>
      <c r="K14" s="44">
        <f t="shared" si="1"/>
        <v>2.7539710453495635E-2</v>
      </c>
      <c r="L14" s="76">
        <v>35</v>
      </c>
      <c r="M14" s="122">
        <v>46550</v>
      </c>
      <c r="N14" s="122">
        <v>30366</v>
      </c>
      <c r="O14" s="166">
        <v>24980.77</v>
      </c>
      <c r="P14" s="124">
        <f t="shared" si="2"/>
        <v>2.9045207004954537E-2</v>
      </c>
      <c r="Q14" s="76">
        <v>44</v>
      </c>
      <c r="R14" s="122">
        <v>61755</v>
      </c>
      <c r="S14" s="122">
        <v>37108</v>
      </c>
      <c r="T14" s="166">
        <v>29612.238999999998</v>
      </c>
      <c r="U14" s="124">
        <f t="shared" si="3"/>
        <v>3.5970798749628594E-2</v>
      </c>
      <c r="V14" s="76">
        <v>47</v>
      </c>
      <c r="W14" s="122">
        <v>88788</v>
      </c>
      <c r="X14" s="122">
        <v>46925</v>
      </c>
      <c r="Y14" s="166">
        <v>35473.014999999999</v>
      </c>
      <c r="Z14" s="124">
        <f t="shared" si="4"/>
        <v>4.4118963495456694E-2</v>
      </c>
      <c r="AA14" s="76">
        <v>48</v>
      </c>
      <c r="AB14" s="122">
        <v>94836</v>
      </c>
      <c r="AC14" s="122">
        <v>48103</v>
      </c>
      <c r="AD14" s="166">
        <v>36353.866999999998</v>
      </c>
      <c r="AE14" s="124">
        <f t="shared" si="5"/>
        <v>4.8767363619017921E-2</v>
      </c>
    </row>
    <row r="15" spans="1:31" x14ac:dyDescent="0.2">
      <c r="A15" s="114" t="str">
        <f>Translation!$A214</f>
        <v>Andere</v>
      </c>
      <c r="B15" s="30">
        <v>24</v>
      </c>
      <c r="C15" s="6">
        <v>2217</v>
      </c>
      <c r="D15" s="6">
        <v>77</v>
      </c>
      <c r="E15" s="150">
        <v>277.48399999999998</v>
      </c>
      <c r="F15" s="31">
        <f t="shared" si="0"/>
        <v>3.0091271525165702E-4</v>
      </c>
      <c r="G15" s="41">
        <v>30</v>
      </c>
      <c r="H15" s="42">
        <v>2399</v>
      </c>
      <c r="I15" s="42">
        <v>122</v>
      </c>
      <c r="J15" s="160">
        <v>113.748</v>
      </c>
      <c r="K15" s="44">
        <f t="shared" si="1"/>
        <v>1.2592664501917658E-4</v>
      </c>
      <c r="L15" s="76">
        <v>28</v>
      </c>
      <c r="M15" s="122">
        <v>2150</v>
      </c>
      <c r="N15" s="122">
        <v>244</v>
      </c>
      <c r="O15" s="166">
        <v>148.21100000000001</v>
      </c>
      <c r="P15" s="124">
        <f t="shared" si="2"/>
        <v>1.7232531965232927E-4</v>
      </c>
      <c r="Q15" s="76">
        <v>21</v>
      </c>
      <c r="R15" s="122">
        <v>8883</v>
      </c>
      <c r="S15" s="122">
        <v>2335</v>
      </c>
      <c r="T15" s="166">
        <v>2979.8530000000001</v>
      </c>
      <c r="U15" s="124">
        <f t="shared" si="3"/>
        <v>3.6197091535860233E-3</v>
      </c>
      <c r="V15" s="76">
        <v>28</v>
      </c>
      <c r="W15" s="122">
        <v>10266</v>
      </c>
      <c r="X15" s="122">
        <v>2775</v>
      </c>
      <c r="Y15" s="166">
        <v>3306.1089999999999</v>
      </c>
      <c r="Z15" s="124">
        <f t="shared" si="4"/>
        <v>4.1119172498588243E-3</v>
      </c>
      <c r="AA15" s="76">
        <v>44</v>
      </c>
      <c r="AB15" s="122">
        <v>10679</v>
      </c>
      <c r="AC15" s="122">
        <v>2850</v>
      </c>
      <c r="AD15" s="166">
        <v>1961.779</v>
      </c>
      <c r="AE15" s="124">
        <f t="shared" si="5"/>
        <v>2.6316537339247394E-3</v>
      </c>
    </row>
    <row r="16" spans="1:31" x14ac:dyDescent="0.2">
      <c r="A16" s="114" t="str">
        <f>Translation!$A215</f>
        <v>Leistungsprimat</v>
      </c>
      <c r="B16" s="30">
        <v>44</v>
      </c>
      <c r="C16" s="6">
        <v>216481</v>
      </c>
      <c r="D16" s="6">
        <v>108936</v>
      </c>
      <c r="E16" s="150">
        <v>92637.47</v>
      </c>
      <c r="F16" s="31">
        <f t="shared" si="0"/>
        <v>0.10045909901739893</v>
      </c>
      <c r="G16" s="41">
        <v>58</v>
      </c>
      <c r="H16" s="42">
        <v>245613</v>
      </c>
      <c r="I16" s="42">
        <v>122575</v>
      </c>
      <c r="J16" s="160">
        <v>104433.44099999999</v>
      </c>
      <c r="K16" s="44">
        <f t="shared" si="1"/>
        <v>0.11561480512130427</v>
      </c>
      <c r="L16" s="76">
        <v>64</v>
      </c>
      <c r="M16" s="122">
        <v>245102</v>
      </c>
      <c r="N16" s="122">
        <v>121995</v>
      </c>
      <c r="O16" s="166">
        <v>100832.55900000001</v>
      </c>
      <c r="P16" s="124">
        <f t="shared" si="2"/>
        <v>0.11723828164601378</v>
      </c>
      <c r="Q16" s="76">
        <v>76</v>
      </c>
      <c r="R16" s="122">
        <v>269050</v>
      </c>
      <c r="S16" s="122">
        <v>137797</v>
      </c>
      <c r="T16" s="166">
        <v>107744.685</v>
      </c>
      <c r="U16" s="124">
        <f t="shared" si="3"/>
        <v>0.13088042347885706</v>
      </c>
      <c r="V16" s="76">
        <v>96</v>
      </c>
      <c r="W16" s="122">
        <v>349665</v>
      </c>
      <c r="X16" s="122">
        <v>171436</v>
      </c>
      <c r="Y16" s="166">
        <v>135464.37900000002</v>
      </c>
      <c r="Z16" s="124">
        <f t="shared" si="4"/>
        <v>0.16848153426021756</v>
      </c>
      <c r="AA16" s="76">
        <v>118</v>
      </c>
      <c r="AB16" s="122">
        <v>395333</v>
      </c>
      <c r="AC16" s="122">
        <v>183880</v>
      </c>
      <c r="AD16" s="166">
        <v>145723.77100000001</v>
      </c>
      <c r="AE16" s="124">
        <f t="shared" si="5"/>
        <v>0.19548303151055427</v>
      </c>
    </row>
    <row r="17" spans="1:31" ht="14.25" customHeight="1" x14ac:dyDescent="0.2">
      <c r="A17" s="114" t="str">
        <f>Translation!$A216</f>
        <v>Rentnerkasse</v>
      </c>
      <c r="B17" s="30">
        <v>45</v>
      </c>
      <c r="C17" s="6">
        <v>0</v>
      </c>
      <c r="D17" s="6">
        <v>10361</v>
      </c>
      <c r="E17" s="150">
        <v>3797.806</v>
      </c>
      <c r="F17" s="31">
        <f t="shared" si="0"/>
        <v>4.1184649041351379E-3</v>
      </c>
      <c r="G17" s="41">
        <v>45</v>
      </c>
      <c r="H17" s="42">
        <v>0</v>
      </c>
      <c r="I17" s="42">
        <v>10688</v>
      </c>
      <c r="J17" s="160">
        <v>4131.0630000000001</v>
      </c>
      <c r="K17" s="44">
        <f t="shared" si="1"/>
        <v>4.5733630828924867E-3</v>
      </c>
      <c r="L17" s="181">
        <v>46</v>
      </c>
      <c r="M17" s="122">
        <v>0</v>
      </c>
      <c r="N17" s="122">
        <v>9908</v>
      </c>
      <c r="O17" s="166">
        <v>3781.7339999999999</v>
      </c>
      <c r="P17" s="182">
        <f t="shared" si="2"/>
        <v>4.3970320717765998E-3</v>
      </c>
      <c r="Q17" s="181">
        <v>56</v>
      </c>
      <c r="R17" s="122">
        <v>0</v>
      </c>
      <c r="S17" s="122">
        <v>10162</v>
      </c>
      <c r="T17" s="166">
        <v>3677.6709999999998</v>
      </c>
      <c r="U17" s="182">
        <f t="shared" si="3"/>
        <v>4.467367813975341E-3</v>
      </c>
      <c r="V17" s="181">
        <v>57</v>
      </c>
      <c r="W17" s="122">
        <v>0</v>
      </c>
      <c r="X17" s="122">
        <v>5131</v>
      </c>
      <c r="Y17" s="166">
        <v>1934.0940000000001</v>
      </c>
      <c r="Z17" s="182">
        <f t="shared" si="4"/>
        <v>2.4054967581070238E-3</v>
      </c>
      <c r="AA17" s="181">
        <v>56</v>
      </c>
      <c r="AB17" s="122">
        <v>0</v>
      </c>
      <c r="AC17" s="122">
        <v>3783</v>
      </c>
      <c r="AD17" s="166">
        <v>1728.184</v>
      </c>
      <c r="AE17" s="182">
        <f t="shared" si="5"/>
        <v>2.3182947092965068E-3</v>
      </c>
    </row>
    <row r="18" spans="1:31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6"/>
      <c r="P18" s="124"/>
      <c r="Q18" s="76"/>
      <c r="R18" s="122"/>
      <c r="S18" s="122"/>
      <c r="T18" s="166"/>
      <c r="U18" s="124"/>
      <c r="V18" s="76"/>
      <c r="W18" s="122"/>
      <c r="X18" s="122"/>
      <c r="Y18" s="166"/>
      <c r="Z18" s="124"/>
      <c r="AA18" s="76"/>
      <c r="AB18" s="122"/>
      <c r="AC18" s="122"/>
      <c r="AD18" s="166"/>
      <c r="AE18" s="124"/>
    </row>
    <row r="19" spans="1:31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6"/>
      <c r="P19" s="124"/>
      <c r="Q19" s="76"/>
      <c r="R19" s="122"/>
      <c r="S19" s="122"/>
      <c r="T19" s="166"/>
      <c r="U19" s="124"/>
      <c r="V19" s="76"/>
      <c r="W19" s="122"/>
      <c r="X19" s="122"/>
      <c r="Y19" s="166"/>
      <c r="Z19" s="124"/>
      <c r="AA19" s="76"/>
      <c r="AB19" s="122"/>
      <c r="AC19" s="122"/>
      <c r="AD19" s="166"/>
      <c r="AE19" s="124"/>
    </row>
    <row r="20" spans="1:31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6"/>
      <c r="P20" s="124"/>
      <c r="Q20" s="76"/>
      <c r="R20" s="122"/>
      <c r="S20" s="122"/>
      <c r="T20" s="166"/>
      <c r="U20" s="124"/>
      <c r="V20" s="76"/>
      <c r="W20" s="122"/>
      <c r="X20" s="122"/>
      <c r="Y20" s="166"/>
      <c r="Z20" s="124"/>
      <c r="AA20" s="76"/>
      <c r="AB20" s="122"/>
      <c r="AC20" s="122"/>
      <c r="AD20" s="166"/>
      <c r="AE20" s="124"/>
    </row>
    <row r="21" spans="1:31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6"/>
      <c r="P21" s="124"/>
      <c r="Q21" s="76"/>
      <c r="R21" s="122"/>
      <c r="S21" s="122"/>
      <c r="T21" s="166"/>
      <c r="U21" s="124"/>
      <c r="V21" s="76"/>
      <c r="W21" s="122"/>
      <c r="X21" s="122"/>
      <c r="Y21" s="166"/>
      <c r="Z21" s="124"/>
      <c r="AA21" s="76"/>
      <c r="AB21" s="122"/>
      <c r="AC21" s="122"/>
      <c r="AD21" s="166"/>
      <c r="AE21" s="124"/>
    </row>
    <row r="22" spans="1:31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6"/>
      <c r="P22" s="124"/>
      <c r="Q22" s="76"/>
      <c r="R22" s="122"/>
      <c r="S22" s="122"/>
      <c r="T22" s="166"/>
      <c r="U22" s="124"/>
      <c r="V22" s="76"/>
      <c r="W22" s="122"/>
      <c r="X22" s="122"/>
      <c r="Y22" s="166"/>
      <c r="Z22" s="124"/>
      <c r="AA22" s="76"/>
      <c r="AB22" s="122"/>
      <c r="AC22" s="122"/>
      <c r="AD22" s="166"/>
      <c r="AE22" s="124"/>
    </row>
    <row r="23" spans="1:31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6"/>
      <c r="P23" s="124"/>
      <c r="Q23" s="76"/>
      <c r="R23" s="122"/>
      <c r="S23" s="122"/>
      <c r="T23" s="166"/>
      <c r="U23" s="124"/>
      <c r="V23" s="76"/>
      <c r="W23" s="122"/>
      <c r="X23" s="122"/>
      <c r="Y23" s="166"/>
      <c r="Z23" s="124"/>
      <c r="AA23" s="76"/>
      <c r="AB23" s="122"/>
      <c r="AC23" s="122"/>
      <c r="AD23" s="166"/>
      <c r="AE23" s="124"/>
    </row>
    <row r="24" spans="1:31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6"/>
      <c r="P24" s="124"/>
      <c r="Q24" s="76"/>
      <c r="R24" s="122"/>
      <c r="S24" s="122"/>
      <c r="T24" s="166"/>
      <c r="U24" s="124"/>
      <c r="V24" s="76"/>
      <c r="W24" s="122"/>
      <c r="X24" s="122"/>
      <c r="Y24" s="166"/>
      <c r="Z24" s="124"/>
      <c r="AA24" s="76"/>
      <c r="AB24" s="122"/>
      <c r="AC24" s="122"/>
      <c r="AD24" s="166"/>
      <c r="AE24" s="124"/>
    </row>
    <row r="25" spans="1:31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6"/>
      <c r="P25" s="124"/>
      <c r="Q25" s="76"/>
      <c r="R25" s="122"/>
      <c r="S25" s="122"/>
      <c r="T25" s="166"/>
      <c r="U25" s="124"/>
      <c r="V25" s="76"/>
      <c r="W25" s="122"/>
      <c r="X25" s="122"/>
      <c r="Y25" s="166"/>
      <c r="Z25" s="124"/>
      <c r="AA25" s="76"/>
      <c r="AB25" s="122"/>
      <c r="AC25" s="122"/>
      <c r="AD25" s="166"/>
      <c r="AE25" s="124"/>
    </row>
    <row r="26" spans="1:31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6"/>
      <c r="P26" s="124"/>
      <c r="Q26" s="76"/>
      <c r="R26" s="122"/>
      <c r="S26" s="122"/>
      <c r="T26" s="166"/>
      <c r="U26" s="124"/>
      <c r="V26" s="76"/>
      <c r="W26" s="122"/>
      <c r="X26" s="122"/>
      <c r="Y26" s="166"/>
      <c r="Z26" s="124"/>
      <c r="AA26" s="76"/>
      <c r="AB26" s="122"/>
      <c r="AC26" s="122"/>
      <c r="AD26" s="166"/>
      <c r="AE26" s="124"/>
    </row>
    <row r="27" spans="1:31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6"/>
      <c r="P27" s="124"/>
      <c r="Q27" s="76"/>
      <c r="R27" s="122"/>
      <c r="S27" s="122"/>
      <c r="T27" s="166"/>
      <c r="U27" s="124"/>
      <c r="V27" s="76"/>
      <c r="W27" s="122"/>
      <c r="X27" s="122"/>
      <c r="Y27" s="166"/>
      <c r="Z27" s="124"/>
      <c r="AA27" s="76"/>
      <c r="AB27" s="122"/>
      <c r="AC27" s="122"/>
      <c r="AD27" s="166"/>
      <c r="AE27" s="124"/>
    </row>
    <row r="28" spans="1:31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6"/>
      <c r="P28" s="124"/>
      <c r="Q28" s="76"/>
      <c r="R28" s="122"/>
      <c r="S28" s="122"/>
      <c r="T28" s="166"/>
      <c r="U28" s="124"/>
      <c r="V28" s="76"/>
      <c r="W28" s="122"/>
      <c r="X28" s="122"/>
      <c r="Y28" s="166"/>
      <c r="Z28" s="124"/>
      <c r="AA28" s="76"/>
      <c r="AB28" s="122"/>
      <c r="AC28" s="122"/>
      <c r="AD28" s="166"/>
      <c r="AE28" s="124"/>
    </row>
    <row r="29" spans="1:31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6"/>
      <c r="P29" s="124"/>
      <c r="Q29" s="76"/>
      <c r="R29" s="122"/>
      <c r="S29" s="122"/>
      <c r="T29" s="166"/>
      <c r="U29" s="124"/>
      <c r="V29" s="76"/>
      <c r="W29" s="122"/>
      <c r="X29" s="122"/>
      <c r="Y29" s="166"/>
      <c r="Z29" s="124"/>
      <c r="AA29" s="76"/>
      <c r="AB29" s="122"/>
      <c r="AC29" s="122"/>
      <c r="AD29" s="166"/>
      <c r="AE29" s="124"/>
    </row>
    <row r="30" spans="1:31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6"/>
      <c r="P30" s="124"/>
      <c r="Q30" s="76"/>
      <c r="R30" s="122"/>
      <c r="S30" s="122"/>
      <c r="T30" s="166"/>
      <c r="U30" s="124"/>
      <c r="V30" s="76"/>
      <c r="W30" s="122"/>
      <c r="X30" s="122"/>
      <c r="Y30" s="166"/>
      <c r="Z30" s="124"/>
      <c r="AA30" s="76"/>
      <c r="AB30" s="122"/>
      <c r="AC30" s="122"/>
      <c r="AD30" s="166"/>
      <c r="AE30" s="124"/>
    </row>
    <row r="31" spans="1:31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6"/>
      <c r="P31" s="124"/>
      <c r="Q31" s="76"/>
      <c r="R31" s="122"/>
      <c r="S31" s="122"/>
      <c r="T31" s="166"/>
      <c r="U31" s="124"/>
      <c r="V31" s="76"/>
      <c r="W31" s="122"/>
      <c r="X31" s="122"/>
      <c r="Y31" s="166"/>
      <c r="Z31" s="124"/>
      <c r="AA31" s="76"/>
      <c r="AB31" s="122"/>
      <c r="AC31" s="122"/>
      <c r="AD31" s="166"/>
      <c r="AE31" s="124"/>
    </row>
    <row r="32" spans="1:31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6"/>
      <c r="P32" s="124"/>
      <c r="Q32" s="76"/>
      <c r="R32" s="122"/>
      <c r="S32" s="122"/>
      <c r="T32" s="166"/>
      <c r="U32" s="124"/>
      <c r="V32" s="76"/>
      <c r="W32" s="122"/>
      <c r="X32" s="122"/>
      <c r="Y32" s="166"/>
      <c r="Z32" s="124"/>
      <c r="AA32" s="76"/>
      <c r="AB32" s="122"/>
      <c r="AC32" s="122"/>
      <c r="AD32" s="166"/>
      <c r="AE32" s="124"/>
    </row>
    <row r="33" spans="1:31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6"/>
      <c r="P33" s="124"/>
      <c r="Q33" s="76"/>
      <c r="R33" s="122"/>
      <c r="S33" s="122"/>
      <c r="T33" s="166"/>
      <c r="U33" s="124"/>
      <c r="V33" s="76"/>
      <c r="W33" s="122"/>
      <c r="X33" s="122"/>
      <c r="Y33" s="166"/>
      <c r="Z33" s="124"/>
      <c r="AA33" s="76"/>
      <c r="AB33" s="122"/>
      <c r="AC33" s="122"/>
      <c r="AD33" s="166"/>
      <c r="AE33" s="124"/>
    </row>
    <row r="34" spans="1:31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6"/>
      <c r="P34" s="124"/>
      <c r="Q34" s="76"/>
      <c r="R34" s="122"/>
      <c r="S34" s="122"/>
      <c r="T34" s="166"/>
      <c r="U34" s="124"/>
      <c r="V34" s="76"/>
      <c r="W34" s="122"/>
      <c r="X34" s="122"/>
      <c r="Y34" s="166"/>
      <c r="Z34" s="124"/>
      <c r="AA34" s="76"/>
      <c r="AB34" s="122"/>
      <c r="AC34" s="122"/>
      <c r="AD34" s="166"/>
      <c r="AE34" s="124"/>
    </row>
    <row r="35" spans="1:31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6"/>
      <c r="P35" s="124"/>
      <c r="Q35" s="76"/>
      <c r="R35" s="122"/>
      <c r="S35" s="122"/>
      <c r="T35" s="166"/>
      <c r="U35" s="124"/>
      <c r="V35" s="76"/>
      <c r="W35" s="122"/>
      <c r="X35" s="122"/>
      <c r="Y35" s="166"/>
      <c r="Z35" s="124"/>
      <c r="AA35" s="76"/>
      <c r="AB35" s="122"/>
      <c r="AC35" s="122"/>
      <c r="AD35" s="166"/>
      <c r="AE35" s="124"/>
    </row>
    <row r="36" spans="1:31" x14ac:dyDescent="0.2">
      <c r="A36" s="115" t="s">
        <v>2</v>
      </c>
      <c r="B36" s="32">
        <f t="shared" ref="B36:P36" si="6">SUM(B$12:B$35)</f>
        <v>1587</v>
      </c>
      <c r="C36" s="7">
        <f t="shared" si="6"/>
        <v>4241897</v>
      </c>
      <c r="D36" s="7">
        <f t="shared" si="6"/>
        <v>937295</v>
      </c>
      <c r="E36" s="151">
        <f t="shared" si="6"/>
        <v>922141.15899999999</v>
      </c>
      <c r="F36" s="64">
        <f t="shared" si="6"/>
        <v>1</v>
      </c>
      <c r="G36" s="45">
        <f t="shared" si="6"/>
        <v>1654</v>
      </c>
      <c r="H36" s="65">
        <f t="shared" si="6"/>
        <v>4175912</v>
      </c>
      <c r="I36" s="65">
        <f t="shared" si="6"/>
        <v>917491</v>
      </c>
      <c r="J36" s="161">
        <f t="shared" si="6"/>
        <v>903287.78300000005</v>
      </c>
      <c r="K36" s="66">
        <f t="shared" si="6"/>
        <v>1</v>
      </c>
      <c r="L36" s="77">
        <f t="shared" si="6"/>
        <v>1682</v>
      </c>
      <c r="M36" s="125">
        <f t="shared" si="6"/>
        <v>4050094</v>
      </c>
      <c r="N36" s="125">
        <f t="shared" si="6"/>
        <v>888825</v>
      </c>
      <c r="O36" s="167">
        <f t="shared" si="6"/>
        <v>860065.13900000008</v>
      </c>
      <c r="P36" s="127">
        <f t="shared" si="6"/>
        <v>0.99999999999999978</v>
      </c>
      <c r="Q36" s="77">
        <f t="shared" ref="Q36:AE36" si="7">SUM(Q$12:Q$35)</f>
        <v>1743</v>
      </c>
      <c r="R36" s="125">
        <f t="shared" si="7"/>
        <v>4038155</v>
      </c>
      <c r="S36" s="125">
        <f t="shared" si="7"/>
        <v>878601</v>
      </c>
      <c r="T36" s="167">
        <f t="shared" si="7"/>
        <v>823229.95399999979</v>
      </c>
      <c r="U36" s="127">
        <f t="shared" si="7"/>
        <v>1.0000000000000002</v>
      </c>
      <c r="V36" s="77">
        <f t="shared" si="7"/>
        <v>1845</v>
      </c>
      <c r="W36" s="125">
        <f t="shared" si="7"/>
        <v>4004037</v>
      </c>
      <c r="X36" s="125">
        <f t="shared" si="7"/>
        <v>868818</v>
      </c>
      <c r="Y36" s="167">
        <f t="shared" si="7"/>
        <v>804031.01500000013</v>
      </c>
      <c r="Z36" s="127">
        <f t="shared" si="7"/>
        <v>0.99999999999999989</v>
      </c>
      <c r="AA36" s="77">
        <f t="shared" si="7"/>
        <v>1905</v>
      </c>
      <c r="AB36" s="125">
        <f t="shared" si="7"/>
        <v>3932748</v>
      </c>
      <c r="AC36" s="125">
        <f t="shared" si="7"/>
        <v>943332</v>
      </c>
      <c r="AD36" s="167">
        <f t="shared" si="7"/>
        <v>745454.83499999985</v>
      </c>
      <c r="AE36" s="127">
        <f t="shared" si="7"/>
        <v>1</v>
      </c>
    </row>
    <row r="39" spans="1:31" ht="12.75" hidden="1" customHeight="1" x14ac:dyDescent="0.2"/>
    <row r="40" spans="1:31" ht="12.75" hidden="1" customHeight="1" x14ac:dyDescent="0.2"/>
    <row r="41" spans="1:31" ht="12.75" hidden="1" customHeight="1" x14ac:dyDescent="0.2"/>
    <row r="42" spans="1:31" ht="12.75" hidden="1" customHeight="1" x14ac:dyDescent="0.2"/>
    <row r="43" spans="1:31" ht="12.75" hidden="1" customHeight="1" x14ac:dyDescent="0.2"/>
    <row r="44" spans="1:31" ht="12.75" hidden="1" customHeight="1" x14ac:dyDescent="0.2"/>
    <row r="45" spans="1:31" ht="12.75" hidden="1" customHeight="1" x14ac:dyDescent="0.2"/>
    <row r="46" spans="1:31" ht="12.75" hidden="1" customHeight="1" x14ac:dyDescent="0.2"/>
    <row r="47" spans="1:31" ht="12.75" hidden="1" customHeight="1" x14ac:dyDescent="0.2"/>
    <row r="48" spans="1:31" ht="12.75" hidden="1" customHeight="1" x14ac:dyDescent="0.2"/>
    <row r="49" spans="1:31" ht="12.75" hidden="1" customHeight="1" x14ac:dyDescent="0.2"/>
    <row r="51" spans="1:31" x14ac:dyDescent="0.2">
      <c r="A51" s="116" t="str">
        <f>Translation!$A$30</f>
        <v>Vorsorgeeinrichtungen ohne Staatsgarantie</v>
      </c>
    </row>
    <row r="52" spans="1:31" x14ac:dyDescent="0.2">
      <c r="A52" s="114" t="str">
        <f>$A$12</f>
        <v>Beitragsprimat</v>
      </c>
      <c r="B52" s="33">
        <v>1404</v>
      </c>
      <c r="C52" s="8">
        <v>3808644</v>
      </c>
      <c r="D52" s="8">
        <v>708377</v>
      </c>
      <c r="E52" s="152">
        <v>729880.85900000005</v>
      </c>
      <c r="F52" s="34">
        <f t="shared" ref="F52:F57" si="8">E52/E$76</f>
        <v>0.91890362965713368</v>
      </c>
      <c r="G52" s="47">
        <v>1452</v>
      </c>
      <c r="H52" s="48">
        <v>3711152</v>
      </c>
      <c r="I52" s="48">
        <v>676809</v>
      </c>
      <c r="J52" s="162">
        <v>698806.89199999999</v>
      </c>
      <c r="K52" s="50">
        <f t="shared" ref="K52:K57" si="9">J52/J$76</f>
        <v>0.90839357865876214</v>
      </c>
      <c r="L52" s="128">
        <v>1471</v>
      </c>
      <c r="M52" s="129">
        <v>3585934</v>
      </c>
      <c r="N52" s="129">
        <v>651669</v>
      </c>
      <c r="O52" s="168">
        <v>663221.951</v>
      </c>
      <c r="P52" s="131">
        <f t="shared" ref="P52:P57" si="10">O52/O$76</f>
        <v>0.90506690641230125</v>
      </c>
      <c r="Q52" s="128">
        <v>1517</v>
      </c>
      <c r="R52" s="129">
        <v>3563877</v>
      </c>
      <c r="S52" s="129">
        <v>636864</v>
      </c>
      <c r="T52" s="168">
        <v>628863.34</v>
      </c>
      <c r="U52" s="131">
        <f t="shared" ref="U52:U57" si="11">T52/T$76</f>
        <v>0.89329469948266926</v>
      </c>
      <c r="V52" s="128">
        <v>1596</v>
      </c>
      <c r="W52" s="129">
        <v>3469590</v>
      </c>
      <c r="X52" s="129">
        <v>608314</v>
      </c>
      <c r="Y52" s="168">
        <v>599377.60900000005</v>
      </c>
      <c r="Z52" s="131">
        <f t="shared" ref="Z52:Z57" si="12">Y52/Y$76</f>
        <v>0.88308708645823175</v>
      </c>
      <c r="AA52" s="128">
        <v>1616</v>
      </c>
      <c r="AB52" s="129">
        <v>3362487</v>
      </c>
      <c r="AC52" s="129">
        <v>676063</v>
      </c>
      <c r="AD52" s="168">
        <v>536275.75899999996</v>
      </c>
      <c r="AE52" s="131">
        <f t="shared" ref="AE52:AE57" si="13">AD52/AD$76</f>
        <v>0.86964767982722069</v>
      </c>
    </row>
    <row r="53" spans="1:31" ht="12.75" customHeight="1" x14ac:dyDescent="0.2">
      <c r="A53" s="114" t="str">
        <f>$A$13</f>
        <v>1e-Einrichtung</v>
      </c>
      <c r="B53" s="33">
        <v>16</v>
      </c>
      <c r="C53" s="8">
        <v>11264</v>
      </c>
      <c r="D53" s="8">
        <v>11</v>
      </c>
      <c r="E53" s="152">
        <v>3718.19</v>
      </c>
      <c r="F53" s="34">
        <f t="shared" si="8"/>
        <v>4.6811178079611175E-3</v>
      </c>
      <c r="G53" s="47">
        <v>14</v>
      </c>
      <c r="H53" s="48">
        <v>7668</v>
      </c>
      <c r="I53" s="48">
        <v>2</v>
      </c>
      <c r="J53" s="162">
        <v>2906.17</v>
      </c>
      <c r="K53" s="50">
        <f t="shared" si="9"/>
        <v>3.777790683968719E-3</v>
      </c>
      <c r="L53" s="128">
        <v>13</v>
      </c>
      <c r="M53" s="129">
        <v>6246</v>
      </c>
      <c r="N53" s="129">
        <v>2</v>
      </c>
      <c r="O53" s="168">
        <v>2303.944</v>
      </c>
      <c r="P53" s="131">
        <f t="shared" si="10"/>
        <v>3.1440809000412339E-3</v>
      </c>
      <c r="Q53" s="128">
        <v>8</v>
      </c>
      <c r="R53" s="129">
        <v>4097</v>
      </c>
      <c r="S53" s="129">
        <v>0</v>
      </c>
      <c r="T53" s="168">
        <v>1689.7</v>
      </c>
      <c r="U53" s="131">
        <f t="shared" si="11"/>
        <v>2.4002036018125439E-3</v>
      </c>
      <c r="V53" s="128">
        <v>0</v>
      </c>
      <c r="W53" s="129">
        <v>0</v>
      </c>
      <c r="X53" s="129">
        <v>0</v>
      </c>
      <c r="Y53" s="168">
        <v>0</v>
      </c>
      <c r="Z53" s="131">
        <f t="shared" si="12"/>
        <v>0</v>
      </c>
      <c r="AA53" s="128">
        <v>0</v>
      </c>
      <c r="AB53" s="129">
        <v>0</v>
      </c>
      <c r="AC53" s="129">
        <v>0</v>
      </c>
      <c r="AD53" s="168">
        <v>0</v>
      </c>
      <c r="AE53" s="131">
        <f t="shared" si="13"/>
        <v>0</v>
      </c>
    </row>
    <row r="54" spans="1:31" x14ac:dyDescent="0.2">
      <c r="A54" s="114" t="str">
        <f>$A$14</f>
        <v>Mischform</v>
      </c>
      <c r="B54" s="33">
        <v>28</v>
      </c>
      <c r="C54" s="8">
        <v>36441</v>
      </c>
      <c r="D54" s="8">
        <v>25597</v>
      </c>
      <c r="E54" s="152">
        <v>22987.841</v>
      </c>
      <c r="F54" s="34">
        <f t="shared" si="8"/>
        <v>2.8941176182948884E-2</v>
      </c>
      <c r="G54" s="47">
        <v>29</v>
      </c>
      <c r="H54" s="48">
        <v>38281</v>
      </c>
      <c r="I54" s="48">
        <v>25627</v>
      </c>
      <c r="J54" s="162">
        <v>22570.197</v>
      </c>
      <c r="K54" s="50">
        <f t="shared" si="9"/>
        <v>2.9339467395898631E-2</v>
      </c>
      <c r="L54" s="128">
        <v>34</v>
      </c>
      <c r="M54" s="129">
        <v>41092</v>
      </c>
      <c r="N54" s="129">
        <v>26669</v>
      </c>
      <c r="O54" s="168">
        <v>22761.839</v>
      </c>
      <c r="P54" s="131">
        <f t="shared" si="10"/>
        <v>3.1061980347488333E-2</v>
      </c>
      <c r="Q54" s="128">
        <v>43</v>
      </c>
      <c r="R54" s="129">
        <v>56574</v>
      </c>
      <c r="S54" s="129">
        <v>33402</v>
      </c>
      <c r="T54" s="168">
        <v>27417.475999999999</v>
      </c>
      <c r="U54" s="131">
        <f t="shared" si="11"/>
        <v>3.8946277237266361E-2</v>
      </c>
      <c r="V54" s="128">
        <v>46</v>
      </c>
      <c r="W54" s="129">
        <v>83707</v>
      </c>
      <c r="X54" s="129">
        <v>43164</v>
      </c>
      <c r="Y54" s="168">
        <v>33287.326000000001</v>
      </c>
      <c r="Z54" s="131">
        <f t="shared" si="12"/>
        <v>4.9043553332545897E-2</v>
      </c>
      <c r="AA54" s="128">
        <v>45</v>
      </c>
      <c r="AB54" s="129">
        <v>81503</v>
      </c>
      <c r="AC54" s="129">
        <v>40997</v>
      </c>
      <c r="AD54" s="168">
        <v>31716.795999999998</v>
      </c>
      <c r="AE54" s="131">
        <f t="shared" si="13"/>
        <v>5.1433311295641236E-2</v>
      </c>
    </row>
    <row r="55" spans="1:31" x14ac:dyDescent="0.2">
      <c r="A55" s="114" t="str">
        <f>$A$15</f>
        <v>Andere</v>
      </c>
      <c r="B55" s="33">
        <v>24</v>
      </c>
      <c r="C55" s="8">
        <v>2217</v>
      </c>
      <c r="D55" s="8">
        <v>77</v>
      </c>
      <c r="E55" s="152">
        <v>277.48399999999998</v>
      </c>
      <c r="F55" s="34">
        <f t="shared" si="8"/>
        <v>3.4934613180721873E-4</v>
      </c>
      <c r="G55" s="47">
        <v>30</v>
      </c>
      <c r="H55" s="48">
        <v>2399</v>
      </c>
      <c r="I55" s="48">
        <v>122</v>
      </c>
      <c r="J55" s="162">
        <v>113.748</v>
      </c>
      <c r="K55" s="50">
        <f t="shared" si="9"/>
        <v>1.4786338539041896E-4</v>
      </c>
      <c r="L55" s="128">
        <v>28</v>
      </c>
      <c r="M55" s="129">
        <v>2150</v>
      </c>
      <c r="N55" s="129">
        <v>244</v>
      </c>
      <c r="O55" s="168">
        <v>148.21100000000001</v>
      </c>
      <c r="P55" s="131">
        <f t="shared" si="10"/>
        <v>2.0225638048321112E-4</v>
      </c>
      <c r="Q55" s="128">
        <v>21</v>
      </c>
      <c r="R55" s="129">
        <v>8883</v>
      </c>
      <c r="S55" s="129">
        <v>2335</v>
      </c>
      <c r="T55" s="168">
        <v>2979.8530000000001</v>
      </c>
      <c r="U55" s="131">
        <f t="shared" si="11"/>
        <v>4.2328542957163484E-3</v>
      </c>
      <c r="V55" s="128">
        <v>28</v>
      </c>
      <c r="W55" s="129">
        <v>10266</v>
      </c>
      <c r="X55" s="129">
        <v>2775</v>
      </c>
      <c r="Y55" s="168">
        <v>3306.1089999999999</v>
      </c>
      <c r="Z55" s="131">
        <f t="shared" si="12"/>
        <v>4.8710230754104421E-3</v>
      </c>
      <c r="AA55" s="128">
        <v>42</v>
      </c>
      <c r="AB55" s="129">
        <v>10087</v>
      </c>
      <c r="AC55" s="129">
        <v>2498</v>
      </c>
      <c r="AD55" s="168">
        <v>1754.5429999999999</v>
      </c>
      <c r="AE55" s="131">
        <f t="shared" si="13"/>
        <v>2.8452418806927489E-3</v>
      </c>
    </row>
    <row r="56" spans="1:31" x14ac:dyDescent="0.2">
      <c r="A56" s="114" t="str">
        <f>$A$16</f>
        <v>Leistungsprimat</v>
      </c>
      <c r="B56" s="33">
        <v>34</v>
      </c>
      <c r="C56" s="8">
        <v>77961</v>
      </c>
      <c r="D56" s="8">
        <v>41563</v>
      </c>
      <c r="E56" s="152">
        <v>33654.995999999999</v>
      </c>
      <c r="F56" s="34">
        <f t="shared" si="8"/>
        <v>4.2370885054948827E-2</v>
      </c>
      <c r="G56" s="47">
        <v>46</v>
      </c>
      <c r="H56" s="48">
        <v>90689</v>
      </c>
      <c r="I56" s="48">
        <v>48059</v>
      </c>
      <c r="J56" s="162">
        <v>40749.595999999998</v>
      </c>
      <c r="K56" s="50">
        <f t="shared" si="9"/>
        <v>5.2971245365649275E-2</v>
      </c>
      <c r="L56" s="128">
        <v>51</v>
      </c>
      <c r="M56" s="129">
        <v>92632</v>
      </c>
      <c r="N56" s="129">
        <v>50235</v>
      </c>
      <c r="O56" s="168">
        <v>40570.080999999998</v>
      </c>
      <c r="P56" s="131">
        <f t="shared" si="10"/>
        <v>5.5364026549788427E-2</v>
      </c>
      <c r="Q56" s="128">
        <v>60</v>
      </c>
      <c r="R56" s="129">
        <v>96381</v>
      </c>
      <c r="S56" s="129">
        <v>52004</v>
      </c>
      <c r="T56" s="168">
        <v>39353.904999999999</v>
      </c>
      <c r="U56" s="131">
        <f t="shared" si="11"/>
        <v>5.5901866915066982E-2</v>
      </c>
      <c r="V56" s="128">
        <v>75</v>
      </c>
      <c r="W56" s="129">
        <v>101094</v>
      </c>
      <c r="X56" s="129">
        <v>55522</v>
      </c>
      <c r="Y56" s="168">
        <v>40824.760999999999</v>
      </c>
      <c r="Z56" s="131">
        <f t="shared" si="12"/>
        <v>6.0148758821659022E-2</v>
      </c>
      <c r="AA56" s="128">
        <v>88</v>
      </c>
      <c r="AB56" s="129">
        <v>120555</v>
      </c>
      <c r="AC56" s="129">
        <v>60286</v>
      </c>
      <c r="AD56" s="168">
        <v>45183.362000000001</v>
      </c>
      <c r="AE56" s="131">
        <f t="shared" si="13"/>
        <v>7.3271269996176377E-2</v>
      </c>
    </row>
    <row r="57" spans="1:31" ht="14.25" customHeight="1" x14ac:dyDescent="0.2">
      <c r="A57" s="114" t="str">
        <f>$A$17</f>
        <v>Rentnerkasse</v>
      </c>
      <c r="B57" s="33">
        <v>43</v>
      </c>
      <c r="C57" s="8">
        <v>0</v>
      </c>
      <c r="D57" s="8">
        <v>10210</v>
      </c>
      <c r="E57" s="152">
        <v>3775.9569999999999</v>
      </c>
      <c r="F57" s="34">
        <f t="shared" si="8"/>
        <v>4.7538451652001205E-3</v>
      </c>
      <c r="G57" s="47">
        <v>45</v>
      </c>
      <c r="H57" s="48">
        <v>0</v>
      </c>
      <c r="I57" s="48">
        <v>10688</v>
      </c>
      <c r="J57" s="162">
        <v>4131.0630000000001</v>
      </c>
      <c r="K57" s="50">
        <f t="shared" si="9"/>
        <v>5.3700545103307334E-3</v>
      </c>
      <c r="L57" s="183">
        <v>46</v>
      </c>
      <c r="M57" s="129">
        <v>0</v>
      </c>
      <c r="N57" s="129">
        <v>9908</v>
      </c>
      <c r="O57" s="168">
        <v>3781.7339999999999</v>
      </c>
      <c r="P57" s="184">
        <f t="shared" si="10"/>
        <v>5.1607494098973479E-3</v>
      </c>
      <c r="Q57" s="183">
        <v>56</v>
      </c>
      <c r="R57" s="129">
        <v>0</v>
      </c>
      <c r="S57" s="129">
        <v>10162</v>
      </c>
      <c r="T57" s="168">
        <v>3677.6709999999998</v>
      </c>
      <c r="U57" s="184">
        <f t="shared" si="11"/>
        <v>5.2240984674685092E-3</v>
      </c>
      <c r="V57" s="183">
        <v>57</v>
      </c>
      <c r="W57" s="129">
        <v>0</v>
      </c>
      <c r="X57" s="129">
        <v>5131</v>
      </c>
      <c r="Y57" s="168">
        <v>1934.0940000000001</v>
      </c>
      <c r="Z57" s="184">
        <f t="shared" si="12"/>
        <v>2.8495783121527101E-3</v>
      </c>
      <c r="AA57" s="183">
        <v>56</v>
      </c>
      <c r="AB57" s="129">
        <v>0</v>
      </c>
      <c r="AC57" s="129">
        <v>3783</v>
      </c>
      <c r="AD57" s="168">
        <v>1728.184</v>
      </c>
      <c r="AE57" s="184">
        <f t="shared" si="13"/>
        <v>2.8024970002690831E-3</v>
      </c>
    </row>
    <row r="58" spans="1:31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8"/>
      <c r="P58" s="131"/>
      <c r="Q58" s="128"/>
      <c r="R58" s="129"/>
      <c r="S58" s="129"/>
      <c r="T58" s="168"/>
      <c r="U58" s="131"/>
      <c r="V58" s="128"/>
      <c r="W58" s="129"/>
      <c r="X58" s="129"/>
      <c r="Y58" s="168"/>
      <c r="Z58" s="131"/>
      <c r="AA58" s="128"/>
      <c r="AB58" s="129"/>
      <c r="AC58" s="129"/>
      <c r="AD58" s="168"/>
      <c r="AE58" s="131"/>
    </row>
    <row r="59" spans="1:3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8"/>
      <c r="P59" s="131"/>
      <c r="Q59" s="128"/>
      <c r="R59" s="129"/>
      <c r="S59" s="129"/>
      <c r="T59" s="168"/>
      <c r="U59" s="131"/>
      <c r="V59" s="128"/>
      <c r="W59" s="129"/>
      <c r="X59" s="129"/>
      <c r="Y59" s="168"/>
      <c r="Z59" s="131"/>
      <c r="AA59" s="128"/>
      <c r="AB59" s="129"/>
      <c r="AC59" s="129"/>
      <c r="AD59" s="168"/>
      <c r="AE59" s="131"/>
    </row>
    <row r="60" spans="1:3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8"/>
      <c r="P60" s="131"/>
      <c r="Q60" s="128"/>
      <c r="R60" s="129"/>
      <c r="S60" s="129"/>
      <c r="T60" s="168"/>
      <c r="U60" s="131"/>
      <c r="V60" s="128"/>
      <c r="W60" s="129"/>
      <c r="X60" s="129"/>
      <c r="Y60" s="168"/>
      <c r="Z60" s="131"/>
      <c r="AA60" s="128"/>
      <c r="AB60" s="129"/>
      <c r="AC60" s="129"/>
      <c r="AD60" s="168"/>
      <c r="AE60" s="131"/>
    </row>
    <row r="61" spans="1:3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8"/>
      <c r="P61" s="131"/>
      <c r="Q61" s="128"/>
      <c r="R61" s="129"/>
      <c r="S61" s="129"/>
      <c r="T61" s="168"/>
      <c r="U61" s="131"/>
      <c r="V61" s="128"/>
      <c r="W61" s="129"/>
      <c r="X61" s="129"/>
      <c r="Y61" s="168"/>
      <c r="Z61" s="131"/>
      <c r="AA61" s="128"/>
      <c r="AB61" s="129"/>
      <c r="AC61" s="129"/>
      <c r="AD61" s="168"/>
      <c r="AE61" s="131"/>
    </row>
    <row r="62" spans="1:3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8"/>
      <c r="P62" s="131"/>
      <c r="Q62" s="128"/>
      <c r="R62" s="129"/>
      <c r="S62" s="129"/>
      <c r="T62" s="168"/>
      <c r="U62" s="131"/>
      <c r="V62" s="128"/>
      <c r="W62" s="129"/>
      <c r="X62" s="129"/>
      <c r="Y62" s="168"/>
      <c r="Z62" s="131"/>
      <c r="AA62" s="128"/>
      <c r="AB62" s="129"/>
      <c r="AC62" s="129"/>
      <c r="AD62" s="168"/>
      <c r="AE62" s="131"/>
    </row>
    <row r="63" spans="1:3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8"/>
      <c r="P63" s="131"/>
      <c r="Q63" s="128"/>
      <c r="R63" s="129"/>
      <c r="S63" s="129"/>
      <c r="T63" s="168"/>
      <c r="U63" s="131"/>
      <c r="V63" s="128"/>
      <c r="W63" s="129"/>
      <c r="X63" s="129"/>
      <c r="Y63" s="168"/>
      <c r="Z63" s="131"/>
      <c r="AA63" s="128"/>
      <c r="AB63" s="129"/>
      <c r="AC63" s="129"/>
      <c r="AD63" s="168"/>
      <c r="AE63" s="131"/>
    </row>
    <row r="64" spans="1:3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8"/>
      <c r="P64" s="131"/>
      <c r="Q64" s="128"/>
      <c r="R64" s="129"/>
      <c r="S64" s="129"/>
      <c r="T64" s="168"/>
      <c r="U64" s="131"/>
      <c r="V64" s="128"/>
      <c r="W64" s="129"/>
      <c r="X64" s="129"/>
      <c r="Y64" s="168"/>
      <c r="Z64" s="131"/>
      <c r="AA64" s="128"/>
      <c r="AB64" s="129"/>
      <c r="AC64" s="129"/>
      <c r="AD64" s="168"/>
      <c r="AE64" s="131"/>
    </row>
    <row r="65" spans="1:3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8"/>
      <c r="P65" s="131"/>
      <c r="Q65" s="128"/>
      <c r="R65" s="129"/>
      <c r="S65" s="129"/>
      <c r="T65" s="168"/>
      <c r="U65" s="131"/>
      <c r="V65" s="128"/>
      <c r="W65" s="129"/>
      <c r="X65" s="129"/>
      <c r="Y65" s="168"/>
      <c r="Z65" s="131"/>
      <c r="AA65" s="128"/>
      <c r="AB65" s="129"/>
      <c r="AC65" s="129"/>
      <c r="AD65" s="168"/>
      <c r="AE65" s="131"/>
    </row>
    <row r="66" spans="1:3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8"/>
      <c r="P66" s="131"/>
      <c r="Q66" s="128"/>
      <c r="R66" s="129"/>
      <c r="S66" s="129"/>
      <c r="T66" s="168"/>
      <c r="U66" s="131"/>
      <c r="V66" s="128"/>
      <c r="W66" s="129"/>
      <c r="X66" s="129"/>
      <c r="Y66" s="168"/>
      <c r="Z66" s="131"/>
      <c r="AA66" s="128"/>
      <c r="AB66" s="129"/>
      <c r="AC66" s="129"/>
      <c r="AD66" s="168"/>
      <c r="AE66" s="131"/>
    </row>
    <row r="67" spans="1:3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8"/>
      <c r="P67" s="131"/>
      <c r="Q67" s="128"/>
      <c r="R67" s="129"/>
      <c r="S67" s="129"/>
      <c r="T67" s="168"/>
      <c r="U67" s="131"/>
      <c r="V67" s="128"/>
      <c r="W67" s="129"/>
      <c r="X67" s="129"/>
      <c r="Y67" s="168"/>
      <c r="Z67" s="131"/>
      <c r="AA67" s="128"/>
      <c r="AB67" s="129"/>
      <c r="AC67" s="129"/>
      <c r="AD67" s="168"/>
      <c r="AE67" s="131"/>
    </row>
    <row r="68" spans="1:3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8"/>
      <c r="P68" s="131"/>
      <c r="Q68" s="128"/>
      <c r="R68" s="129"/>
      <c r="S68" s="129"/>
      <c r="T68" s="168"/>
      <c r="U68" s="131"/>
      <c r="V68" s="128"/>
      <c r="W68" s="129"/>
      <c r="X68" s="129"/>
      <c r="Y68" s="168"/>
      <c r="Z68" s="131"/>
      <c r="AA68" s="128"/>
      <c r="AB68" s="129"/>
      <c r="AC68" s="129"/>
      <c r="AD68" s="168"/>
      <c r="AE68" s="131"/>
    </row>
    <row r="69" spans="1:3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8"/>
      <c r="P69" s="131"/>
      <c r="Q69" s="128"/>
      <c r="R69" s="129"/>
      <c r="S69" s="129"/>
      <c r="T69" s="168"/>
      <c r="U69" s="131"/>
      <c r="V69" s="128"/>
      <c r="W69" s="129"/>
      <c r="X69" s="129"/>
      <c r="Y69" s="168"/>
      <c r="Z69" s="131"/>
      <c r="AA69" s="128"/>
      <c r="AB69" s="129"/>
      <c r="AC69" s="129"/>
      <c r="AD69" s="168"/>
      <c r="AE69" s="131"/>
    </row>
    <row r="70" spans="1:3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8"/>
      <c r="P70" s="131"/>
      <c r="Q70" s="128"/>
      <c r="R70" s="129"/>
      <c r="S70" s="129"/>
      <c r="T70" s="168"/>
      <c r="U70" s="131"/>
      <c r="V70" s="128"/>
      <c r="W70" s="129"/>
      <c r="X70" s="129"/>
      <c r="Y70" s="168"/>
      <c r="Z70" s="131"/>
      <c r="AA70" s="128"/>
      <c r="AB70" s="129"/>
      <c r="AC70" s="129"/>
      <c r="AD70" s="168"/>
      <c r="AE70" s="131"/>
    </row>
    <row r="71" spans="1:3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8"/>
      <c r="P71" s="131"/>
      <c r="Q71" s="128"/>
      <c r="R71" s="129"/>
      <c r="S71" s="129"/>
      <c r="T71" s="168"/>
      <c r="U71" s="131"/>
      <c r="V71" s="128"/>
      <c r="W71" s="129"/>
      <c r="X71" s="129"/>
      <c r="Y71" s="168"/>
      <c r="Z71" s="131"/>
      <c r="AA71" s="128"/>
      <c r="AB71" s="129"/>
      <c r="AC71" s="129"/>
      <c r="AD71" s="168"/>
      <c r="AE71" s="131"/>
    </row>
    <row r="72" spans="1:3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8"/>
      <c r="P72" s="131"/>
      <c r="Q72" s="128"/>
      <c r="R72" s="129"/>
      <c r="S72" s="129"/>
      <c r="T72" s="168"/>
      <c r="U72" s="131"/>
      <c r="V72" s="128"/>
      <c r="W72" s="129"/>
      <c r="X72" s="129"/>
      <c r="Y72" s="168"/>
      <c r="Z72" s="131"/>
      <c r="AA72" s="128"/>
      <c r="AB72" s="129"/>
      <c r="AC72" s="129"/>
      <c r="AD72" s="168"/>
      <c r="AE72" s="131"/>
    </row>
    <row r="73" spans="1:3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8"/>
      <c r="P73" s="131"/>
      <c r="Q73" s="128"/>
      <c r="R73" s="129"/>
      <c r="S73" s="129"/>
      <c r="T73" s="168"/>
      <c r="U73" s="131"/>
      <c r="V73" s="128"/>
      <c r="W73" s="129"/>
      <c r="X73" s="129"/>
      <c r="Y73" s="168"/>
      <c r="Z73" s="131"/>
      <c r="AA73" s="128"/>
      <c r="AB73" s="129"/>
      <c r="AC73" s="129"/>
      <c r="AD73" s="168"/>
      <c r="AE73" s="131"/>
    </row>
    <row r="74" spans="1:3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8"/>
      <c r="P74" s="131"/>
      <c r="Q74" s="128"/>
      <c r="R74" s="129"/>
      <c r="S74" s="129"/>
      <c r="T74" s="168"/>
      <c r="U74" s="131"/>
      <c r="V74" s="128"/>
      <c r="W74" s="129"/>
      <c r="X74" s="129"/>
      <c r="Y74" s="168"/>
      <c r="Z74" s="131"/>
      <c r="AA74" s="128"/>
      <c r="AB74" s="129"/>
      <c r="AC74" s="129"/>
      <c r="AD74" s="168"/>
      <c r="AE74" s="131"/>
    </row>
    <row r="75" spans="1:31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8"/>
      <c r="P75" s="131"/>
      <c r="Q75" s="128"/>
      <c r="R75" s="129"/>
      <c r="S75" s="129"/>
      <c r="T75" s="168"/>
      <c r="U75" s="131"/>
      <c r="V75" s="128"/>
      <c r="W75" s="129"/>
      <c r="X75" s="129"/>
      <c r="Y75" s="168"/>
      <c r="Z75" s="131"/>
      <c r="AA75" s="128"/>
      <c r="AB75" s="129"/>
      <c r="AC75" s="129"/>
      <c r="AD75" s="168"/>
      <c r="AE75" s="131"/>
    </row>
    <row r="76" spans="1:31" x14ac:dyDescent="0.2">
      <c r="A76" s="115" t="s">
        <v>2</v>
      </c>
      <c r="B76" s="35">
        <f t="shared" ref="B76:P76" si="14">SUM(B$52:B$75)</f>
        <v>1549</v>
      </c>
      <c r="C76" s="9">
        <f t="shared" si="14"/>
        <v>3936527</v>
      </c>
      <c r="D76" s="9">
        <f t="shared" si="14"/>
        <v>785835</v>
      </c>
      <c r="E76" s="153">
        <f t="shared" si="14"/>
        <v>794295.32700000016</v>
      </c>
      <c r="F76" s="67">
        <f t="shared" si="14"/>
        <v>0.99999999999999989</v>
      </c>
      <c r="G76" s="51">
        <f t="shared" si="14"/>
        <v>1616</v>
      </c>
      <c r="H76" s="68">
        <f t="shared" si="14"/>
        <v>3850189</v>
      </c>
      <c r="I76" s="68">
        <f t="shared" si="14"/>
        <v>761307</v>
      </c>
      <c r="J76" s="163">
        <f t="shared" si="14"/>
        <v>769277.66600000008</v>
      </c>
      <c r="K76" s="69">
        <f t="shared" si="14"/>
        <v>0.99999999999999989</v>
      </c>
      <c r="L76" s="132">
        <f t="shared" si="14"/>
        <v>1643</v>
      </c>
      <c r="M76" s="133">
        <f t="shared" si="14"/>
        <v>3728054</v>
      </c>
      <c r="N76" s="133">
        <f t="shared" si="14"/>
        <v>738727</v>
      </c>
      <c r="O76" s="169">
        <f t="shared" si="14"/>
        <v>732787.76000000013</v>
      </c>
      <c r="P76" s="135">
        <f t="shared" si="14"/>
        <v>0.99999999999999978</v>
      </c>
      <c r="Q76" s="132">
        <f t="shared" ref="Q76:AE76" si="15">SUM(Q$52:Q$75)</f>
        <v>1705</v>
      </c>
      <c r="R76" s="133">
        <f t="shared" si="15"/>
        <v>3729812</v>
      </c>
      <c r="S76" s="133">
        <f t="shared" si="15"/>
        <v>734767</v>
      </c>
      <c r="T76" s="169">
        <f t="shared" si="15"/>
        <v>703981.94499999995</v>
      </c>
      <c r="U76" s="135">
        <f t="shared" si="15"/>
        <v>1</v>
      </c>
      <c r="V76" s="132">
        <f t="shared" si="15"/>
        <v>1802</v>
      </c>
      <c r="W76" s="133">
        <f t="shared" si="15"/>
        <v>3664657</v>
      </c>
      <c r="X76" s="133">
        <f t="shared" si="15"/>
        <v>714906</v>
      </c>
      <c r="Y76" s="169">
        <f t="shared" si="15"/>
        <v>678729.89900000021</v>
      </c>
      <c r="Z76" s="135">
        <f t="shared" si="15"/>
        <v>0.99999999999999978</v>
      </c>
      <c r="AA76" s="132">
        <f t="shared" si="15"/>
        <v>1847</v>
      </c>
      <c r="AB76" s="133">
        <f t="shared" si="15"/>
        <v>3574632</v>
      </c>
      <c r="AC76" s="133">
        <f t="shared" si="15"/>
        <v>783627</v>
      </c>
      <c r="AD76" s="169">
        <f t="shared" si="15"/>
        <v>616658.64399999985</v>
      </c>
      <c r="AE76" s="135">
        <f t="shared" si="15"/>
        <v>1.0000000000000002</v>
      </c>
    </row>
    <row r="79" spans="1:31" ht="12.75" hidden="1" customHeight="1" x14ac:dyDescent="0.2"/>
    <row r="80" spans="1:31" ht="12.75" hidden="1" customHeight="1" x14ac:dyDescent="0.2"/>
    <row r="81" spans="1:31" ht="12.75" hidden="1" customHeight="1" x14ac:dyDescent="0.2"/>
    <row r="82" spans="1:31" ht="12.75" hidden="1" customHeight="1" x14ac:dyDescent="0.2"/>
    <row r="83" spans="1:31" ht="12.75" hidden="1" customHeight="1" x14ac:dyDescent="0.2"/>
    <row r="84" spans="1:31" ht="12.75" hidden="1" customHeight="1" x14ac:dyDescent="0.2"/>
    <row r="85" spans="1:31" ht="12.75" hidden="1" customHeight="1" x14ac:dyDescent="0.2"/>
    <row r="86" spans="1:31" ht="12.75" hidden="1" customHeight="1" x14ac:dyDescent="0.2"/>
    <row r="87" spans="1:31" ht="12.75" hidden="1" customHeight="1" x14ac:dyDescent="0.2"/>
    <row r="88" spans="1:31" ht="12.75" hidden="1" customHeight="1" x14ac:dyDescent="0.2"/>
    <row r="89" spans="1:31" ht="12.75" hidden="1" customHeight="1" x14ac:dyDescent="0.2"/>
    <row r="91" spans="1:31" x14ac:dyDescent="0.2">
      <c r="A91" s="117" t="str">
        <f>Translation!$A$31</f>
        <v>Vorsorgeeinrichtungen mit Staatsgarantie</v>
      </c>
    </row>
    <row r="92" spans="1:31" x14ac:dyDescent="0.2">
      <c r="A92" s="114" t="str">
        <f>$A$12</f>
        <v>Beitragsprimat</v>
      </c>
      <c r="B92" s="36">
        <v>26</v>
      </c>
      <c r="C92" s="10">
        <v>166850</v>
      </c>
      <c r="D92" s="10">
        <v>83936</v>
      </c>
      <c r="E92" s="154">
        <v>68841.509000000005</v>
      </c>
      <c r="F92" s="37">
        <f t="shared" ref="F92:F97" si="16">E92/E$116</f>
        <v>0.53847284595089495</v>
      </c>
      <c r="G92" s="53">
        <v>25</v>
      </c>
      <c r="H92" s="54">
        <v>165215</v>
      </c>
      <c r="I92" s="54">
        <v>77977</v>
      </c>
      <c r="J92" s="164">
        <v>68020.184999999998</v>
      </c>
      <c r="K92" s="56">
        <f t="shared" ref="K92:K97" si="17">J92/J$116</f>
        <v>0.5075749989830991</v>
      </c>
      <c r="L92" s="136">
        <v>25</v>
      </c>
      <c r="M92" s="137">
        <v>164112</v>
      </c>
      <c r="N92" s="137">
        <v>74641</v>
      </c>
      <c r="O92" s="170">
        <v>64795.97</v>
      </c>
      <c r="P92" s="139">
        <f t="shared" ref="P92:P97" si="18">O92/O$116</f>
        <v>0.50909258588676631</v>
      </c>
      <c r="Q92" s="136">
        <v>21</v>
      </c>
      <c r="R92" s="137">
        <v>130493</v>
      </c>
      <c r="S92" s="137">
        <v>54335</v>
      </c>
      <c r="T92" s="170">
        <v>48662.466</v>
      </c>
      <c r="U92" s="139">
        <f t="shared" ref="U92:U97" si="19">T92/T$116</f>
        <v>0.40807780698460133</v>
      </c>
      <c r="V92" s="136">
        <v>21</v>
      </c>
      <c r="W92" s="137">
        <v>85728</v>
      </c>
      <c r="X92" s="137">
        <v>34237</v>
      </c>
      <c r="Y92" s="170">
        <v>28475.809000000001</v>
      </c>
      <c r="Z92" s="139">
        <f t="shared" ref="Z92:Z97" si="20">Y92/Y$116</f>
        <v>0.22725902138014475</v>
      </c>
      <c r="AA92" s="136">
        <v>23</v>
      </c>
      <c r="AB92" s="137">
        <v>69413</v>
      </c>
      <c r="AC92" s="137">
        <v>28653</v>
      </c>
      <c r="AD92" s="170">
        <v>23411.474999999999</v>
      </c>
      <c r="AE92" s="139">
        <f t="shared" ref="AE92:AE97" si="21">AD92/AD$116</f>
        <v>0.18177148577320892</v>
      </c>
    </row>
    <row r="93" spans="1:31" ht="12.75" customHeight="1" x14ac:dyDescent="0.2">
      <c r="A93" s="114" t="str">
        <f>$A$13</f>
        <v>1e-Einrichtung</v>
      </c>
      <c r="B93" s="36">
        <v>0</v>
      </c>
      <c r="C93" s="10">
        <v>0</v>
      </c>
      <c r="D93" s="10">
        <v>0</v>
      </c>
      <c r="E93" s="154">
        <v>0</v>
      </c>
      <c r="F93" s="37">
        <f t="shared" si="16"/>
        <v>0</v>
      </c>
      <c r="G93" s="53">
        <v>0</v>
      </c>
      <c r="H93" s="54">
        <v>0</v>
      </c>
      <c r="I93" s="54">
        <v>0</v>
      </c>
      <c r="J93" s="164">
        <v>0</v>
      </c>
      <c r="K93" s="56">
        <f t="shared" si="17"/>
        <v>0</v>
      </c>
      <c r="L93" s="136">
        <v>0</v>
      </c>
      <c r="M93" s="137">
        <v>0</v>
      </c>
      <c r="N93" s="137">
        <v>0</v>
      </c>
      <c r="O93" s="170">
        <v>0</v>
      </c>
      <c r="P93" s="139">
        <f t="shared" si="18"/>
        <v>0</v>
      </c>
      <c r="Q93" s="136">
        <v>0</v>
      </c>
      <c r="R93" s="137">
        <v>0</v>
      </c>
      <c r="S93" s="137">
        <v>0</v>
      </c>
      <c r="T93" s="170">
        <v>0</v>
      </c>
      <c r="U93" s="139">
        <f t="shared" si="19"/>
        <v>0</v>
      </c>
      <c r="V93" s="136">
        <v>0</v>
      </c>
      <c r="W93" s="137">
        <v>0</v>
      </c>
      <c r="X93" s="137">
        <v>0</v>
      </c>
      <c r="Y93" s="170">
        <v>0</v>
      </c>
      <c r="Z93" s="139">
        <f t="shared" si="20"/>
        <v>0</v>
      </c>
      <c r="AA93" s="136">
        <v>0</v>
      </c>
      <c r="AB93" s="137">
        <v>0</v>
      </c>
      <c r="AC93" s="137">
        <v>0</v>
      </c>
      <c r="AD93" s="170">
        <v>0</v>
      </c>
      <c r="AE93" s="139">
        <f t="shared" si="21"/>
        <v>0</v>
      </c>
    </row>
    <row r="94" spans="1:31" x14ac:dyDescent="0.2">
      <c r="A94" s="114" t="str">
        <f>$A$14</f>
        <v>Mischform</v>
      </c>
      <c r="B94" s="36">
        <v>0</v>
      </c>
      <c r="C94" s="10">
        <v>0</v>
      </c>
      <c r="D94" s="10">
        <v>0</v>
      </c>
      <c r="E94" s="154">
        <v>0</v>
      </c>
      <c r="F94" s="37">
        <f t="shared" si="16"/>
        <v>0</v>
      </c>
      <c r="G94" s="53">
        <v>1</v>
      </c>
      <c r="H94" s="54">
        <v>5584</v>
      </c>
      <c r="I94" s="54">
        <v>3691</v>
      </c>
      <c r="J94" s="164">
        <v>2306.087</v>
      </c>
      <c r="K94" s="56">
        <f t="shared" si="17"/>
        <v>1.7208305250565523E-2</v>
      </c>
      <c r="L94" s="136">
        <v>1</v>
      </c>
      <c r="M94" s="137">
        <v>5458</v>
      </c>
      <c r="N94" s="137">
        <v>3697</v>
      </c>
      <c r="O94" s="170">
        <v>2218.931</v>
      </c>
      <c r="P94" s="139">
        <f t="shared" si="18"/>
        <v>1.7433820663450339E-2</v>
      </c>
      <c r="Q94" s="136">
        <v>1</v>
      </c>
      <c r="R94" s="137">
        <v>5181</v>
      </c>
      <c r="S94" s="137">
        <v>3706</v>
      </c>
      <c r="T94" s="170">
        <v>2194.7629999999999</v>
      </c>
      <c r="U94" s="139">
        <f t="shared" si="19"/>
        <v>1.840502846466812E-2</v>
      </c>
      <c r="V94" s="136">
        <v>1</v>
      </c>
      <c r="W94" s="137">
        <v>5081</v>
      </c>
      <c r="X94" s="137">
        <v>3761</v>
      </c>
      <c r="Y94" s="170">
        <v>2185.6889999999999</v>
      </c>
      <c r="Z94" s="139">
        <f t="shared" si="20"/>
        <v>1.7443491883982899E-2</v>
      </c>
      <c r="AA94" s="136">
        <v>3</v>
      </c>
      <c r="AB94" s="137">
        <v>13333</v>
      </c>
      <c r="AC94" s="137">
        <v>7106</v>
      </c>
      <c r="AD94" s="170">
        <v>4637.0709999999999</v>
      </c>
      <c r="AE94" s="139">
        <f t="shared" si="21"/>
        <v>3.6003168758305906E-2</v>
      </c>
    </row>
    <row r="95" spans="1:31" x14ac:dyDescent="0.2">
      <c r="A95" s="114" t="str">
        <f>$A$15</f>
        <v>Andere</v>
      </c>
      <c r="B95" s="36">
        <v>0</v>
      </c>
      <c r="C95" s="10">
        <v>0</v>
      </c>
      <c r="D95" s="10">
        <v>0</v>
      </c>
      <c r="E95" s="154">
        <v>0</v>
      </c>
      <c r="F95" s="37">
        <f t="shared" si="16"/>
        <v>0</v>
      </c>
      <c r="G95" s="53">
        <v>0</v>
      </c>
      <c r="H95" s="54">
        <v>0</v>
      </c>
      <c r="I95" s="54">
        <v>0</v>
      </c>
      <c r="J95" s="164">
        <v>0</v>
      </c>
      <c r="K95" s="56">
        <f t="shared" si="17"/>
        <v>0</v>
      </c>
      <c r="L95" s="136">
        <v>0</v>
      </c>
      <c r="M95" s="137">
        <v>0</v>
      </c>
      <c r="N95" s="137">
        <v>0</v>
      </c>
      <c r="O95" s="170">
        <v>0</v>
      </c>
      <c r="P95" s="139">
        <f t="shared" si="18"/>
        <v>0</v>
      </c>
      <c r="Q95" s="136">
        <v>0</v>
      </c>
      <c r="R95" s="137">
        <v>0</v>
      </c>
      <c r="S95" s="137">
        <v>0</v>
      </c>
      <c r="T95" s="170">
        <v>0</v>
      </c>
      <c r="U95" s="139">
        <f t="shared" si="19"/>
        <v>0</v>
      </c>
      <c r="V95" s="136">
        <v>0</v>
      </c>
      <c r="W95" s="137">
        <v>0</v>
      </c>
      <c r="X95" s="137">
        <v>0</v>
      </c>
      <c r="Y95" s="170">
        <v>0</v>
      </c>
      <c r="Z95" s="139">
        <f t="shared" si="20"/>
        <v>0</v>
      </c>
      <c r="AA95" s="136">
        <v>2</v>
      </c>
      <c r="AB95" s="137">
        <v>592</v>
      </c>
      <c r="AC95" s="137">
        <v>352</v>
      </c>
      <c r="AD95" s="170">
        <v>207.23599999999999</v>
      </c>
      <c r="AE95" s="139">
        <f t="shared" si="21"/>
        <v>1.6090227388789783E-3</v>
      </c>
    </row>
    <row r="96" spans="1:31" x14ac:dyDescent="0.2">
      <c r="A96" s="114" t="str">
        <f>$A$16</f>
        <v>Leistungsprimat</v>
      </c>
      <c r="B96" s="36">
        <v>10</v>
      </c>
      <c r="C96" s="10">
        <v>138520</v>
      </c>
      <c r="D96" s="10">
        <v>67373</v>
      </c>
      <c r="E96" s="154">
        <v>58982.474000000002</v>
      </c>
      <c r="F96" s="37">
        <f t="shared" si="16"/>
        <v>0.46135625289684845</v>
      </c>
      <c r="G96" s="53">
        <v>12</v>
      </c>
      <c r="H96" s="54">
        <v>154924</v>
      </c>
      <c r="I96" s="54">
        <v>74516</v>
      </c>
      <c r="J96" s="164">
        <v>63683.845000000001</v>
      </c>
      <c r="K96" s="56">
        <f t="shared" si="17"/>
        <v>0.47521669576633535</v>
      </c>
      <c r="L96" s="136">
        <v>13</v>
      </c>
      <c r="M96" s="137">
        <v>152470</v>
      </c>
      <c r="N96" s="137">
        <v>71760</v>
      </c>
      <c r="O96" s="170">
        <v>60262.478000000003</v>
      </c>
      <c r="P96" s="139">
        <f t="shared" si="18"/>
        <v>0.4734735934497834</v>
      </c>
      <c r="Q96" s="136">
        <v>16</v>
      </c>
      <c r="R96" s="137">
        <v>172669</v>
      </c>
      <c r="S96" s="137">
        <v>85793</v>
      </c>
      <c r="T96" s="170">
        <v>68390.78</v>
      </c>
      <c r="U96" s="139">
        <f t="shared" si="19"/>
        <v>0.57351716455073065</v>
      </c>
      <c r="V96" s="136">
        <v>21</v>
      </c>
      <c r="W96" s="137">
        <v>248571</v>
      </c>
      <c r="X96" s="137">
        <v>115914</v>
      </c>
      <c r="Y96" s="170">
        <v>94639.618000000002</v>
      </c>
      <c r="Z96" s="139">
        <f t="shared" si="20"/>
        <v>0.75529748673587227</v>
      </c>
      <c r="AA96" s="136">
        <v>30</v>
      </c>
      <c r="AB96" s="137">
        <v>274778</v>
      </c>
      <c r="AC96" s="137">
        <v>123594</v>
      </c>
      <c r="AD96" s="170">
        <v>100540.409</v>
      </c>
      <c r="AE96" s="139">
        <f t="shared" si="21"/>
        <v>0.78061632272960624</v>
      </c>
    </row>
    <row r="97" spans="1:31" ht="14.25" customHeight="1" x14ac:dyDescent="0.2">
      <c r="A97" s="114" t="str">
        <f>$A$17</f>
        <v>Rentnerkasse</v>
      </c>
      <c r="B97" s="36">
        <v>2</v>
      </c>
      <c r="C97" s="10">
        <v>0</v>
      </c>
      <c r="D97" s="10">
        <v>151</v>
      </c>
      <c r="E97" s="154">
        <v>21.849</v>
      </c>
      <c r="F97" s="37">
        <f t="shared" si="16"/>
        <v>1.7090115225657101E-4</v>
      </c>
      <c r="G97" s="53">
        <v>0</v>
      </c>
      <c r="H97" s="54">
        <v>0</v>
      </c>
      <c r="I97" s="54">
        <v>0</v>
      </c>
      <c r="J97" s="164">
        <v>0</v>
      </c>
      <c r="K97" s="56">
        <f t="shared" si="17"/>
        <v>0</v>
      </c>
      <c r="L97" s="185">
        <v>0</v>
      </c>
      <c r="M97" s="137">
        <v>0</v>
      </c>
      <c r="N97" s="137">
        <v>0</v>
      </c>
      <c r="O97" s="170">
        <v>0</v>
      </c>
      <c r="P97" s="186">
        <f t="shared" si="18"/>
        <v>0</v>
      </c>
      <c r="Q97" s="185">
        <v>0</v>
      </c>
      <c r="R97" s="137">
        <v>0</v>
      </c>
      <c r="S97" s="137">
        <v>0</v>
      </c>
      <c r="T97" s="170">
        <v>0</v>
      </c>
      <c r="U97" s="186">
        <f t="shared" si="19"/>
        <v>0</v>
      </c>
      <c r="V97" s="185">
        <v>0</v>
      </c>
      <c r="W97" s="137">
        <v>0</v>
      </c>
      <c r="X97" s="137">
        <v>0</v>
      </c>
      <c r="Y97" s="170">
        <v>0</v>
      </c>
      <c r="Z97" s="186">
        <f t="shared" si="20"/>
        <v>0</v>
      </c>
      <c r="AA97" s="185">
        <v>0</v>
      </c>
      <c r="AB97" s="137">
        <v>0</v>
      </c>
      <c r="AC97" s="137">
        <v>0</v>
      </c>
      <c r="AD97" s="170">
        <v>0</v>
      </c>
      <c r="AE97" s="186">
        <f t="shared" si="21"/>
        <v>0</v>
      </c>
    </row>
    <row r="98" spans="1:31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0"/>
      <c r="P98" s="139"/>
      <c r="Q98" s="136"/>
      <c r="R98" s="137"/>
      <c r="S98" s="137"/>
      <c r="T98" s="170"/>
      <c r="U98" s="139"/>
      <c r="V98" s="136"/>
      <c r="W98" s="137"/>
      <c r="X98" s="137"/>
      <c r="Y98" s="170"/>
      <c r="Z98" s="139"/>
      <c r="AA98" s="136"/>
      <c r="AB98" s="137"/>
      <c r="AC98" s="137"/>
      <c r="AD98" s="170"/>
      <c r="AE98" s="139"/>
    </row>
    <row r="99" spans="1:3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0"/>
      <c r="P99" s="139"/>
      <c r="Q99" s="136"/>
      <c r="R99" s="137"/>
      <c r="S99" s="137"/>
      <c r="T99" s="170"/>
      <c r="U99" s="139"/>
      <c r="V99" s="136"/>
      <c r="W99" s="137"/>
      <c r="X99" s="137"/>
      <c r="Y99" s="170"/>
      <c r="Z99" s="139"/>
      <c r="AA99" s="136"/>
      <c r="AB99" s="137"/>
      <c r="AC99" s="137"/>
      <c r="AD99" s="170"/>
      <c r="AE99" s="139"/>
    </row>
    <row r="100" spans="1:3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0"/>
      <c r="P100" s="139"/>
      <c r="Q100" s="136"/>
      <c r="R100" s="137"/>
      <c r="S100" s="137"/>
      <c r="T100" s="170"/>
      <c r="U100" s="139"/>
      <c r="V100" s="136"/>
      <c r="W100" s="137"/>
      <c r="X100" s="137"/>
      <c r="Y100" s="170"/>
      <c r="Z100" s="139"/>
      <c r="AA100" s="136"/>
      <c r="AB100" s="137"/>
      <c r="AC100" s="137"/>
      <c r="AD100" s="170"/>
      <c r="AE100" s="139"/>
    </row>
    <row r="101" spans="1:3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0"/>
      <c r="P101" s="139"/>
      <c r="Q101" s="136"/>
      <c r="R101" s="137"/>
      <c r="S101" s="137"/>
      <c r="T101" s="170"/>
      <c r="U101" s="139"/>
      <c r="V101" s="136"/>
      <c r="W101" s="137"/>
      <c r="X101" s="137"/>
      <c r="Y101" s="170"/>
      <c r="Z101" s="139"/>
      <c r="AA101" s="136"/>
      <c r="AB101" s="137"/>
      <c r="AC101" s="137"/>
      <c r="AD101" s="170"/>
      <c r="AE101" s="139"/>
    </row>
    <row r="102" spans="1:3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0"/>
      <c r="P102" s="139"/>
      <c r="Q102" s="136"/>
      <c r="R102" s="137"/>
      <c r="S102" s="137"/>
      <c r="T102" s="170"/>
      <c r="U102" s="139"/>
      <c r="V102" s="136"/>
      <c r="W102" s="137"/>
      <c r="X102" s="137"/>
      <c r="Y102" s="170"/>
      <c r="Z102" s="139"/>
      <c r="AA102" s="136"/>
      <c r="AB102" s="137"/>
      <c r="AC102" s="137"/>
      <c r="AD102" s="170"/>
      <c r="AE102" s="139"/>
    </row>
    <row r="103" spans="1:3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0"/>
      <c r="P103" s="139"/>
      <c r="Q103" s="136"/>
      <c r="R103" s="137"/>
      <c r="S103" s="137"/>
      <c r="T103" s="170"/>
      <c r="U103" s="139"/>
      <c r="V103" s="136"/>
      <c r="W103" s="137"/>
      <c r="X103" s="137"/>
      <c r="Y103" s="170"/>
      <c r="Z103" s="139"/>
      <c r="AA103" s="136"/>
      <c r="AB103" s="137"/>
      <c r="AC103" s="137"/>
      <c r="AD103" s="170"/>
      <c r="AE103" s="139"/>
    </row>
    <row r="104" spans="1:3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0"/>
      <c r="P104" s="139"/>
      <c r="Q104" s="136"/>
      <c r="R104" s="137"/>
      <c r="S104" s="137"/>
      <c r="T104" s="170"/>
      <c r="U104" s="139"/>
      <c r="V104" s="136"/>
      <c r="W104" s="137"/>
      <c r="X104" s="137"/>
      <c r="Y104" s="170"/>
      <c r="Z104" s="139"/>
      <c r="AA104" s="136"/>
      <c r="AB104" s="137"/>
      <c r="AC104" s="137"/>
      <c r="AD104" s="170"/>
      <c r="AE104" s="139"/>
    </row>
    <row r="105" spans="1:3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0"/>
      <c r="P105" s="139"/>
      <c r="Q105" s="136"/>
      <c r="R105" s="137"/>
      <c r="S105" s="137"/>
      <c r="T105" s="170"/>
      <c r="U105" s="139"/>
      <c r="V105" s="136"/>
      <c r="W105" s="137"/>
      <c r="X105" s="137"/>
      <c r="Y105" s="170"/>
      <c r="Z105" s="139"/>
      <c r="AA105" s="136"/>
      <c r="AB105" s="137"/>
      <c r="AC105" s="137"/>
      <c r="AD105" s="170"/>
      <c r="AE105" s="139"/>
    </row>
    <row r="106" spans="1:3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0"/>
      <c r="P106" s="139"/>
      <c r="Q106" s="136"/>
      <c r="R106" s="137"/>
      <c r="S106" s="137"/>
      <c r="T106" s="170"/>
      <c r="U106" s="139"/>
      <c r="V106" s="136"/>
      <c r="W106" s="137"/>
      <c r="X106" s="137"/>
      <c r="Y106" s="170"/>
      <c r="Z106" s="139"/>
      <c r="AA106" s="136"/>
      <c r="AB106" s="137"/>
      <c r="AC106" s="137"/>
      <c r="AD106" s="170"/>
      <c r="AE106" s="139"/>
    </row>
    <row r="107" spans="1:3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0"/>
      <c r="P107" s="139"/>
      <c r="Q107" s="136"/>
      <c r="R107" s="137"/>
      <c r="S107" s="137"/>
      <c r="T107" s="170"/>
      <c r="U107" s="139"/>
      <c r="V107" s="136"/>
      <c r="W107" s="137"/>
      <c r="X107" s="137"/>
      <c r="Y107" s="170"/>
      <c r="Z107" s="139"/>
      <c r="AA107" s="136"/>
      <c r="AB107" s="137"/>
      <c r="AC107" s="137"/>
      <c r="AD107" s="170"/>
      <c r="AE107" s="139"/>
    </row>
    <row r="108" spans="1:3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0"/>
      <c r="P108" s="139"/>
      <c r="Q108" s="136"/>
      <c r="R108" s="137"/>
      <c r="S108" s="137"/>
      <c r="T108" s="170"/>
      <c r="U108" s="139"/>
      <c r="V108" s="136"/>
      <c r="W108" s="137"/>
      <c r="X108" s="137"/>
      <c r="Y108" s="170"/>
      <c r="Z108" s="139"/>
      <c r="AA108" s="136"/>
      <c r="AB108" s="137"/>
      <c r="AC108" s="137"/>
      <c r="AD108" s="170"/>
      <c r="AE108" s="139"/>
    </row>
    <row r="109" spans="1:3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0"/>
      <c r="P109" s="139"/>
      <c r="Q109" s="136"/>
      <c r="R109" s="137"/>
      <c r="S109" s="137"/>
      <c r="T109" s="170"/>
      <c r="U109" s="139"/>
      <c r="V109" s="136"/>
      <c r="W109" s="137"/>
      <c r="X109" s="137"/>
      <c r="Y109" s="170"/>
      <c r="Z109" s="139"/>
      <c r="AA109" s="136"/>
      <c r="AB109" s="137"/>
      <c r="AC109" s="137"/>
      <c r="AD109" s="170"/>
      <c r="AE109" s="139"/>
    </row>
    <row r="110" spans="1:3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0"/>
      <c r="P110" s="139"/>
      <c r="Q110" s="136"/>
      <c r="R110" s="137"/>
      <c r="S110" s="137"/>
      <c r="T110" s="170"/>
      <c r="U110" s="139"/>
      <c r="V110" s="136"/>
      <c r="W110" s="137"/>
      <c r="X110" s="137"/>
      <c r="Y110" s="170"/>
      <c r="Z110" s="139"/>
      <c r="AA110" s="136"/>
      <c r="AB110" s="137"/>
      <c r="AC110" s="137"/>
      <c r="AD110" s="170"/>
      <c r="AE110" s="139"/>
    </row>
    <row r="111" spans="1:3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0"/>
      <c r="P111" s="139"/>
      <c r="Q111" s="136"/>
      <c r="R111" s="137"/>
      <c r="S111" s="137"/>
      <c r="T111" s="170"/>
      <c r="U111" s="139"/>
      <c r="V111" s="136"/>
      <c r="W111" s="137"/>
      <c r="X111" s="137"/>
      <c r="Y111" s="170"/>
      <c r="Z111" s="139"/>
      <c r="AA111" s="136"/>
      <c r="AB111" s="137"/>
      <c r="AC111" s="137"/>
      <c r="AD111" s="170"/>
      <c r="AE111" s="139"/>
    </row>
    <row r="112" spans="1:3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0"/>
      <c r="P112" s="139"/>
      <c r="Q112" s="136"/>
      <c r="R112" s="137"/>
      <c r="S112" s="137"/>
      <c r="T112" s="170"/>
      <c r="U112" s="139"/>
      <c r="V112" s="136"/>
      <c r="W112" s="137"/>
      <c r="X112" s="137"/>
      <c r="Y112" s="170"/>
      <c r="Z112" s="139"/>
      <c r="AA112" s="136"/>
      <c r="AB112" s="137"/>
      <c r="AC112" s="137"/>
      <c r="AD112" s="170"/>
      <c r="AE112" s="139"/>
    </row>
    <row r="113" spans="1:3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0"/>
      <c r="P113" s="139"/>
      <c r="Q113" s="136"/>
      <c r="R113" s="137"/>
      <c r="S113" s="137"/>
      <c r="T113" s="170"/>
      <c r="U113" s="139"/>
      <c r="V113" s="136"/>
      <c r="W113" s="137"/>
      <c r="X113" s="137"/>
      <c r="Y113" s="170"/>
      <c r="Z113" s="139"/>
      <c r="AA113" s="136"/>
      <c r="AB113" s="137"/>
      <c r="AC113" s="137"/>
      <c r="AD113" s="170"/>
      <c r="AE113" s="139"/>
    </row>
    <row r="114" spans="1:3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0"/>
      <c r="P114" s="139"/>
      <c r="Q114" s="136"/>
      <c r="R114" s="137"/>
      <c r="S114" s="137"/>
      <c r="T114" s="170"/>
      <c r="U114" s="139"/>
      <c r="V114" s="136"/>
      <c r="W114" s="137"/>
      <c r="X114" s="137"/>
      <c r="Y114" s="170"/>
      <c r="Z114" s="139"/>
      <c r="AA114" s="136"/>
      <c r="AB114" s="137"/>
      <c r="AC114" s="137"/>
      <c r="AD114" s="170"/>
      <c r="AE114" s="139"/>
    </row>
    <row r="115" spans="1:31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0"/>
      <c r="P115" s="139"/>
      <c r="Q115" s="136"/>
      <c r="R115" s="137"/>
      <c r="S115" s="137"/>
      <c r="T115" s="170"/>
      <c r="U115" s="139"/>
      <c r="V115" s="136"/>
      <c r="W115" s="137"/>
      <c r="X115" s="137"/>
      <c r="Y115" s="170"/>
      <c r="Z115" s="139"/>
      <c r="AA115" s="136"/>
      <c r="AB115" s="137"/>
      <c r="AC115" s="137"/>
      <c r="AD115" s="170"/>
      <c r="AE115" s="139"/>
    </row>
    <row r="116" spans="1:31" x14ac:dyDescent="0.2">
      <c r="A116" s="115" t="s">
        <v>2</v>
      </c>
      <c r="B116" s="38">
        <f t="shared" ref="B116:P116" si="22">SUM(B$92:B$115)</f>
        <v>38</v>
      </c>
      <c r="C116" s="11">
        <f t="shared" si="22"/>
        <v>305370</v>
      </c>
      <c r="D116" s="11">
        <f t="shared" si="22"/>
        <v>151460</v>
      </c>
      <c r="E116" s="155">
        <f t="shared" si="22"/>
        <v>127845.83200000001</v>
      </c>
      <c r="F116" s="70">
        <f t="shared" si="22"/>
        <v>1</v>
      </c>
      <c r="G116" s="57">
        <f t="shared" si="22"/>
        <v>38</v>
      </c>
      <c r="H116" s="71">
        <f t="shared" si="22"/>
        <v>325723</v>
      </c>
      <c r="I116" s="71">
        <f t="shared" si="22"/>
        <v>156184</v>
      </c>
      <c r="J116" s="165">
        <f t="shared" si="22"/>
        <v>134010.117</v>
      </c>
      <c r="K116" s="72">
        <f t="shared" si="22"/>
        <v>1</v>
      </c>
      <c r="L116" s="140">
        <f t="shared" si="22"/>
        <v>39</v>
      </c>
      <c r="M116" s="141">
        <f t="shared" si="22"/>
        <v>322040</v>
      </c>
      <c r="N116" s="141">
        <f t="shared" si="22"/>
        <v>150098</v>
      </c>
      <c r="O116" s="171">
        <f t="shared" si="22"/>
        <v>127277.379</v>
      </c>
      <c r="P116" s="143">
        <f t="shared" si="22"/>
        <v>1</v>
      </c>
      <c r="Q116" s="140">
        <f t="shared" ref="Q116:AD116" si="23">SUM(Q$92:Q$115)</f>
        <v>38</v>
      </c>
      <c r="R116" s="141">
        <f t="shared" si="23"/>
        <v>308343</v>
      </c>
      <c r="S116" s="141">
        <f t="shared" si="23"/>
        <v>143834</v>
      </c>
      <c r="T116" s="171">
        <f t="shared" si="23"/>
        <v>119248.00899999999</v>
      </c>
      <c r="U116" s="143">
        <f t="shared" si="23"/>
        <v>1</v>
      </c>
      <c r="V116" s="140">
        <f t="shared" si="23"/>
        <v>43</v>
      </c>
      <c r="W116" s="141">
        <f t="shared" si="23"/>
        <v>339380</v>
      </c>
      <c r="X116" s="141">
        <f t="shared" si="23"/>
        <v>153912</v>
      </c>
      <c r="Y116" s="171">
        <f t="shared" si="23"/>
        <v>125301.11600000001</v>
      </c>
      <c r="Z116" s="143">
        <f t="shared" si="23"/>
        <v>0.99999999999999989</v>
      </c>
      <c r="AA116" s="140">
        <f t="shared" si="23"/>
        <v>58</v>
      </c>
      <c r="AB116" s="141">
        <f t="shared" si="23"/>
        <v>358116</v>
      </c>
      <c r="AC116" s="141">
        <f t="shared" si="23"/>
        <v>159705</v>
      </c>
      <c r="AD116" s="171">
        <f t="shared" si="23"/>
        <v>128796.19099999999</v>
      </c>
      <c r="AE116" s="143">
        <f>SUM(AE$92:AE$115)</f>
        <v>1</v>
      </c>
    </row>
    <row r="119" spans="1:31" ht="12.75" hidden="1" customHeight="1" x14ac:dyDescent="0.2"/>
    <row r="120" spans="1:31" ht="12.75" hidden="1" customHeight="1" x14ac:dyDescent="0.2"/>
    <row r="121" spans="1:31" ht="12.75" hidden="1" customHeight="1" x14ac:dyDescent="0.2"/>
    <row r="122" spans="1:31" ht="12.75" hidden="1" customHeight="1" x14ac:dyDescent="0.2"/>
    <row r="123" spans="1:31" ht="12.75" hidden="1" customHeight="1" x14ac:dyDescent="0.2"/>
    <row r="124" spans="1:31" ht="12.75" hidden="1" customHeight="1" x14ac:dyDescent="0.2"/>
    <row r="125" spans="1:31" ht="12.75" hidden="1" customHeight="1" x14ac:dyDescent="0.2"/>
    <row r="126" spans="1:31" ht="12.75" hidden="1" customHeight="1" x14ac:dyDescent="0.2"/>
    <row r="127" spans="1:31" ht="12.75" hidden="1" customHeight="1" x14ac:dyDescent="0.2"/>
    <row r="128" spans="1:31" ht="12.75" hidden="1" customHeight="1" x14ac:dyDescent="0.2"/>
    <row r="129" spans="1:31" ht="12.75" hidden="1" customHeight="1" x14ac:dyDescent="0.2"/>
    <row r="131" spans="1:31" x14ac:dyDescent="0.2">
      <c r="A131" s="237" t="str">
        <f>Translation!$A$32</f>
        <v>Vorsorgeeinrichtungen ohne Staatsgarantie und ohne Vollversicherungslösung</v>
      </c>
    </row>
    <row r="132" spans="1:31" x14ac:dyDescent="0.2">
      <c r="A132" s="114" t="str">
        <f>$A$12</f>
        <v>Beitragsprimat</v>
      </c>
      <c r="B132" s="210">
        <v>1305</v>
      </c>
      <c r="C132" s="211">
        <v>2758620</v>
      </c>
      <c r="D132" s="211">
        <v>707700</v>
      </c>
      <c r="E132" s="212">
        <v>633930.57999999996</v>
      </c>
      <c r="F132" s="213">
        <f t="shared" ref="F132:F137" si="24">E132/E$156</f>
        <v>0.907955983053784</v>
      </c>
      <c r="G132" s="218">
        <v>1342</v>
      </c>
      <c r="H132" s="219">
        <v>2636923</v>
      </c>
      <c r="I132" s="219">
        <v>675915</v>
      </c>
      <c r="J132" s="220">
        <v>599374.22900000005</v>
      </c>
      <c r="K132" s="221">
        <f t="shared" ref="K132:K137" si="25">J132/J$156</f>
        <v>0.89512832419351684</v>
      </c>
      <c r="L132" s="228">
        <v>1358</v>
      </c>
      <c r="M132" s="229">
        <v>2533854</v>
      </c>
      <c r="N132" s="229">
        <v>650936</v>
      </c>
      <c r="O132" s="230">
        <v>566043.44400000002</v>
      </c>
      <c r="P132" s="231">
        <f t="shared" ref="P132:P137" si="26">O132/O$156</f>
        <v>0.89146240948236577</v>
      </c>
      <c r="Q132" s="228">
        <v>1392</v>
      </c>
      <c r="R132" s="229">
        <v>2478227</v>
      </c>
      <c r="S132" s="229">
        <v>624752</v>
      </c>
      <c r="T132" s="230">
        <v>530482.16500000004</v>
      </c>
      <c r="U132" s="231">
        <f t="shared" ref="U132:U137" si="27">T132/T$156</f>
        <v>0.87637365140373069</v>
      </c>
      <c r="V132" s="228">
        <v>1458</v>
      </c>
      <c r="W132" s="229">
        <v>2455918</v>
      </c>
      <c r="X132" s="229">
        <v>603340</v>
      </c>
      <c r="Y132" s="230">
        <v>497368.23100000003</v>
      </c>
      <c r="Z132" s="231">
        <f t="shared" ref="Z132:Z137" si="28">Y132/Y$156</f>
        <v>0.86280498010231443</v>
      </c>
      <c r="AA132" s="228"/>
      <c r="AB132" s="229"/>
      <c r="AC132" s="229"/>
      <c r="AD132" s="230"/>
      <c r="AE132" s="231" t="e">
        <f t="shared" ref="AE132:AE137" si="29">AD132/AD$156</f>
        <v>#DIV/0!</v>
      </c>
    </row>
    <row r="133" spans="1:31" ht="12.75" customHeight="1" x14ac:dyDescent="0.2">
      <c r="A133" s="114" t="str">
        <f>$A$13</f>
        <v>1e-Einrichtung</v>
      </c>
      <c r="B133" s="210">
        <v>16</v>
      </c>
      <c r="C133" s="211">
        <v>11264</v>
      </c>
      <c r="D133" s="211">
        <v>11</v>
      </c>
      <c r="E133" s="212">
        <v>3718.19</v>
      </c>
      <c r="F133" s="213">
        <f t="shared" si="24"/>
        <v>5.3254298863934747E-3</v>
      </c>
      <c r="G133" s="218">
        <v>14</v>
      </c>
      <c r="H133" s="219">
        <v>7668</v>
      </c>
      <c r="I133" s="219">
        <v>2</v>
      </c>
      <c r="J133" s="220">
        <v>2906.17</v>
      </c>
      <c r="K133" s="221">
        <f t="shared" si="25"/>
        <v>4.3401850731247787E-3</v>
      </c>
      <c r="L133" s="228">
        <v>13</v>
      </c>
      <c r="M133" s="229">
        <v>6246</v>
      </c>
      <c r="N133" s="229">
        <v>2</v>
      </c>
      <c r="O133" s="230">
        <v>2303.944</v>
      </c>
      <c r="P133" s="231">
        <f t="shared" si="26"/>
        <v>3.6284838051272254E-3</v>
      </c>
      <c r="Q133" s="228">
        <v>8</v>
      </c>
      <c r="R133" s="229">
        <v>4097</v>
      </c>
      <c r="S133" s="229">
        <v>0</v>
      </c>
      <c r="T133" s="230">
        <v>1689.7</v>
      </c>
      <c r="U133" s="231">
        <f t="shared" si="27"/>
        <v>2.7914389144013613E-3</v>
      </c>
      <c r="V133" s="228">
        <v>0</v>
      </c>
      <c r="W133" s="229">
        <v>0</v>
      </c>
      <c r="X133" s="229">
        <v>0</v>
      </c>
      <c r="Y133" s="230">
        <v>0</v>
      </c>
      <c r="Z133" s="231">
        <f t="shared" si="28"/>
        <v>0</v>
      </c>
      <c r="AA133" s="228"/>
      <c r="AB133" s="229"/>
      <c r="AC133" s="229"/>
      <c r="AD133" s="230"/>
      <c r="AE133" s="231" t="e">
        <f t="shared" si="29"/>
        <v>#DIV/0!</v>
      </c>
    </row>
    <row r="134" spans="1:31" x14ac:dyDescent="0.2">
      <c r="A134" s="114" t="str">
        <f>$A$14</f>
        <v>Mischform</v>
      </c>
      <c r="B134" s="210">
        <v>26</v>
      </c>
      <c r="C134" s="211">
        <v>36344</v>
      </c>
      <c r="D134" s="211">
        <v>25597</v>
      </c>
      <c r="E134" s="212">
        <v>22985.896000000001</v>
      </c>
      <c r="F134" s="213">
        <f t="shared" si="24"/>
        <v>3.2921872611117835E-2</v>
      </c>
      <c r="G134" s="218">
        <v>26</v>
      </c>
      <c r="H134" s="219">
        <v>38107</v>
      </c>
      <c r="I134" s="219">
        <v>25627</v>
      </c>
      <c r="J134" s="220">
        <v>22534.705000000002</v>
      </c>
      <c r="K134" s="221">
        <f t="shared" si="25"/>
        <v>3.3654187562417309E-2</v>
      </c>
      <c r="L134" s="228">
        <v>29</v>
      </c>
      <c r="M134" s="229">
        <v>40117</v>
      </c>
      <c r="N134" s="229">
        <v>26404</v>
      </c>
      <c r="O134" s="230">
        <v>22515.296999999999</v>
      </c>
      <c r="P134" s="231">
        <f t="shared" si="26"/>
        <v>3.5459364694684248E-2</v>
      </c>
      <c r="Q134" s="228">
        <v>39</v>
      </c>
      <c r="R134" s="229">
        <v>56133</v>
      </c>
      <c r="S134" s="229">
        <v>33402</v>
      </c>
      <c r="T134" s="230">
        <v>27363.575000000001</v>
      </c>
      <c r="U134" s="231">
        <f t="shared" si="27"/>
        <v>4.520550872470866E-2</v>
      </c>
      <c r="V134" s="228">
        <v>42</v>
      </c>
      <c r="W134" s="229">
        <v>83243</v>
      </c>
      <c r="X134" s="229">
        <v>43164</v>
      </c>
      <c r="Y134" s="230">
        <v>33235.491000000002</v>
      </c>
      <c r="Z134" s="231">
        <f t="shared" si="28"/>
        <v>5.765496339259684E-2</v>
      </c>
      <c r="AA134" s="228"/>
      <c r="AB134" s="229"/>
      <c r="AC134" s="229"/>
      <c r="AD134" s="230"/>
      <c r="AE134" s="231" t="e">
        <f t="shared" si="29"/>
        <v>#DIV/0!</v>
      </c>
    </row>
    <row r="135" spans="1:31" x14ac:dyDescent="0.2">
      <c r="A135" s="114" t="str">
        <f>$A$15</f>
        <v>Andere</v>
      </c>
      <c r="B135" s="210">
        <v>21</v>
      </c>
      <c r="C135" s="211">
        <v>2163</v>
      </c>
      <c r="D135" s="211">
        <v>76</v>
      </c>
      <c r="E135" s="212">
        <v>272.59100000000001</v>
      </c>
      <c r="F135" s="213">
        <f t="shared" si="24"/>
        <v>3.904222909969323E-4</v>
      </c>
      <c r="G135" s="218">
        <v>27</v>
      </c>
      <c r="H135" s="219">
        <v>2346</v>
      </c>
      <c r="I135" s="219">
        <v>121</v>
      </c>
      <c r="J135" s="220">
        <v>108.339</v>
      </c>
      <c r="K135" s="221">
        <f t="shared" si="25"/>
        <v>1.6179759292720843E-4</v>
      </c>
      <c r="L135" s="228">
        <v>26</v>
      </c>
      <c r="M135" s="229">
        <v>2096</v>
      </c>
      <c r="N135" s="229">
        <v>243</v>
      </c>
      <c r="O135" s="230">
        <v>143.852</v>
      </c>
      <c r="P135" s="231">
        <f t="shared" si="26"/>
        <v>2.2655266461995676E-4</v>
      </c>
      <c r="Q135" s="228">
        <v>20</v>
      </c>
      <c r="R135" s="229">
        <v>8883</v>
      </c>
      <c r="S135" s="229">
        <v>2334</v>
      </c>
      <c r="T135" s="230">
        <v>2979.7950000000001</v>
      </c>
      <c r="U135" s="231">
        <f t="shared" si="27"/>
        <v>4.9227174764387783E-3</v>
      </c>
      <c r="V135" s="228">
        <v>27</v>
      </c>
      <c r="W135" s="229">
        <v>10266</v>
      </c>
      <c r="X135" s="229">
        <v>2774</v>
      </c>
      <c r="Y135" s="230">
        <v>3306.0529999999999</v>
      </c>
      <c r="Z135" s="231">
        <f t="shared" si="28"/>
        <v>5.7351451401450619E-3</v>
      </c>
      <c r="AA135" s="228"/>
      <c r="AB135" s="229"/>
      <c r="AC135" s="229"/>
      <c r="AD135" s="230"/>
      <c r="AE135" s="231" t="e">
        <f t="shared" si="29"/>
        <v>#DIV/0!</v>
      </c>
    </row>
    <row r="136" spans="1:31" x14ac:dyDescent="0.2">
      <c r="A136" s="114" t="str">
        <f>$A$16</f>
        <v>Leistungsprimat</v>
      </c>
      <c r="B136" s="210">
        <v>33</v>
      </c>
      <c r="C136" s="211">
        <v>77951</v>
      </c>
      <c r="D136" s="211">
        <v>41563</v>
      </c>
      <c r="E136" s="212">
        <v>33652.19</v>
      </c>
      <c r="F136" s="213">
        <f t="shared" si="24"/>
        <v>4.8198822106614143E-2</v>
      </c>
      <c r="G136" s="218">
        <v>44</v>
      </c>
      <c r="H136" s="219">
        <v>90401</v>
      </c>
      <c r="I136" s="219">
        <v>48059</v>
      </c>
      <c r="J136" s="220">
        <v>40692.542000000001</v>
      </c>
      <c r="K136" s="221">
        <f t="shared" si="25"/>
        <v>6.0771793589467618E-2</v>
      </c>
      <c r="L136" s="228">
        <v>48</v>
      </c>
      <c r="M136" s="229">
        <v>92047</v>
      </c>
      <c r="N136" s="229">
        <v>50079</v>
      </c>
      <c r="O136" s="230">
        <v>40338.474999999999</v>
      </c>
      <c r="P136" s="231">
        <f t="shared" si="26"/>
        <v>6.3529106289488574E-2</v>
      </c>
      <c r="Q136" s="228">
        <v>57</v>
      </c>
      <c r="R136" s="229">
        <v>95797</v>
      </c>
      <c r="S136" s="229">
        <v>51848</v>
      </c>
      <c r="T136" s="230">
        <v>39129.222000000002</v>
      </c>
      <c r="U136" s="231">
        <f t="shared" si="27"/>
        <v>6.4642737161064015E-2</v>
      </c>
      <c r="V136" s="228">
        <v>72</v>
      </c>
      <c r="W136" s="229">
        <v>100525</v>
      </c>
      <c r="X136" s="229">
        <v>55365</v>
      </c>
      <c r="Y136" s="230">
        <v>40611.347999999998</v>
      </c>
      <c r="Z136" s="231">
        <f t="shared" si="28"/>
        <v>7.0450163719982681E-2</v>
      </c>
      <c r="AA136" s="228"/>
      <c r="AB136" s="229"/>
      <c r="AC136" s="229"/>
      <c r="AD136" s="230"/>
      <c r="AE136" s="231" t="e">
        <f t="shared" si="29"/>
        <v>#DIV/0!</v>
      </c>
    </row>
    <row r="137" spans="1:31" ht="14.25" customHeight="1" x14ac:dyDescent="0.2">
      <c r="A137" s="114" t="str">
        <f>$A$17</f>
        <v>Rentnerkasse</v>
      </c>
      <c r="B137" s="210">
        <v>42</v>
      </c>
      <c r="C137" s="211">
        <v>0</v>
      </c>
      <c r="D137" s="211">
        <v>10210</v>
      </c>
      <c r="E137" s="212">
        <v>3635.8310000000001</v>
      </c>
      <c r="F137" s="213">
        <f t="shared" si="24"/>
        <v>5.2074700510936437E-3</v>
      </c>
      <c r="G137" s="218">
        <v>42</v>
      </c>
      <c r="H137" s="219">
        <v>0</v>
      </c>
      <c r="I137" s="219">
        <v>10687</v>
      </c>
      <c r="J137" s="220">
        <v>3979.8850000000002</v>
      </c>
      <c r="K137" s="221">
        <f t="shared" si="25"/>
        <v>5.943711988546165E-3</v>
      </c>
      <c r="L137" s="232">
        <v>43</v>
      </c>
      <c r="M137" s="229">
        <v>0</v>
      </c>
      <c r="N137" s="229">
        <v>9907</v>
      </c>
      <c r="O137" s="230">
        <v>3615.518</v>
      </c>
      <c r="P137" s="272">
        <f t="shared" si="26"/>
        <v>5.6940830637142118E-3</v>
      </c>
      <c r="Q137" s="232">
        <v>53</v>
      </c>
      <c r="R137" s="229">
        <v>0</v>
      </c>
      <c r="S137" s="229">
        <v>10161</v>
      </c>
      <c r="T137" s="230">
        <v>3670.598</v>
      </c>
      <c r="U137" s="272">
        <f t="shared" si="27"/>
        <v>6.0639463196566299E-3</v>
      </c>
      <c r="V137" s="232">
        <v>54</v>
      </c>
      <c r="W137" s="229">
        <v>0</v>
      </c>
      <c r="X137" s="229">
        <v>5130</v>
      </c>
      <c r="Y137" s="230">
        <v>1933.8610000000001</v>
      </c>
      <c r="Z137" s="272">
        <f t="shared" si="28"/>
        <v>3.3547476449609461E-3</v>
      </c>
      <c r="AA137" s="232"/>
      <c r="AB137" s="229"/>
      <c r="AC137" s="229"/>
      <c r="AD137" s="230"/>
      <c r="AE137" s="272" t="e">
        <f t="shared" si="29"/>
        <v>#DIV/0!</v>
      </c>
    </row>
    <row r="138" spans="1:31" ht="12.75" hidden="1" customHeight="1" x14ac:dyDescent="0.2">
      <c r="A138" s="114">
        <f>$A$18</f>
        <v>0</v>
      </c>
      <c r="B138" s="210"/>
      <c r="C138" s="211"/>
      <c r="D138" s="211"/>
      <c r="E138" s="212"/>
      <c r="F138" s="213"/>
      <c r="G138" s="218"/>
      <c r="H138" s="219"/>
      <c r="I138" s="219"/>
      <c r="J138" s="220"/>
      <c r="K138" s="221"/>
      <c r="L138" s="228"/>
      <c r="M138" s="229"/>
      <c r="N138" s="229"/>
      <c r="O138" s="230"/>
      <c r="P138" s="231"/>
      <c r="Q138" s="228"/>
      <c r="R138" s="229"/>
      <c r="S138" s="229"/>
      <c r="T138" s="230"/>
      <c r="U138" s="231"/>
      <c r="V138" s="228"/>
      <c r="W138" s="229"/>
      <c r="X138" s="229"/>
      <c r="Y138" s="230"/>
      <c r="Z138" s="231"/>
      <c r="AA138" s="228"/>
      <c r="AB138" s="229"/>
      <c r="AC138" s="229"/>
      <c r="AD138" s="230"/>
      <c r="AE138" s="231"/>
    </row>
    <row r="139" spans="1:31" ht="12.75" hidden="1" customHeight="1" x14ac:dyDescent="0.2">
      <c r="A139" s="114">
        <f>$A$19</f>
        <v>0</v>
      </c>
      <c r="B139" s="210"/>
      <c r="C139" s="211"/>
      <c r="D139" s="211"/>
      <c r="E139" s="212"/>
      <c r="F139" s="213"/>
      <c r="G139" s="218"/>
      <c r="H139" s="219"/>
      <c r="I139" s="219"/>
      <c r="J139" s="220"/>
      <c r="K139" s="221"/>
      <c r="L139" s="228"/>
      <c r="M139" s="229"/>
      <c r="N139" s="229"/>
      <c r="O139" s="230"/>
      <c r="P139" s="231"/>
      <c r="Q139" s="228"/>
      <c r="R139" s="229"/>
      <c r="S139" s="229"/>
      <c r="T139" s="230"/>
      <c r="U139" s="231"/>
      <c r="V139" s="228"/>
      <c r="W139" s="229"/>
      <c r="X139" s="229"/>
      <c r="Y139" s="230"/>
      <c r="Z139" s="231"/>
      <c r="AA139" s="228"/>
      <c r="AB139" s="229"/>
      <c r="AC139" s="229"/>
      <c r="AD139" s="230"/>
      <c r="AE139" s="231"/>
    </row>
    <row r="140" spans="1:31" ht="12.75" hidden="1" customHeight="1" x14ac:dyDescent="0.2">
      <c r="A140" s="114">
        <f>$A$20</f>
        <v>0</v>
      </c>
      <c r="B140" s="210"/>
      <c r="C140" s="211"/>
      <c r="D140" s="211"/>
      <c r="E140" s="212"/>
      <c r="F140" s="213"/>
      <c r="G140" s="218"/>
      <c r="H140" s="219"/>
      <c r="I140" s="219"/>
      <c r="J140" s="220"/>
      <c r="K140" s="221"/>
      <c r="L140" s="228"/>
      <c r="M140" s="229"/>
      <c r="N140" s="229"/>
      <c r="O140" s="230"/>
      <c r="P140" s="231"/>
      <c r="Q140" s="228"/>
      <c r="R140" s="229"/>
      <c r="S140" s="229"/>
      <c r="T140" s="230"/>
      <c r="U140" s="231"/>
      <c r="V140" s="228"/>
      <c r="W140" s="229"/>
      <c r="X140" s="229"/>
      <c r="Y140" s="230"/>
      <c r="Z140" s="231"/>
      <c r="AA140" s="228"/>
      <c r="AB140" s="229"/>
      <c r="AC140" s="229"/>
      <c r="AD140" s="230"/>
      <c r="AE140" s="231"/>
    </row>
    <row r="141" spans="1:31" ht="12.75" hidden="1" customHeight="1" x14ac:dyDescent="0.2">
      <c r="A141" s="114">
        <f>$A$21</f>
        <v>0</v>
      </c>
      <c r="B141" s="210"/>
      <c r="C141" s="211"/>
      <c r="D141" s="211"/>
      <c r="E141" s="212"/>
      <c r="F141" s="213"/>
      <c r="G141" s="218"/>
      <c r="H141" s="219"/>
      <c r="I141" s="219"/>
      <c r="J141" s="220"/>
      <c r="K141" s="221"/>
      <c r="L141" s="228"/>
      <c r="M141" s="229"/>
      <c r="N141" s="229"/>
      <c r="O141" s="230"/>
      <c r="P141" s="231"/>
      <c r="Q141" s="228"/>
      <c r="R141" s="229"/>
      <c r="S141" s="229"/>
      <c r="T141" s="230"/>
      <c r="U141" s="231"/>
      <c r="V141" s="228"/>
      <c r="W141" s="229"/>
      <c r="X141" s="229"/>
      <c r="Y141" s="230"/>
      <c r="Z141" s="231"/>
      <c r="AA141" s="228"/>
      <c r="AB141" s="229"/>
      <c r="AC141" s="229"/>
      <c r="AD141" s="230"/>
      <c r="AE141" s="231"/>
    </row>
    <row r="142" spans="1:31" ht="12.75" hidden="1" customHeight="1" x14ac:dyDescent="0.2">
      <c r="A142" s="114">
        <f>$A$22</f>
        <v>0</v>
      </c>
      <c r="B142" s="210"/>
      <c r="C142" s="211"/>
      <c r="D142" s="211"/>
      <c r="E142" s="212"/>
      <c r="F142" s="213"/>
      <c r="G142" s="218"/>
      <c r="H142" s="219"/>
      <c r="I142" s="219"/>
      <c r="J142" s="220"/>
      <c r="K142" s="221"/>
      <c r="L142" s="228"/>
      <c r="M142" s="229"/>
      <c r="N142" s="229"/>
      <c r="O142" s="230"/>
      <c r="P142" s="231"/>
      <c r="Q142" s="228"/>
      <c r="R142" s="229"/>
      <c r="S142" s="229"/>
      <c r="T142" s="230"/>
      <c r="U142" s="231"/>
      <c r="V142" s="228"/>
      <c r="W142" s="229"/>
      <c r="X142" s="229"/>
      <c r="Y142" s="230"/>
      <c r="Z142" s="231"/>
      <c r="AA142" s="228"/>
      <c r="AB142" s="229"/>
      <c r="AC142" s="229"/>
      <c r="AD142" s="230"/>
      <c r="AE142" s="231"/>
    </row>
    <row r="143" spans="1:31" ht="12.75" hidden="1" customHeight="1" x14ac:dyDescent="0.2">
      <c r="A143" s="114">
        <f>$A$23</f>
        <v>0</v>
      </c>
      <c r="B143" s="210"/>
      <c r="C143" s="211"/>
      <c r="D143" s="211"/>
      <c r="E143" s="212"/>
      <c r="F143" s="213"/>
      <c r="G143" s="218"/>
      <c r="H143" s="219"/>
      <c r="I143" s="219"/>
      <c r="J143" s="220"/>
      <c r="K143" s="221"/>
      <c r="L143" s="228"/>
      <c r="M143" s="229"/>
      <c r="N143" s="229"/>
      <c r="O143" s="230"/>
      <c r="P143" s="231"/>
      <c r="Q143" s="228"/>
      <c r="R143" s="229"/>
      <c r="S143" s="229"/>
      <c r="T143" s="230"/>
      <c r="U143" s="231"/>
      <c r="V143" s="228"/>
      <c r="W143" s="229"/>
      <c r="X143" s="229"/>
      <c r="Y143" s="230"/>
      <c r="Z143" s="231"/>
      <c r="AA143" s="228"/>
      <c r="AB143" s="229"/>
      <c r="AC143" s="229"/>
      <c r="AD143" s="230"/>
      <c r="AE143" s="231"/>
    </row>
    <row r="144" spans="1:31" ht="12.75" hidden="1" customHeight="1" x14ac:dyDescent="0.2">
      <c r="A144" s="114">
        <f>$A$24</f>
        <v>0</v>
      </c>
      <c r="B144" s="210"/>
      <c r="C144" s="211"/>
      <c r="D144" s="211"/>
      <c r="E144" s="212"/>
      <c r="F144" s="213"/>
      <c r="G144" s="218"/>
      <c r="H144" s="219"/>
      <c r="I144" s="219"/>
      <c r="J144" s="220"/>
      <c r="K144" s="221"/>
      <c r="L144" s="228"/>
      <c r="M144" s="229"/>
      <c r="N144" s="229"/>
      <c r="O144" s="230"/>
      <c r="P144" s="231"/>
      <c r="Q144" s="228"/>
      <c r="R144" s="229"/>
      <c r="S144" s="229"/>
      <c r="T144" s="230"/>
      <c r="U144" s="231"/>
      <c r="V144" s="228"/>
      <c r="W144" s="229"/>
      <c r="X144" s="229"/>
      <c r="Y144" s="230"/>
      <c r="Z144" s="231"/>
      <c r="AA144" s="228"/>
      <c r="AB144" s="229"/>
      <c r="AC144" s="229"/>
      <c r="AD144" s="230"/>
      <c r="AE144" s="231"/>
    </row>
    <row r="145" spans="1:31" ht="12.75" hidden="1" customHeight="1" x14ac:dyDescent="0.2">
      <c r="A145" s="114">
        <f>$A$25</f>
        <v>0</v>
      </c>
      <c r="B145" s="210"/>
      <c r="C145" s="211"/>
      <c r="D145" s="211"/>
      <c r="E145" s="212"/>
      <c r="F145" s="213"/>
      <c r="G145" s="218"/>
      <c r="H145" s="219"/>
      <c r="I145" s="219"/>
      <c r="J145" s="220"/>
      <c r="K145" s="221"/>
      <c r="L145" s="228"/>
      <c r="M145" s="229"/>
      <c r="N145" s="229"/>
      <c r="O145" s="230"/>
      <c r="P145" s="231"/>
      <c r="Q145" s="228"/>
      <c r="R145" s="229"/>
      <c r="S145" s="229"/>
      <c r="T145" s="230"/>
      <c r="U145" s="231"/>
      <c r="V145" s="228"/>
      <c r="W145" s="229"/>
      <c r="X145" s="229"/>
      <c r="Y145" s="230"/>
      <c r="Z145" s="231"/>
      <c r="AA145" s="228"/>
      <c r="AB145" s="229"/>
      <c r="AC145" s="229"/>
      <c r="AD145" s="230"/>
      <c r="AE145" s="231"/>
    </row>
    <row r="146" spans="1:31" ht="12.75" hidden="1" customHeight="1" x14ac:dyDescent="0.2">
      <c r="A146" s="114">
        <f>$A$26</f>
        <v>0</v>
      </c>
      <c r="B146" s="210"/>
      <c r="C146" s="211"/>
      <c r="D146" s="211"/>
      <c r="E146" s="212"/>
      <c r="F146" s="213"/>
      <c r="G146" s="218"/>
      <c r="H146" s="219"/>
      <c r="I146" s="219"/>
      <c r="J146" s="220"/>
      <c r="K146" s="221"/>
      <c r="L146" s="228"/>
      <c r="M146" s="229"/>
      <c r="N146" s="229"/>
      <c r="O146" s="230"/>
      <c r="P146" s="231"/>
      <c r="Q146" s="228"/>
      <c r="R146" s="229"/>
      <c r="S146" s="229"/>
      <c r="T146" s="230"/>
      <c r="U146" s="231"/>
      <c r="V146" s="228"/>
      <c r="W146" s="229"/>
      <c r="X146" s="229"/>
      <c r="Y146" s="230"/>
      <c r="Z146" s="231"/>
      <c r="AA146" s="228"/>
      <c r="AB146" s="229"/>
      <c r="AC146" s="229"/>
      <c r="AD146" s="230"/>
      <c r="AE146" s="231"/>
    </row>
    <row r="147" spans="1:31" ht="12.75" hidden="1" customHeight="1" x14ac:dyDescent="0.2">
      <c r="A147" s="114">
        <f>$A$27</f>
        <v>0</v>
      </c>
      <c r="B147" s="210"/>
      <c r="C147" s="211"/>
      <c r="D147" s="211"/>
      <c r="E147" s="212"/>
      <c r="F147" s="213"/>
      <c r="G147" s="218"/>
      <c r="H147" s="219"/>
      <c r="I147" s="219"/>
      <c r="J147" s="220"/>
      <c r="K147" s="221"/>
      <c r="L147" s="228"/>
      <c r="M147" s="229"/>
      <c r="N147" s="229"/>
      <c r="O147" s="230"/>
      <c r="P147" s="231"/>
      <c r="Q147" s="228"/>
      <c r="R147" s="229"/>
      <c r="S147" s="229"/>
      <c r="T147" s="230"/>
      <c r="U147" s="231"/>
      <c r="V147" s="228"/>
      <c r="W147" s="229"/>
      <c r="X147" s="229"/>
      <c r="Y147" s="230"/>
      <c r="Z147" s="231"/>
      <c r="AA147" s="228"/>
      <c r="AB147" s="229"/>
      <c r="AC147" s="229"/>
      <c r="AD147" s="230"/>
      <c r="AE147" s="231"/>
    </row>
    <row r="148" spans="1:31" ht="12.75" hidden="1" customHeight="1" x14ac:dyDescent="0.2">
      <c r="A148" s="114">
        <f>$A$28</f>
        <v>0</v>
      </c>
      <c r="B148" s="210"/>
      <c r="C148" s="211"/>
      <c r="D148" s="211"/>
      <c r="E148" s="212"/>
      <c r="F148" s="213"/>
      <c r="G148" s="218"/>
      <c r="H148" s="219"/>
      <c r="I148" s="219"/>
      <c r="J148" s="220"/>
      <c r="K148" s="221"/>
      <c r="L148" s="228"/>
      <c r="M148" s="229"/>
      <c r="N148" s="229"/>
      <c r="O148" s="230"/>
      <c r="P148" s="231"/>
      <c r="Q148" s="228"/>
      <c r="R148" s="229"/>
      <c r="S148" s="229"/>
      <c r="T148" s="230"/>
      <c r="U148" s="231"/>
      <c r="V148" s="228"/>
      <c r="W148" s="229"/>
      <c r="X148" s="229"/>
      <c r="Y148" s="230"/>
      <c r="Z148" s="231"/>
      <c r="AA148" s="228"/>
      <c r="AB148" s="229"/>
      <c r="AC148" s="229"/>
      <c r="AD148" s="230"/>
      <c r="AE148" s="231"/>
    </row>
    <row r="149" spans="1:31" ht="12.75" hidden="1" customHeight="1" x14ac:dyDescent="0.2">
      <c r="A149" s="114">
        <f>$A$29</f>
        <v>0</v>
      </c>
      <c r="B149" s="210"/>
      <c r="C149" s="211"/>
      <c r="D149" s="211"/>
      <c r="E149" s="212"/>
      <c r="F149" s="213"/>
      <c r="G149" s="218"/>
      <c r="H149" s="219"/>
      <c r="I149" s="219"/>
      <c r="J149" s="220"/>
      <c r="K149" s="221"/>
      <c r="L149" s="228"/>
      <c r="M149" s="229"/>
      <c r="N149" s="229"/>
      <c r="O149" s="230"/>
      <c r="P149" s="231"/>
      <c r="Q149" s="228"/>
      <c r="R149" s="229"/>
      <c r="S149" s="229"/>
      <c r="T149" s="230"/>
      <c r="U149" s="231"/>
      <c r="V149" s="228"/>
      <c r="W149" s="229"/>
      <c r="X149" s="229"/>
      <c r="Y149" s="230"/>
      <c r="Z149" s="231"/>
      <c r="AA149" s="228"/>
      <c r="AB149" s="229"/>
      <c r="AC149" s="229"/>
      <c r="AD149" s="230"/>
      <c r="AE149" s="231"/>
    </row>
    <row r="150" spans="1:31" ht="12.75" hidden="1" customHeight="1" x14ac:dyDescent="0.2">
      <c r="A150" s="114">
        <f>$A$30</f>
        <v>0</v>
      </c>
      <c r="B150" s="210"/>
      <c r="C150" s="211"/>
      <c r="D150" s="211"/>
      <c r="E150" s="212"/>
      <c r="F150" s="213"/>
      <c r="G150" s="218"/>
      <c r="H150" s="219"/>
      <c r="I150" s="219"/>
      <c r="J150" s="220"/>
      <c r="K150" s="221"/>
      <c r="L150" s="228"/>
      <c r="M150" s="229"/>
      <c r="N150" s="229"/>
      <c r="O150" s="230"/>
      <c r="P150" s="231"/>
      <c r="Q150" s="228"/>
      <c r="R150" s="229"/>
      <c r="S150" s="229"/>
      <c r="T150" s="230"/>
      <c r="U150" s="231"/>
      <c r="V150" s="228"/>
      <c r="W150" s="229"/>
      <c r="X150" s="229"/>
      <c r="Y150" s="230"/>
      <c r="Z150" s="231"/>
      <c r="AA150" s="228"/>
      <c r="AB150" s="229"/>
      <c r="AC150" s="229"/>
      <c r="AD150" s="230"/>
      <c r="AE150" s="231"/>
    </row>
    <row r="151" spans="1:31" ht="12.75" hidden="1" customHeight="1" x14ac:dyDescent="0.2">
      <c r="A151" s="114">
        <f>$A$31</f>
        <v>0</v>
      </c>
      <c r="B151" s="210"/>
      <c r="C151" s="211"/>
      <c r="D151" s="211"/>
      <c r="E151" s="212"/>
      <c r="F151" s="213"/>
      <c r="G151" s="218"/>
      <c r="H151" s="219"/>
      <c r="I151" s="219"/>
      <c r="J151" s="220"/>
      <c r="K151" s="221"/>
      <c r="L151" s="228"/>
      <c r="M151" s="229"/>
      <c r="N151" s="229"/>
      <c r="O151" s="230"/>
      <c r="P151" s="231"/>
      <c r="Q151" s="228"/>
      <c r="R151" s="229"/>
      <c r="S151" s="229"/>
      <c r="T151" s="230"/>
      <c r="U151" s="231"/>
      <c r="V151" s="228"/>
      <c r="W151" s="229"/>
      <c r="X151" s="229"/>
      <c r="Y151" s="230"/>
      <c r="Z151" s="231"/>
      <c r="AA151" s="228"/>
      <c r="AB151" s="229"/>
      <c r="AC151" s="229"/>
      <c r="AD151" s="230"/>
      <c r="AE151" s="231"/>
    </row>
    <row r="152" spans="1:31" ht="12.75" hidden="1" customHeight="1" x14ac:dyDescent="0.2">
      <c r="A152" s="114">
        <f>$A$32</f>
        <v>0</v>
      </c>
      <c r="B152" s="210"/>
      <c r="C152" s="211"/>
      <c r="D152" s="211"/>
      <c r="E152" s="212"/>
      <c r="F152" s="213"/>
      <c r="G152" s="218"/>
      <c r="H152" s="219"/>
      <c r="I152" s="219"/>
      <c r="J152" s="220"/>
      <c r="K152" s="221"/>
      <c r="L152" s="228"/>
      <c r="M152" s="229"/>
      <c r="N152" s="229"/>
      <c r="O152" s="230"/>
      <c r="P152" s="231"/>
      <c r="Q152" s="228"/>
      <c r="R152" s="229"/>
      <c r="S152" s="229"/>
      <c r="T152" s="230"/>
      <c r="U152" s="231"/>
      <c r="V152" s="228"/>
      <c r="W152" s="229"/>
      <c r="X152" s="229"/>
      <c r="Y152" s="230"/>
      <c r="Z152" s="231"/>
      <c r="AA152" s="228"/>
      <c r="AB152" s="229"/>
      <c r="AC152" s="229"/>
      <c r="AD152" s="230"/>
      <c r="AE152" s="231"/>
    </row>
    <row r="153" spans="1:31" ht="12.75" hidden="1" customHeight="1" x14ac:dyDescent="0.2">
      <c r="A153" s="114">
        <f>$A$33</f>
        <v>0</v>
      </c>
      <c r="B153" s="210"/>
      <c r="C153" s="211"/>
      <c r="D153" s="211"/>
      <c r="E153" s="212"/>
      <c r="F153" s="213"/>
      <c r="G153" s="218"/>
      <c r="H153" s="219"/>
      <c r="I153" s="219"/>
      <c r="J153" s="220"/>
      <c r="K153" s="221"/>
      <c r="L153" s="228"/>
      <c r="M153" s="229"/>
      <c r="N153" s="229"/>
      <c r="O153" s="230"/>
      <c r="P153" s="231"/>
      <c r="Q153" s="228"/>
      <c r="R153" s="229"/>
      <c r="S153" s="229"/>
      <c r="T153" s="230"/>
      <c r="U153" s="231"/>
      <c r="V153" s="228"/>
      <c r="W153" s="229"/>
      <c r="X153" s="229"/>
      <c r="Y153" s="230"/>
      <c r="Z153" s="231"/>
      <c r="AA153" s="228"/>
      <c r="AB153" s="229"/>
      <c r="AC153" s="229"/>
      <c r="AD153" s="230"/>
      <c r="AE153" s="231"/>
    </row>
    <row r="154" spans="1:31" ht="12.75" hidden="1" customHeight="1" x14ac:dyDescent="0.2">
      <c r="A154" s="114">
        <f>$A$34</f>
        <v>0</v>
      </c>
      <c r="B154" s="210"/>
      <c r="C154" s="211"/>
      <c r="D154" s="211"/>
      <c r="E154" s="212"/>
      <c r="F154" s="213"/>
      <c r="G154" s="218"/>
      <c r="H154" s="219"/>
      <c r="I154" s="219"/>
      <c r="J154" s="220"/>
      <c r="K154" s="221"/>
      <c r="L154" s="228"/>
      <c r="M154" s="229"/>
      <c r="N154" s="229"/>
      <c r="O154" s="230"/>
      <c r="P154" s="231"/>
      <c r="Q154" s="228"/>
      <c r="R154" s="229"/>
      <c r="S154" s="229"/>
      <c r="T154" s="230"/>
      <c r="U154" s="231"/>
      <c r="V154" s="228"/>
      <c r="W154" s="229"/>
      <c r="X154" s="229"/>
      <c r="Y154" s="230"/>
      <c r="Z154" s="231"/>
      <c r="AA154" s="228"/>
      <c r="AB154" s="229"/>
      <c r="AC154" s="229"/>
      <c r="AD154" s="230"/>
      <c r="AE154" s="231"/>
    </row>
    <row r="155" spans="1:31" ht="12.75" hidden="1" customHeight="1" x14ac:dyDescent="0.2">
      <c r="B155" s="210"/>
      <c r="C155" s="211"/>
      <c r="D155" s="211"/>
      <c r="E155" s="212"/>
      <c r="F155" s="213"/>
      <c r="G155" s="218"/>
      <c r="H155" s="219"/>
      <c r="I155" s="219"/>
      <c r="J155" s="220"/>
      <c r="K155" s="221"/>
      <c r="L155" s="228"/>
      <c r="M155" s="229"/>
      <c r="N155" s="229"/>
      <c r="O155" s="230"/>
      <c r="P155" s="231"/>
      <c r="Q155" s="228"/>
      <c r="R155" s="229"/>
      <c r="S155" s="229"/>
      <c r="T155" s="230"/>
      <c r="U155" s="231"/>
      <c r="V155" s="228"/>
      <c r="W155" s="229"/>
      <c r="X155" s="229"/>
      <c r="Y155" s="230"/>
      <c r="Z155" s="231"/>
      <c r="AA155" s="228"/>
      <c r="AB155" s="229"/>
      <c r="AC155" s="229"/>
      <c r="AD155" s="230"/>
      <c r="AE155" s="231"/>
    </row>
    <row r="156" spans="1:31" x14ac:dyDescent="0.2">
      <c r="A156" s="115" t="s">
        <v>2</v>
      </c>
      <c r="B156" s="214">
        <f t="shared" ref="B156:AE156" si="30">SUM(B$132:B$155)</f>
        <v>1443</v>
      </c>
      <c r="C156" s="215">
        <f t="shared" si="30"/>
        <v>2886342</v>
      </c>
      <c r="D156" s="215">
        <f t="shared" si="30"/>
        <v>785157</v>
      </c>
      <c r="E156" s="216">
        <f t="shared" si="30"/>
        <v>698195.27799999993</v>
      </c>
      <c r="F156" s="217">
        <f t="shared" si="30"/>
        <v>1</v>
      </c>
      <c r="G156" s="224">
        <f t="shared" si="30"/>
        <v>1495</v>
      </c>
      <c r="H156" s="225">
        <f t="shared" si="30"/>
        <v>2775445</v>
      </c>
      <c r="I156" s="225">
        <f t="shared" si="30"/>
        <v>760411</v>
      </c>
      <c r="J156" s="226">
        <f t="shared" si="30"/>
        <v>669595.87000000011</v>
      </c>
      <c r="K156" s="227">
        <f t="shared" si="30"/>
        <v>0.99999999999999989</v>
      </c>
      <c r="L156" s="233">
        <f t="shared" si="30"/>
        <v>1517</v>
      </c>
      <c r="M156" s="234">
        <f t="shared" si="30"/>
        <v>2674360</v>
      </c>
      <c r="N156" s="234">
        <f t="shared" si="30"/>
        <v>737571</v>
      </c>
      <c r="O156" s="235">
        <f t="shared" si="30"/>
        <v>634960.53</v>
      </c>
      <c r="P156" s="236">
        <f t="shared" si="30"/>
        <v>1</v>
      </c>
      <c r="Q156" s="233">
        <f t="shared" si="30"/>
        <v>1569</v>
      </c>
      <c r="R156" s="234">
        <f t="shared" si="30"/>
        <v>2643137</v>
      </c>
      <c r="S156" s="234">
        <f t="shared" si="30"/>
        <v>722497</v>
      </c>
      <c r="T156" s="235">
        <f t="shared" si="30"/>
        <v>605315.05499999993</v>
      </c>
      <c r="U156" s="236">
        <f t="shared" si="30"/>
        <v>1.0000000000000002</v>
      </c>
      <c r="V156" s="233">
        <f t="shared" si="30"/>
        <v>1653</v>
      </c>
      <c r="W156" s="234">
        <f t="shared" si="30"/>
        <v>2649952</v>
      </c>
      <c r="X156" s="234">
        <f t="shared" si="30"/>
        <v>709773</v>
      </c>
      <c r="Y156" s="235">
        <f t="shared" si="30"/>
        <v>576454.98400000005</v>
      </c>
      <c r="Z156" s="236">
        <f t="shared" si="30"/>
        <v>0.99999999999999989</v>
      </c>
      <c r="AA156" s="233">
        <f t="shared" si="30"/>
        <v>0</v>
      </c>
      <c r="AB156" s="234">
        <f t="shared" si="30"/>
        <v>0</v>
      </c>
      <c r="AC156" s="234">
        <f t="shared" si="30"/>
        <v>0</v>
      </c>
      <c r="AD156" s="235">
        <f t="shared" si="30"/>
        <v>0</v>
      </c>
      <c r="AE156" s="236" t="e">
        <f t="shared" si="30"/>
        <v>#DIV/0!</v>
      </c>
    </row>
    <row r="159" spans="1:31" ht="12.75" hidden="1" customHeight="1" x14ac:dyDescent="0.2"/>
    <row r="160" spans="1:31" ht="12.75" hidden="1" customHeight="1" x14ac:dyDescent="0.2"/>
    <row r="161" spans="1:31" ht="12.75" hidden="1" customHeight="1" x14ac:dyDescent="0.2"/>
    <row r="162" spans="1:31" ht="12.75" hidden="1" customHeight="1" x14ac:dyDescent="0.2"/>
    <row r="163" spans="1:31" ht="12.75" hidden="1" customHeight="1" x14ac:dyDescent="0.2"/>
    <row r="164" spans="1:31" ht="12.75" hidden="1" customHeight="1" x14ac:dyDescent="0.2"/>
    <row r="165" spans="1:31" ht="12.75" hidden="1" customHeight="1" x14ac:dyDescent="0.2"/>
    <row r="166" spans="1:31" ht="12.75" hidden="1" customHeight="1" x14ac:dyDescent="0.2"/>
    <row r="167" spans="1:31" ht="12.75" hidden="1" customHeight="1" x14ac:dyDescent="0.2"/>
    <row r="168" spans="1:31" ht="12.75" hidden="1" customHeight="1" x14ac:dyDescent="0.2"/>
    <row r="169" spans="1:31" ht="12.75" hidden="1" customHeight="1" x14ac:dyDescent="0.2"/>
    <row r="171" spans="1:31" x14ac:dyDescent="0.2">
      <c r="A171" s="273" t="str">
        <f>Translation!$A$33</f>
        <v>Vorsorgeeinrichtungen ohne Staatsgarantie und mit Vollversicherungslösung</v>
      </c>
    </row>
    <row r="172" spans="1:31" x14ac:dyDescent="0.2">
      <c r="A172" s="114" t="str">
        <f>$A$12</f>
        <v>Beitragsprimat</v>
      </c>
      <c r="B172" s="238">
        <v>99</v>
      </c>
      <c r="C172" s="239">
        <v>1050024</v>
      </c>
      <c r="D172" s="239">
        <v>677</v>
      </c>
      <c r="E172" s="240">
        <v>95950.278999999995</v>
      </c>
      <c r="F172" s="241">
        <f t="shared" ref="F172:F177" si="31">E172/E$196</f>
        <v>0.99844152004542674</v>
      </c>
      <c r="G172" s="246">
        <v>110</v>
      </c>
      <c r="H172" s="247">
        <v>1074229</v>
      </c>
      <c r="I172" s="247">
        <v>894</v>
      </c>
      <c r="J172" s="248">
        <v>99432.663</v>
      </c>
      <c r="K172" s="249">
        <f t="shared" ref="K172:K177" si="32">J172/J$196</f>
        <v>0.99750071718210209</v>
      </c>
      <c r="L172" s="256">
        <v>113</v>
      </c>
      <c r="M172" s="257">
        <v>1052080</v>
      </c>
      <c r="N172" s="257">
        <v>733</v>
      </c>
      <c r="O172" s="258">
        <v>97178.506999999998</v>
      </c>
      <c r="P172" s="259">
        <f t="shared" ref="P172:P177" si="33">O172/O$196</f>
        <v>0.99336868681654389</v>
      </c>
      <c r="Q172" s="256">
        <v>125</v>
      </c>
      <c r="R172" s="257">
        <v>1085650</v>
      </c>
      <c r="S172" s="257">
        <v>12112</v>
      </c>
      <c r="T172" s="258">
        <v>98381.175000000003</v>
      </c>
      <c r="U172" s="259">
        <f t="shared" ref="U172:U177" si="34">T172/T$196</f>
        <v>0.99710424641944206</v>
      </c>
      <c r="V172" s="256">
        <v>138</v>
      </c>
      <c r="W172" s="257">
        <v>1013672</v>
      </c>
      <c r="X172" s="257">
        <v>4974</v>
      </c>
      <c r="Y172" s="258">
        <v>102009.378</v>
      </c>
      <c r="Z172" s="259">
        <f t="shared" ref="Z172:Z177" si="35">Y172/Y$196</f>
        <v>0.99740369376009752</v>
      </c>
      <c r="AA172" s="256"/>
      <c r="AB172" s="257"/>
      <c r="AC172" s="257"/>
      <c r="AD172" s="258"/>
      <c r="AE172" s="259" t="e">
        <f t="shared" ref="AE172:AE177" si="36">AD172/AD$196</f>
        <v>#DIV/0!</v>
      </c>
    </row>
    <row r="173" spans="1:31" ht="12.75" customHeight="1" x14ac:dyDescent="0.2">
      <c r="A173" s="114" t="str">
        <f>$A$13</f>
        <v>1e-Einrichtung</v>
      </c>
      <c r="B173" s="238">
        <v>0</v>
      </c>
      <c r="C173" s="239">
        <v>0</v>
      </c>
      <c r="D173" s="239">
        <v>0</v>
      </c>
      <c r="E173" s="240">
        <v>0</v>
      </c>
      <c r="F173" s="241">
        <f t="shared" si="31"/>
        <v>0</v>
      </c>
      <c r="G173" s="246">
        <v>0</v>
      </c>
      <c r="H173" s="247">
        <v>0</v>
      </c>
      <c r="I173" s="247">
        <v>0</v>
      </c>
      <c r="J173" s="248">
        <v>0</v>
      </c>
      <c r="K173" s="249">
        <f t="shared" si="32"/>
        <v>0</v>
      </c>
      <c r="L173" s="256">
        <v>0</v>
      </c>
      <c r="M173" s="257">
        <v>0</v>
      </c>
      <c r="N173" s="257">
        <v>0</v>
      </c>
      <c r="O173" s="258">
        <v>0</v>
      </c>
      <c r="P173" s="259">
        <f t="shared" si="33"/>
        <v>0</v>
      </c>
      <c r="Q173" s="256">
        <v>0</v>
      </c>
      <c r="R173" s="257">
        <v>0</v>
      </c>
      <c r="S173" s="257">
        <v>0</v>
      </c>
      <c r="T173" s="258">
        <v>0</v>
      </c>
      <c r="U173" s="259">
        <f t="shared" si="34"/>
        <v>0</v>
      </c>
      <c r="V173" s="256">
        <v>0</v>
      </c>
      <c r="W173" s="257">
        <v>0</v>
      </c>
      <c r="X173" s="257">
        <v>0</v>
      </c>
      <c r="Y173" s="258">
        <v>0</v>
      </c>
      <c r="Z173" s="259">
        <f t="shared" si="35"/>
        <v>0</v>
      </c>
      <c r="AA173" s="256"/>
      <c r="AB173" s="257"/>
      <c r="AC173" s="257"/>
      <c r="AD173" s="258"/>
      <c r="AE173" s="259" t="e">
        <f t="shared" si="36"/>
        <v>#DIV/0!</v>
      </c>
    </row>
    <row r="174" spans="1:31" x14ac:dyDescent="0.2">
      <c r="A174" s="114" t="str">
        <f>$A$14</f>
        <v>Mischform</v>
      </c>
      <c r="B174" s="238">
        <v>2</v>
      </c>
      <c r="C174" s="239">
        <v>97</v>
      </c>
      <c r="D174" s="239">
        <v>0</v>
      </c>
      <c r="E174" s="240">
        <v>1.9450000000000001</v>
      </c>
      <c r="F174" s="241">
        <f t="shared" si="31"/>
        <v>2.0239323707316737E-5</v>
      </c>
      <c r="G174" s="246">
        <v>3</v>
      </c>
      <c r="H174" s="247">
        <v>174</v>
      </c>
      <c r="I174" s="247">
        <v>0</v>
      </c>
      <c r="J174" s="248">
        <v>35.491999999999997</v>
      </c>
      <c r="K174" s="249">
        <f t="shared" si="32"/>
        <v>3.5605297480795786E-4</v>
      </c>
      <c r="L174" s="256">
        <v>5</v>
      </c>
      <c r="M174" s="257">
        <v>975</v>
      </c>
      <c r="N174" s="257">
        <v>265</v>
      </c>
      <c r="O174" s="258">
        <v>246.542</v>
      </c>
      <c r="P174" s="259">
        <f t="shared" si="33"/>
        <v>2.5201776642352035E-3</v>
      </c>
      <c r="Q174" s="256">
        <v>4</v>
      </c>
      <c r="R174" s="257">
        <v>441</v>
      </c>
      <c r="S174" s="257">
        <v>0</v>
      </c>
      <c r="T174" s="258">
        <v>53.901000000000003</v>
      </c>
      <c r="U174" s="259">
        <f t="shared" si="34"/>
        <v>5.4629268237804999E-4</v>
      </c>
      <c r="V174" s="256">
        <v>4</v>
      </c>
      <c r="W174" s="257">
        <v>464</v>
      </c>
      <c r="X174" s="257">
        <v>0</v>
      </c>
      <c r="Y174" s="258">
        <v>51.835000000000001</v>
      </c>
      <c r="Z174" s="259">
        <f t="shared" si="35"/>
        <v>5.0682026966240943E-4</v>
      </c>
      <c r="AA174" s="256"/>
      <c r="AB174" s="257"/>
      <c r="AC174" s="257"/>
      <c r="AD174" s="258"/>
      <c r="AE174" s="259" t="e">
        <f t="shared" si="36"/>
        <v>#DIV/0!</v>
      </c>
    </row>
    <row r="175" spans="1:31" x14ac:dyDescent="0.2">
      <c r="A175" s="114" t="str">
        <f>$A$15</f>
        <v>Andere</v>
      </c>
      <c r="B175" s="238">
        <v>3</v>
      </c>
      <c r="C175" s="239">
        <v>54</v>
      </c>
      <c r="D175" s="239">
        <v>1</v>
      </c>
      <c r="E175" s="240">
        <v>4.8929999999999998</v>
      </c>
      <c r="F175" s="241">
        <f t="shared" si="31"/>
        <v>5.0915686837995261E-5</v>
      </c>
      <c r="G175" s="246">
        <v>3</v>
      </c>
      <c r="H175" s="247">
        <v>53</v>
      </c>
      <c r="I175" s="247">
        <v>1</v>
      </c>
      <c r="J175" s="248">
        <v>5.4089999999999998</v>
      </c>
      <c r="K175" s="249">
        <f t="shared" si="32"/>
        <v>5.4262665973634743E-5</v>
      </c>
      <c r="L175" s="256">
        <v>2</v>
      </c>
      <c r="M175" s="257">
        <v>54</v>
      </c>
      <c r="N175" s="257">
        <v>1</v>
      </c>
      <c r="O175" s="258">
        <v>4.359</v>
      </c>
      <c r="P175" s="259">
        <f t="shared" si="33"/>
        <v>4.4558146029484839E-5</v>
      </c>
      <c r="Q175" s="256">
        <v>1</v>
      </c>
      <c r="R175" s="257">
        <v>0</v>
      </c>
      <c r="S175" s="257">
        <v>1</v>
      </c>
      <c r="T175" s="258">
        <v>5.8000000000000003E-2</v>
      </c>
      <c r="U175" s="259">
        <f t="shared" si="34"/>
        <v>5.8783650726195985E-7</v>
      </c>
      <c r="V175" s="256">
        <v>1</v>
      </c>
      <c r="W175" s="257">
        <v>0</v>
      </c>
      <c r="X175" s="257">
        <v>1</v>
      </c>
      <c r="Y175" s="258">
        <v>5.6000000000000001E-2</v>
      </c>
      <c r="Z175" s="259">
        <f t="shared" si="35"/>
        <v>5.4754384298437209E-7</v>
      </c>
      <c r="AA175" s="256"/>
      <c r="AB175" s="257"/>
      <c r="AC175" s="257"/>
      <c r="AD175" s="258"/>
      <c r="AE175" s="259" t="e">
        <f t="shared" si="36"/>
        <v>#DIV/0!</v>
      </c>
    </row>
    <row r="176" spans="1:31" x14ac:dyDescent="0.2">
      <c r="A176" s="114" t="str">
        <f>$A$16</f>
        <v>Leistungsprimat</v>
      </c>
      <c r="B176" s="238">
        <v>1</v>
      </c>
      <c r="C176" s="239">
        <v>10</v>
      </c>
      <c r="D176" s="239">
        <v>0</v>
      </c>
      <c r="E176" s="240">
        <v>2.806</v>
      </c>
      <c r="F176" s="241">
        <f t="shared" si="31"/>
        <v>2.9198736412715046E-5</v>
      </c>
      <c r="G176" s="246">
        <v>2</v>
      </c>
      <c r="H176" s="247">
        <v>288</v>
      </c>
      <c r="I176" s="247">
        <v>0</v>
      </c>
      <c r="J176" s="248">
        <v>57.054000000000002</v>
      </c>
      <c r="K176" s="249">
        <f t="shared" si="32"/>
        <v>5.7236127647619834E-4</v>
      </c>
      <c r="L176" s="256">
        <v>3</v>
      </c>
      <c r="M176" s="257">
        <v>585</v>
      </c>
      <c r="N176" s="257">
        <v>156</v>
      </c>
      <c r="O176" s="258">
        <v>231.60599999999999</v>
      </c>
      <c r="P176" s="259">
        <f t="shared" si="33"/>
        <v>2.3675003370738391E-3</v>
      </c>
      <c r="Q176" s="256">
        <v>3</v>
      </c>
      <c r="R176" s="257">
        <v>584</v>
      </c>
      <c r="S176" s="257">
        <v>156</v>
      </c>
      <c r="T176" s="258">
        <v>224.68299999999999</v>
      </c>
      <c r="U176" s="259">
        <f t="shared" si="34"/>
        <v>2.2771874131230847E-3</v>
      </c>
      <c r="V176" s="256">
        <v>3</v>
      </c>
      <c r="W176" s="257">
        <v>569</v>
      </c>
      <c r="X176" s="257">
        <v>157</v>
      </c>
      <c r="Y176" s="258">
        <v>213.41300000000001</v>
      </c>
      <c r="Z176" s="259">
        <f t="shared" si="35"/>
        <v>2.0866602529075679E-3</v>
      </c>
      <c r="AA176" s="256"/>
      <c r="AB176" s="257"/>
      <c r="AC176" s="257"/>
      <c r="AD176" s="258"/>
      <c r="AE176" s="259" t="e">
        <f t="shared" si="36"/>
        <v>#DIV/0!</v>
      </c>
    </row>
    <row r="177" spans="1:31" ht="14.25" customHeight="1" x14ac:dyDescent="0.2">
      <c r="A177" s="114" t="str">
        <f>$A$17</f>
        <v>Rentnerkasse</v>
      </c>
      <c r="B177" s="238">
        <v>1</v>
      </c>
      <c r="C177" s="239">
        <v>0</v>
      </c>
      <c r="D177" s="239">
        <v>0</v>
      </c>
      <c r="E177" s="240">
        <v>140.126</v>
      </c>
      <c r="F177" s="241">
        <f t="shared" si="31"/>
        <v>1.4581262076151492E-3</v>
      </c>
      <c r="G177" s="246">
        <v>3</v>
      </c>
      <c r="H177" s="247">
        <v>0</v>
      </c>
      <c r="I177" s="247">
        <v>1</v>
      </c>
      <c r="J177" s="248">
        <v>151.178</v>
      </c>
      <c r="K177" s="249">
        <f t="shared" si="32"/>
        <v>1.5166059006400726E-3</v>
      </c>
      <c r="L177" s="260">
        <v>3</v>
      </c>
      <c r="M177" s="257">
        <v>0</v>
      </c>
      <c r="N177" s="257">
        <v>1</v>
      </c>
      <c r="O177" s="258">
        <v>166.21600000000001</v>
      </c>
      <c r="P177" s="281">
        <f t="shared" si="33"/>
        <v>1.6990770361176538E-3</v>
      </c>
      <c r="Q177" s="260">
        <v>3</v>
      </c>
      <c r="R177" s="257">
        <v>0</v>
      </c>
      <c r="S177" s="257">
        <v>1</v>
      </c>
      <c r="T177" s="258">
        <v>7.0730000000000004</v>
      </c>
      <c r="U177" s="281">
        <f t="shared" si="34"/>
        <v>7.1685648549376586E-5</v>
      </c>
      <c r="V177" s="260">
        <v>3</v>
      </c>
      <c r="W177" s="257">
        <v>0</v>
      </c>
      <c r="X177" s="257">
        <v>1</v>
      </c>
      <c r="Y177" s="258">
        <v>0.23300000000000001</v>
      </c>
      <c r="Z177" s="281">
        <f t="shared" si="35"/>
        <v>2.2781734895599768E-6</v>
      </c>
      <c r="AA177" s="260"/>
      <c r="AB177" s="257"/>
      <c r="AC177" s="257"/>
      <c r="AD177" s="258"/>
      <c r="AE177" s="281" t="e">
        <f t="shared" si="36"/>
        <v>#DIV/0!</v>
      </c>
    </row>
    <row r="178" spans="1:31" ht="12.75" hidden="1" customHeight="1" x14ac:dyDescent="0.2">
      <c r="A178" s="114">
        <f>$A$18</f>
        <v>0</v>
      </c>
      <c r="B178" s="238"/>
      <c r="C178" s="239"/>
      <c r="D178" s="239"/>
      <c r="E178" s="240"/>
      <c r="F178" s="241"/>
      <c r="G178" s="246"/>
      <c r="H178" s="247"/>
      <c r="I178" s="247"/>
      <c r="J178" s="248"/>
      <c r="K178" s="249"/>
      <c r="L178" s="256"/>
      <c r="M178" s="257"/>
      <c r="N178" s="257"/>
      <c r="O178" s="258"/>
      <c r="P178" s="259"/>
      <c r="Q178" s="256"/>
      <c r="R178" s="257"/>
      <c r="S178" s="257"/>
      <c r="T178" s="258"/>
      <c r="U178" s="259"/>
      <c r="V178" s="256"/>
      <c r="W178" s="257"/>
      <c r="X178" s="257"/>
      <c r="Y178" s="258"/>
      <c r="Z178" s="259"/>
      <c r="AA178" s="256"/>
      <c r="AB178" s="257"/>
      <c r="AC178" s="257"/>
      <c r="AD178" s="258"/>
      <c r="AE178" s="259"/>
    </row>
    <row r="179" spans="1:31" ht="12.75" hidden="1" customHeight="1" x14ac:dyDescent="0.2">
      <c r="A179" s="114">
        <f>$A$19</f>
        <v>0</v>
      </c>
      <c r="B179" s="238"/>
      <c r="C179" s="239"/>
      <c r="D179" s="239"/>
      <c r="E179" s="240"/>
      <c r="F179" s="241"/>
      <c r="G179" s="246"/>
      <c r="H179" s="247"/>
      <c r="I179" s="247"/>
      <c r="J179" s="248"/>
      <c r="K179" s="249"/>
      <c r="L179" s="256"/>
      <c r="M179" s="257"/>
      <c r="N179" s="257"/>
      <c r="O179" s="258"/>
      <c r="P179" s="259"/>
      <c r="Q179" s="256"/>
      <c r="R179" s="257"/>
      <c r="S179" s="257"/>
      <c r="T179" s="258"/>
      <c r="U179" s="259"/>
      <c r="V179" s="256"/>
      <c r="W179" s="257"/>
      <c r="X179" s="257"/>
      <c r="Y179" s="258"/>
      <c r="Z179" s="259"/>
      <c r="AA179" s="256"/>
      <c r="AB179" s="257"/>
      <c r="AC179" s="257"/>
      <c r="AD179" s="258"/>
      <c r="AE179" s="259"/>
    </row>
    <row r="180" spans="1:31" ht="12.75" hidden="1" customHeight="1" x14ac:dyDescent="0.2">
      <c r="A180" s="114">
        <f>$A$20</f>
        <v>0</v>
      </c>
      <c r="B180" s="238"/>
      <c r="C180" s="239"/>
      <c r="D180" s="239"/>
      <c r="E180" s="240"/>
      <c r="F180" s="241"/>
      <c r="G180" s="246"/>
      <c r="H180" s="247"/>
      <c r="I180" s="247"/>
      <c r="J180" s="248"/>
      <c r="K180" s="249"/>
      <c r="L180" s="256"/>
      <c r="M180" s="257"/>
      <c r="N180" s="257"/>
      <c r="O180" s="258"/>
      <c r="P180" s="259"/>
      <c r="Q180" s="256"/>
      <c r="R180" s="257"/>
      <c r="S180" s="257"/>
      <c r="T180" s="258"/>
      <c r="U180" s="259"/>
      <c r="V180" s="256"/>
      <c r="W180" s="257"/>
      <c r="X180" s="257"/>
      <c r="Y180" s="258"/>
      <c r="Z180" s="259"/>
      <c r="AA180" s="256"/>
      <c r="AB180" s="257"/>
      <c r="AC180" s="257"/>
      <c r="AD180" s="258"/>
      <c r="AE180" s="259"/>
    </row>
    <row r="181" spans="1:31" ht="12.75" hidden="1" customHeight="1" x14ac:dyDescent="0.2">
      <c r="A181" s="114">
        <f>$A$21</f>
        <v>0</v>
      </c>
      <c r="B181" s="238"/>
      <c r="C181" s="239"/>
      <c r="D181" s="239"/>
      <c r="E181" s="240"/>
      <c r="F181" s="241"/>
      <c r="G181" s="246"/>
      <c r="H181" s="247"/>
      <c r="I181" s="247"/>
      <c r="J181" s="248"/>
      <c r="K181" s="249"/>
      <c r="L181" s="256"/>
      <c r="M181" s="257"/>
      <c r="N181" s="257"/>
      <c r="O181" s="258"/>
      <c r="P181" s="259"/>
      <c r="Q181" s="256"/>
      <c r="R181" s="257"/>
      <c r="S181" s="257"/>
      <c r="T181" s="258"/>
      <c r="U181" s="259"/>
      <c r="V181" s="256"/>
      <c r="W181" s="257"/>
      <c r="X181" s="257"/>
      <c r="Y181" s="258"/>
      <c r="Z181" s="259"/>
      <c r="AA181" s="256"/>
      <c r="AB181" s="257"/>
      <c r="AC181" s="257"/>
      <c r="AD181" s="258"/>
      <c r="AE181" s="259"/>
    </row>
    <row r="182" spans="1:31" ht="12.75" hidden="1" customHeight="1" x14ac:dyDescent="0.2">
      <c r="A182" s="114">
        <f>$A$22</f>
        <v>0</v>
      </c>
      <c r="B182" s="238"/>
      <c r="C182" s="239"/>
      <c r="D182" s="239"/>
      <c r="E182" s="240"/>
      <c r="F182" s="241"/>
      <c r="G182" s="246"/>
      <c r="H182" s="247"/>
      <c r="I182" s="247"/>
      <c r="J182" s="248"/>
      <c r="K182" s="249"/>
      <c r="L182" s="256"/>
      <c r="M182" s="257"/>
      <c r="N182" s="257"/>
      <c r="O182" s="258"/>
      <c r="P182" s="259"/>
      <c r="Q182" s="256"/>
      <c r="R182" s="257"/>
      <c r="S182" s="257"/>
      <c r="T182" s="258"/>
      <c r="U182" s="259"/>
      <c r="V182" s="256"/>
      <c r="W182" s="257"/>
      <c r="X182" s="257"/>
      <c r="Y182" s="258"/>
      <c r="Z182" s="259"/>
      <c r="AA182" s="256"/>
      <c r="AB182" s="257"/>
      <c r="AC182" s="257"/>
      <c r="AD182" s="258"/>
      <c r="AE182" s="259"/>
    </row>
    <row r="183" spans="1:31" ht="12.75" hidden="1" customHeight="1" x14ac:dyDescent="0.2">
      <c r="A183" s="114">
        <f>$A$23</f>
        <v>0</v>
      </c>
      <c r="B183" s="238"/>
      <c r="C183" s="239"/>
      <c r="D183" s="239"/>
      <c r="E183" s="240"/>
      <c r="F183" s="241"/>
      <c r="G183" s="246"/>
      <c r="H183" s="247"/>
      <c r="I183" s="247"/>
      <c r="J183" s="248"/>
      <c r="K183" s="249"/>
      <c r="L183" s="256"/>
      <c r="M183" s="257"/>
      <c r="N183" s="257"/>
      <c r="O183" s="258"/>
      <c r="P183" s="259"/>
      <c r="Q183" s="256"/>
      <c r="R183" s="257"/>
      <c r="S183" s="257"/>
      <c r="T183" s="258"/>
      <c r="U183" s="259"/>
      <c r="V183" s="256"/>
      <c r="W183" s="257"/>
      <c r="X183" s="257"/>
      <c r="Y183" s="258"/>
      <c r="Z183" s="259"/>
      <c r="AA183" s="256"/>
      <c r="AB183" s="257"/>
      <c r="AC183" s="257"/>
      <c r="AD183" s="258"/>
      <c r="AE183" s="259"/>
    </row>
    <row r="184" spans="1:31" ht="12.75" hidden="1" customHeight="1" x14ac:dyDescent="0.2">
      <c r="A184" s="114">
        <f>$A$24</f>
        <v>0</v>
      </c>
      <c r="B184" s="238"/>
      <c r="C184" s="239"/>
      <c r="D184" s="239"/>
      <c r="E184" s="240"/>
      <c r="F184" s="241"/>
      <c r="G184" s="246"/>
      <c r="H184" s="247"/>
      <c r="I184" s="247"/>
      <c r="J184" s="248"/>
      <c r="K184" s="249"/>
      <c r="L184" s="256"/>
      <c r="M184" s="257"/>
      <c r="N184" s="257"/>
      <c r="O184" s="258"/>
      <c r="P184" s="259"/>
      <c r="Q184" s="256"/>
      <c r="R184" s="257"/>
      <c r="S184" s="257"/>
      <c r="T184" s="258"/>
      <c r="U184" s="259"/>
      <c r="V184" s="256"/>
      <c r="W184" s="257"/>
      <c r="X184" s="257"/>
      <c r="Y184" s="258"/>
      <c r="Z184" s="259"/>
      <c r="AA184" s="256"/>
      <c r="AB184" s="257"/>
      <c r="AC184" s="257"/>
      <c r="AD184" s="258"/>
      <c r="AE184" s="259"/>
    </row>
    <row r="185" spans="1:31" ht="12.75" hidden="1" customHeight="1" x14ac:dyDescent="0.2">
      <c r="A185" s="114">
        <f>$A$25</f>
        <v>0</v>
      </c>
      <c r="B185" s="238"/>
      <c r="C185" s="239"/>
      <c r="D185" s="239"/>
      <c r="E185" s="240"/>
      <c r="F185" s="241"/>
      <c r="G185" s="246"/>
      <c r="H185" s="247"/>
      <c r="I185" s="247"/>
      <c r="J185" s="248"/>
      <c r="K185" s="249"/>
      <c r="L185" s="256"/>
      <c r="M185" s="257"/>
      <c r="N185" s="257"/>
      <c r="O185" s="258"/>
      <c r="P185" s="259"/>
      <c r="Q185" s="256"/>
      <c r="R185" s="257"/>
      <c r="S185" s="257"/>
      <c r="T185" s="258"/>
      <c r="U185" s="259"/>
      <c r="V185" s="256"/>
      <c r="W185" s="257"/>
      <c r="X185" s="257"/>
      <c r="Y185" s="258"/>
      <c r="Z185" s="259"/>
      <c r="AA185" s="256"/>
      <c r="AB185" s="257"/>
      <c r="AC185" s="257"/>
      <c r="AD185" s="258"/>
      <c r="AE185" s="259"/>
    </row>
    <row r="186" spans="1:31" ht="12.75" hidden="1" customHeight="1" x14ac:dyDescent="0.2">
      <c r="A186" s="114">
        <f>$A$26</f>
        <v>0</v>
      </c>
      <c r="B186" s="238"/>
      <c r="C186" s="239"/>
      <c r="D186" s="239"/>
      <c r="E186" s="240"/>
      <c r="F186" s="241"/>
      <c r="G186" s="246"/>
      <c r="H186" s="247"/>
      <c r="I186" s="247"/>
      <c r="J186" s="248"/>
      <c r="K186" s="249"/>
      <c r="L186" s="256"/>
      <c r="M186" s="257"/>
      <c r="N186" s="257"/>
      <c r="O186" s="258"/>
      <c r="P186" s="259"/>
      <c r="Q186" s="256"/>
      <c r="R186" s="257"/>
      <c r="S186" s="257"/>
      <c r="T186" s="258"/>
      <c r="U186" s="259"/>
      <c r="V186" s="256"/>
      <c r="W186" s="257"/>
      <c r="X186" s="257"/>
      <c r="Y186" s="258"/>
      <c r="Z186" s="259"/>
      <c r="AA186" s="256"/>
      <c r="AB186" s="257"/>
      <c r="AC186" s="257"/>
      <c r="AD186" s="258"/>
      <c r="AE186" s="259"/>
    </row>
    <row r="187" spans="1:31" ht="12.75" hidden="1" customHeight="1" x14ac:dyDescent="0.2">
      <c r="A187" s="114">
        <f>$A$27</f>
        <v>0</v>
      </c>
      <c r="B187" s="238"/>
      <c r="C187" s="239"/>
      <c r="D187" s="239"/>
      <c r="E187" s="240"/>
      <c r="F187" s="241"/>
      <c r="G187" s="246"/>
      <c r="H187" s="247"/>
      <c r="I187" s="247"/>
      <c r="J187" s="248"/>
      <c r="K187" s="249"/>
      <c r="L187" s="256"/>
      <c r="M187" s="257"/>
      <c r="N187" s="257"/>
      <c r="O187" s="258"/>
      <c r="P187" s="259"/>
      <c r="Q187" s="256"/>
      <c r="R187" s="257"/>
      <c r="S187" s="257"/>
      <c r="T187" s="258"/>
      <c r="U187" s="259"/>
      <c r="V187" s="256"/>
      <c r="W187" s="257"/>
      <c r="X187" s="257"/>
      <c r="Y187" s="258"/>
      <c r="Z187" s="259"/>
      <c r="AA187" s="256"/>
      <c r="AB187" s="257"/>
      <c r="AC187" s="257"/>
      <c r="AD187" s="258"/>
      <c r="AE187" s="259"/>
    </row>
    <row r="188" spans="1:31" ht="12.75" hidden="1" customHeight="1" x14ac:dyDescent="0.2">
      <c r="A188" s="114">
        <f>$A$28</f>
        <v>0</v>
      </c>
      <c r="B188" s="238"/>
      <c r="C188" s="239"/>
      <c r="D188" s="239"/>
      <c r="E188" s="240"/>
      <c r="F188" s="241"/>
      <c r="G188" s="246"/>
      <c r="H188" s="247"/>
      <c r="I188" s="247"/>
      <c r="J188" s="248"/>
      <c r="K188" s="249"/>
      <c r="L188" s="256"/>
      <c r="M188" s="257"/>
      <c r="N188" s="257"/>
      <c r="O188" s="258"/>
      <c r="P188" s="259"/>
      <c r="Q188" s="256"/>
      <c r="R188" s="257"/>
      <c r="S188" s="257"/>
      <c r="T188" s="258"/>
      <c r="U188" s="259"/>
      <c r="V188" s="256"/>
      <c r="W188" s="257"/>
      <c r="X188" s="257"/>
      <c r="Y188" s="258"/>
      <c r="Z188" s="259"/>
      <c r="AA188" s="256"/>
      <c r="AB188" s="257"/>
      <c r="AC188" s="257"/>
      <c r="AD188" s="258"/>
      <c r="AE188" s="259"/>
    </row>
    <row r="189" spans="1:31" ht="12.75" hidden="1" customHeight="1" x14ac:dyDescent="0.2">
      <c r="A189" s="114">
        <f>$A$29</f>
        <v>0</v>
      </c>
      <c r="B189" s="238"/>
      <c r="C189" s="239"/>
      <c r="D189" s="239"/>
      <c r="E189" s="240"/>
      <c r="F189" s="241"/>
      <c r="G189" s="246"/>
      <c r="H189" s="247"/>
      <c r="I189" s="247"/>
      <c r="J189" s="248"/>
      <c r="K189" s="249"/>
      <c r="L189" s="256"/>
      <c r="M189" s="257"/>
      <c r="N189" s="257"/>
      <c r="O189" s="258"/>
      <c r="P189" s="259"/>
      <c r="Q189" s="256"/>
      <c r="R189" s="257"/>
      <c r="S189" s="257"/>
      <c r="T189" s="258"/>
      <c r="U189" s="259"/>
      <c r="V189" s="256"/>
      <c r="W189" s="257"/>
      <c r="X189" s="257"/>
      <c r="Y189" s="258"/>
      <c r="Z189" s="259"/>
      <c r="AA189" s="256"/>
      <c r="AB189" s="257"/>
      <c r="AC189" s="257"/>
      <c r="AD189" s="258"/>
      <c r="AE189" s="259"/>
    </row>
    <row r="190" spans="1:31" ht="12.75" hidden="1" customHeight="1" x14ac:dyDescent="0.2">
      <c r="A190" s="114">
        <f>$A$30</f>
        <v>0</v>
      </c>
      <c r="B190" s="238"/>
      <c r="C190" s="239"/>
      <c r="D190" s="239"/>
      <c r="E190" s="240"/>
      <c r="F190" s="241"/>
      <c r="G190" s="246"/>
      <c r="H190" s="247"/>
      <c r="I190" s="247"/>
      <c r="J190" s="248"/>
      <c r="K190" s="249"/>
      <c r="L190" s="256"/>
      <c r="M190" s="257"/>
      <c r="N190" s="257"/>
      <c r="O190" s="258"/>
      <c r="P190" s="259"/>
      <c r="Q190" s="256"/>
      <c r="R190" s="257"/>
      <c r="S190" s="257"/>
      <c r="T190" s="258"/>
      <c r="U190" s="259"/>
      <c r="V190" s="256"/>
      <c r="W190" s="257"/>
      <c r="X190" s="257"/>
      <c r="Y190" s="258"/>
      <c r="Z190" s="259"/>
      <c r="AA190" s="256"/>
      <c r="AB190" s="257"/>
      <c r="AC190" s="257"/>
      <c r="AD190" s="258"/>
      <c r="AE190" s="259"/>
    </row>
    <row r="191" spans="1:31" ht="12.75" hidden="1" customHeight="1" x14ac:dyDescent="0.2">
      <c r="A191" s="114">
        <f>$A$31</f>
        <v>0</v>
      </c>
      <c r="B191" s="238"/>
      <c r="C191" s="239"/>
      <c r="D191" s="239"/>
      <c r="E191" s="240"/>
      <c r="F191" s="241"/>
      <c r="G191" s="246"/>
      <c r="H191" s="247"/>
      <c r="I191" s="247"/>
      <c r="J191" s="248"/>
      <c r="K191" s="249"/>
      <c r="L191" s="256"/>
      <c r="M191" s="257"/>
      <c r="N191" s="257"/>
      <c r="O191" s="258"/>
      <c r="P191" s="259"/>
      <c r="Q191" s="256"/>
      <c r="R191" s="257"/>
      <c r="S191" s="257"/>
      <c r="T191" s="258"/>
      <c r="U191" s="259"/>
      <c r="V191" s="256"/>
      <c r="W191" s="257"/>
      <c r="X191" s="257"/>
      <c r="Y191" s="258"/>
      <c r="Z191" s="259"/>
      <c r="AA191" s="256"/>
      <c r="AB191" s="257"/>
      <c r="AC191" s="257"/>
      <c r="AD191" s="258"/>
      <c r="AE191" s="259"/>
    </row>
    <row r="192" spans="1:31" ht="12.75" hidden="1" customHeight="1" x14ac:dyDescent="0.2">
      <c r="A192" s="114">
        <f>$A$32</f>
        <v>0</v>
      </c>
      <c r="B192" s="238"/>
      <c r="C192" s="239"/>
      <c r="D192" s="239"/>
      <c r="E192" s="240"/>
      <c r="F192" s="241"/>
      <c r="G192" s="246"/>
      <c r="H192" s="247"/>
      <c r="I192" s="247"/>
      <c r="J192" s="248"/>
      <c r="K192" s="249"/>
      <c r="L192" s="256"/>
      <c r="M192" s="257"/>
      <c r="N192" s="257"/>
      <c r="O192" s="258"/>
      <c r="P192" s="259"/>
      <c r="Q192" s="256"/>
      <c r="R192" s="257"/>
      <c r="S192" s="257"/>
      <c r="T192" s="258"/>
      <c r="U192" s="259"/>
      <c r="V192" s="256"/>
      <c r="W192" s="257"/>
      <c r="X192" s="257"/>
      <c r="Y192" s="258"/>
      <c r="Z192" s="259"/>
      <c r="AA192" s="256"/>
      <c r="AB192" s="257"/>
      <c r="AC192" s="257"/>
      <c r="AD192" s="258"/>
      <c r="AE192" s="259"/>
    </row>
    <row r="193" spans="1:31" ht="12.75" hidden="1" customHeight="1" x14ac:dyDescent="0.2">
      <c r="A193" s="114">
        <f>$A$33</f>
        <v>0</v>
      </c>
      <c r="B193" s="238"/>
      <c r="C193" s="239"/>
      <c r="D193" s="239"/>
      <c r="E193" s="240"/>
      <c r="F193" s="241"/>
      <c r="G193" s="246"/>
      <c r="H193" s="247"/>
      <c r="I193" s="247"/>
      <c r="J193" s="248"/>
      <c r="K193" s="249"/>
      <c r="L193" s="256"/>
      <c r="M193" s="257"/>
      <c r="N193" s="257"/>
      <c r="O193" s="258"/>
      <c r="P193" s="259"/>
      <c r="Q193" s="256"/>
      <c r="R193" s="257"/>
      <c r="S193" s="257"/>
      <c r="T193" s="258"/>
      <c r="U193" s="259"/>
      <c r="V193" s="256"/>
      <c r="W193" s="257"/>
      <c r="X193" s="257"/>
      <c r="Y193" s="258"/>
      <c r="Z193" s="259"/>
      <c r="AA193" s="256"/>
      <c r="AB193" s="257"/>
      <c r="AC193" s="257"/>
      <c r="AD193" s="258"/>
      <c r="AE193" s="259"/>
    </row>
    <row r="194" spans="1:31" ht="12.75" hidden="1" customHeight="1" x14ac:dyDescent="0.2">
      <c r="A194" s="114">
        <f>$A$34</f>
        <v>0</v>
      </c>
      <c r="B194" s="238"/>
      <c r="C194" s="239"/>
      <c r="D194" s="239"/>
      <c r="E194" s="240"/>
      <c r="F194" s="241"/>
      <c r="G194" s="246"/>
      <c r="H194" s="247"/>
      <c r="I194" s="247"/>
      <c r="J194" s="248"/>
      <c r="K194" s="249"/>
      <c r="L194" s="256"/>
      <c r="M194" s="257"/>
      <c r="N194" s="257"/>
      <c r="O194" s="258"/>
      <c r="P194" s="259"/>
      <c r="Q194" s="256"/>
      <c r="R194" s="257"/>
      <c r="S194" s="257"/>
      <c r="T194" s="258"/>
      <c r="U194" s="259"/>
      <c r="V194" s="256"/>
      <c r="W194" s="257"/>
      <c r="X194" s="257"/>
      <c r="Y194" s="258"/>
      <c r="Z194" s="259"/>
      <c r="AA194" s="256"/>
      <c r="AB194" s="257"/>
      <c r="AC194" s="257"/>
      <c r="AD194" s="258"/>
      <c r="AE194" s="259"/>
    </row>
    <row r="195" spans="1:31" ht="12.75" hidden="1" customHeight="1" x14ac:dyDescent="0.2">
      <c r="B195" s="238"/>
      <c r="C195" s="239"/>
      <c r="D195" s="239"/>
      <c r="E195" s="240"/>
      <c r="F195" s="241"/>
      <c r="G195" s="246"/>
      <c r="H195" s="247"/>
      <c r="I195" s="247"/>
      <c r="J195" s="248"/>
      <c r="K195" s="249"/>
      <c r="L195" s="256"/>
      <c r="M195" s="257"/>
      <c r="N195" s="257"/>
      <c r="O195" s="258"/>
      <c r="P195" s="259"/>
      <c r="Q195" s="256"/>
      <c r="R195" s="257"/>
      <c r="S195" s="257"/>
      <c r="T195" s="258"/>
      <c r="U195" s="259"/>
      <c r="V195" s="256"/>
      <c r="W195" s="257"/>
      <c r="X195" s="257"/>
      <c r="Y195" s="258"/>
      <c r="Z195" s="259"/>
      <c r="AA195" s="256"/>
      <c r="AB195" s="257"/>
      <c r="AC195" s="257"/>
      <c r="AD195" s="258"/>
      <c r="AE195" s="259"/>
    </row>
    <row r="196" spans="1:31" x14ac:dyDescent="0.2">
      <c r="A196" s="115" t="s">
        <v>2</v>
      </c>
      <c r="B196" s="242">
        <f t="shared" ref="B196:AE196" si="37">SUM(B$172:B$195)</f>
        <v>106</v>
      </c>
      <c r="C196" s="243">
        <f t="shared" si="37"/>
        <v>1050185</v>
      </c>
      <c r="D196" s="243">
        <f t="shared" si="37"/>
        <v>678</v>
      </c>
      <c r="E196" s="244">
        <f t="shared" si="37"/>
        <v>96100.048999999999</v>
      </c>
      <c r="F196" s="245">
        <f t="shared" si="37"/>
        <v>0.99999999999999989</v>
      </c>
      <c r="G196" s="250">
        <f t="shared" si="37"/>
        <v>121</v>
      </c>
      <c r="H196" s="251">
        <f t="shared" si="37"/>
        <v>1074744</v>
      </c>
      <c r="I196" s="251">
        <f t="shared" si="37"/>
        <v>896</v>
      </c>
      <c r="J196" s="255">
        <f t="shared" si="37"/>
        <v>99681.796000000002</v>
      </c>
      <c r="K196" s="252">
        <f t="shared" si="37"/>
        <v>1</v>
      </c>
      <c r="L196" s="261">
        <f t="shared" si="37"/>
        <v>126</v>
      </c>
      <c r="M196" s="262">
        <f t="shared" si="37"/>
        <v>1053694</v>
      </c>
      <c r="N196" s="262">
        <f t="shared" si="37"/>
        <v>1156</v>
      </c>
      <c r="O196" s="263">
        <f t="shared" si="37"/>
        <v>97827.23</v>
      </c>
      <c r="P196" s="264">
        <f t="shared" si="37"/>
        <v>1</v>
      </c>
      <c r="Q196" s="261">
        <f t="shared" si="37"/>
        <v>136</v>
      </c>
      <c r="R196" s="262">
        <f t="shared" si="37"/>
        <v>1086675</v>
      </c>
      <c r="S196" s="262">
        <f t="shared" si="37"/>
        <v>12270</v>
      </c>
      <c r="T196" s="263">
        <f t="shared" si="37"/>
        <v>98666.890000000014</v>
      </c>
      <c r="U196" s="264">
        <f t="shared" si="37"/>
        <v>0.99999999999999989</v>
      </c>
      <c r="V196" s="261">
        <f t="shared" si="37"/>
        <v>149</v>
      </c>
      <c r="W196" s="262">
        <f t="shared" si="37"/>
        <v>1014705</v>
      </c>
      <c r="X196" s="262">
        <f t="shared" si="37"/>
        <v>5133</v>
      </c>
      <c r="Y196" s="263">
        <f t="shared" si="37"/>
        <v>102274.91499999999</v>
      </c>
      <c r="Z196" s="264">
        <f t="shared" si="37"/>
        <v>1</v>
      </c>
      <c r="AA196" s="261">
        <f t="shared" si="37"/>
        <v>0</v>
      </c>
      <c r="AB196" s="262">
        <f t="shared" si="37"/>
        <v>0</v>
      </c>
      <c r="AC196" s="262">
        <f t="shared" si="37"/>
        <v>0</v>
      </c>
      <c r="AD196" s="263">
        <f t="shared" si="37"/>
        <v>0</v>
      </c>
      <c r="AE196" s="264" t="e">
        <f t="shared" si="37"/>
        <v>#DIV/0!</v>
      </c>
    </row>
    <row r="199" spans="1:31" ht="12.75" customHeight="1" x14ac:dyDescent="0.2"/>
    <row r="200" spans="1:31" ht="12.75" customHeight="1" x14ac:dyDescent="0.2">
      <c r="A200" s="110" t="str">
        <f>Translation!$A$39</f>
        <v>Vorsorgekapital in Mio. CHF</v>
      </c>
    </row>
    <row r="201" spans="1:31" ht="12.75" customHeight="1" x14ac:dyDescent="0.2"/>
    <row r="202" spans="1:31" ht="12.75" customHeight="1" x14ac:dyDescent="0.2"/>
    <row r="203" spans="1:31" ht="12.75" customHeight="1" x14ac:dyDescent="0.2"/>
    <row r="204" spans="1:31" ht="12.75" customHeight="1" x14ac:dyDescent="0.2"/>
    <row r="205" spans="1:31" ht="12.75" customHeight="1" x14ac:dyDescent="0.2"/>
    <row r="206" spans="1:31" ht="12.75" customHeight="1" x14ac:dyDescent="0.2"/>
    <row r="207" spans="1:31" ht="12.75" customHeight="1" x14ac:dyDescent="0.2"/>
    <row r="208" spans="1:31" ht="12.75" customHeight="1" x14ac:dyDescent="0.2"/>
    <row r="209" ht="12.75" customHeight="1" x14ac:dyDescent="0.2"/>
  </sheetData>
  <mergeCells count="6">
    <mergeCell ref="B3:F3"/>
    <mergeCell ref="Q3:U3"/>
    <mergeCell ref="V3:Z3"/>
    <mergeCell ref="AA3:AE3"/>
    <mergeCell ref="L3:P3"/>
    <mergeCell ref="G3:K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3">
    <pageSetUpPr fitToPage="1"/>
  </sheetPr>
  <dimension ref="A1:AE209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27" width="11" style="25"/>
    <col min="28" max="29" width="11" style="18"/>
    <col min="30" max="30" width="11" style="158"/>
    <col min="31" max="31" width="11" style="27"/>
    <col min="32" max="16384" width="11" style="1"/>
  </cols>
  <sheetData>
    <row r="1" spans="1:31" s="22" customFormat="1" ht="18" x14ac:dyDescent="0.25">
      <c r="A1" s="109" t="str">
        <f>Translation!$A$141</f>
        <v>Zinsversprechen für zukünftige Rentenleistungen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  <c r="AA1" s="21"/>
      <c r="AD1" s="157"/>
      <c r="AE1" s="24"/>
    </row>
    <row r="2" spans="1:3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  <c r="AA2" s="25"/>
      <c r="AD2" s="158"/>
      <c r="AE2" s="27"/>
    </row>
    <row r="3" spans="1:31" s="18" customFormat="1" ht="15.75" x14ac:dyDescent="0.25">
      <c r="A3" s="110"/>
      <c r="B3" s="288">
        <f>Translation!$A$45</f>
        <v>2018</v>
      </c>
      <c r="C3" s="289"/>
      <c r="D3" s="289"/>
      <c r="E3" s="289"/>
      <c r="F3" s="290"/>
      <c r="G3" s="288">
        <f>Translation!$A$44</f>
        <v>2017</v>
      </c>
      <c r="H3" s="289"/>
      <c r="I3" s="289"/>
      <c r="J3" s="289"/>
      <c r="K3" s="290"/>
      <c r="L3" s="288">
        <f>Translation!$A$43</f>
        <v>2016</v>
      </c>
      <c r="M3" s="289"/>
      <c r="N3" s="289"/>
      <c r="O3" s="289"/>
      <c r="P3" s="290"/>
      <c r="Q3" s="288">
        <f>Translation!$A$42</f>
        <v>2015</v>
      </c>
      <c r="R3" s="289"/>
      <c r="S3" s="289"/>
      <c r="T3" s="289"/>
      <c r="U3" s="290"/>
      <c r="V3" s="288">
        <f>Translation!$A$41</f>
        <v>2014</v>
      </c>
      <c r="W3" s="289"/>
      <c r="X3" s="289"/>
      <c r="Y3" s="289"/>
      <c r="Z3" s="290"/>
      <c r="AA3" s="288">
        <f>Translation!$A$40</f>
        <v>2013</v>
      </c>
      <c r="AB3" s="289"/>
      <c r="AC3" s="289"/>
      <c r="AD3" s="289"/>
      <c r="AE3" s="290"/>
    </row>
    <row r="4" spans="1:31" s="18" customFormat="1" ht="38.25" x14ac:dyDescent="0.2">
      <c r="A4" s="111"/>
      <c r="B4" s="28" t="str">
        <f>Translation!$A$46</f>
        <v>Anzahl VE</v>
      </c>
      <c r="C4" s="19" t="str">
        <f>Translation!$A$47</f>
        <v>Anzahl aktive Versicherte</v>
      </c>
      <c r="D4" s="19" t="str">
        <f>Translation!$A$48</f>
        <v>Anzahl Rentner</v>
      </c>
      <c r="E4" s="148" t="str">
        <f>Translation!$A$49</f>
        <v>Vorsorge-kapital</v>
      </c>
      <c r="F4" s="29" t="str">
        <f>Translation!$A$52</f>
        <v>Anteil Vorsorge-kapital</v>
      </c>
      <c r="G4" s="28" t="str">
        <f>Translation!$A$46</f>
        <v>Anzahl VE</v>
      </c>
      <c r="H4" s="19" t="str">
        <f>Translation!$A$47</f>
        <v>Anzahl aktive Versicherte</v>
      </c>
      <c r="I4" s="19" t="str">
        <f>Translation!$A$48</f>
        <v>Anzahl Rentner</v>
      </c>
      <c r="J4" s="148" t="str">
        <f>Translation!$A$49</f>
        <v>Vorsorge-kapital</v>
      </c>
      <c r="K4" s="29" t="str">
        <f>Translation!$A$52</f>
        <v>Anteil Vorsorge-kapital</v>
      </c>
      <c r="L4" s="28" t="str">
        <f>Translation!$A$46</f>
        <v>Anzahl VE</v>
      </c>
      <c r="M4" s="73" t="str">
        <f>Translation!$A$47</f>
        <v>Anzahl aktive Versicherte</v>
      </c>
      <c r="N4" s="73" t="str">
        <f>Translation!$A$48</f>
        <v>Anzahl Rentner</v>
      </c>
      <c r="O4" s="148" t="str">
        <f>Translation!$A$49</f>
        <v>Vorsorge-kapital</v>
      </c>
      <c r="P4" s="29" t="str">
        <f>Translation!$A$52</f>
        <v>Anteil Vorsorge-kapital</v>
      </c>
      <c r="Q4" s="28" t="str">
        <f>Translation!$A$46</f>
        <v>Anzahl VE</v>
      </c>
      <c r="R4" s="73" t="str">
        <f>Translation!$A$47</f>
        <v>Anzahl aktive Versicherte</v>
      </c>
      <c r="S4" s="73" t="str">
        <f>Translation!$A$48</f>
        <v>Anzahl Rentner</v>
      </c>
      <c r="T4" s="148" t="str">
        <f>Translation!$A$49</f>
        <v>Vorsorge-kapital</v>
      </c>
      <c r="U4" s="29" t="str">
        <f>Translation!$A$52</f>
        <v>Anteil Vorsorge-kapital</v>
      </c>
      <c r="V4" s="28" t="str">
        <f>Translation!$A$46</f>
        <v>Anzahl VE</v>
      </c>
      <c r="W4" s="73" t="str">
        <f>Translation!$A$47</f>
        <v>Anzahl aktive Versicherte</v>
      </c>
      <c r="X4" s="73" t="str">
        <f>Translation!$A$48</f>
        <v>Anzahl Rentner</v>
      </c>
      <c r="Y4" s="148" t="str">
        <f>Translation!$A$49</f>
        <v>Vorsorge-kapital</v>
      </c>
      <c r="Z4" s="29" t="str">
        <f>Translation!$A$52</f>
        <v>Anteil Vorsorge-kapital</v>
      </c>
      <c r="AA4" s="28" t="str">
        <f>Translation!$A$46</f>
        <v>Anzahl VE</v>
      </c>
      <c r="AB4" s="73" t="str">
        <f>Translation!$A$47</f>
        <v>Anzahl aktive Versicherte</v>
      </c>
      <c r="AC4" s="73" t="str">
        <f>Translation!$A$48</f>
        <v>Anzahl Rentner</v>
      </c>
      <c r="AD4" s="148" t="str">
        <f>Translation!$A$49</f>
        <v>Vorsorge-kapital</v>
      </c>
      <c r="AE4" s="29" t="str">
        <f>Translation!$A$52</f>
        <v>Anteil Vorsorge-kapital</v>
      </c>
    </row>
    <row r="5" spans="1:31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  <c r="AA5" s="59"/>
      <c r="AB5" s="74"/>
      <c r="AC5" s="74"/>
      <c r="AD5" s="159"/>
      <c r="AE5" s="62"/>
    </row>
    <row r="6" spans="1:31" x14ac:dyDescent="0.2">
      <c r="M6" s="75"/>
      <c r="N6" s="75"/>
      <c r="R6" s="75"/>
      <c r="S6" s="75"/>
      <c r="W6" s="75"/>
      <c r="X6" s="75"/>
      <c r="AB6" s="75"/>
      <c r="AC6" s="75"/>
    </row>
    <row r="7" spans="1:31" ht="12.75" hidden="1" customHeight="1" x14ac:dyDescent="0.2">
      <c r="M7" s="75"/>
      <c r="N7" s="75"/>
      <c r="R7" s="75"/>
      <c r="S7" s="75"/>
      <c r="W7" s="75"/>
      <c r="X7" s="75"/>
      <c r="AB7" s="75"/>
      <c r="AC7" s="75"/>
    </row>
    <row r="8" spans="1:31" ht="12.75" hidden="1" customHeight="1" x14ac:dyDescent="0.2">
      <c r="M8" s="75"/>
      <c r="N8" s="75"/>
      <c r="R8" s="75"/>
      <c r="S8" s="75"/>
      <c r="W8" s="75"/>
      <c r="X8" s="75"/>
      <c r="AB8" s="75"/>
      <c r="AC8" s="75"/>
    </row>
    <row r="9" spans="1:31" ht="12.75" hidden="1" customHeight="1" x14ac:dyDescent="0.2">
      <c r="M9" s="75"/>
      <c r="N9" s="75"/>
      <c r="R9" s="75"/>
      <c r="S9" s="75"/>
      <c r="W9" s="75"/>
      <c r="X9" s="75"/>
      <c r="AB9" s="75"/>
      <c r="AC9" s="75"/>
    </row>
    <row r="10" spans="1:31" x14ac:dyDescent="0.2">
      <c r="M10" s="75"/>
      <c r="N10" s="75"/>
      <c r="R10" s="75"/>
      <c r="S10" s="75"/>
      <c r="W10" s="75"/>
      <c r="X10" s="75"/>
      <c r="AB10" s="75"/>
      <c r="AC10" s="75"/>
    </row>
    <row r="11" spans="1:31" x14ac:dyDescent="0.2">
      <c r="A11" s="113" t="str">
        <f>Translation!$A$29</f>
        <v>alle Vorsorgeeinrichtungen</v>
      </c>
    </row>
    <row r="12" spans="1:31" x14ac:dyDescent="0.2">
      <c r="A12" s="114" t="str">
        <f>Translation!$A142</f>
        <v>Versicherung / nur Kapitalien</v>
      </c>
      <c r="B12" s="30">
        <v>220</v>
      </c>
      <c r="C12" s="6">
        <v>38550</v>
      </c>
      <c r="D12" s="6">
        <v>11625</v>
      </c>
      <c r="E12" s="150">
        <v>9236.5589999999993</v>
      </c>
      <c r="F12" s="31">
        <f t="shared" ref="F12:F18" si="0">E12/E$36</f>
        <v>1.0016426346283497E-2</v>
      </c>
      <c r="G12" s="41">
        <v>441</v>
      </c>
      <c r="H12" s="42">
        <v>1167149</v>
      </c>
      <c r="I12" s="42">
        <v>14357</v>
      </c>
      <c r="J12" s="160">
        <v>117481.908</v>
      </c>
      <c r="K12" s="44">
        <f t="shared" ref="K12:K18" si="1">J12/J$36</f>
        <v>0.13006033094992051</v>
      </c>
      <c r="L12" s="76">
        <v>463</v>
      </c>
      <c r="M12" s="122">
        <v>1269385</v>
      </c>
      <c r="N12" s="122">
        <v>14328</v>
      </c>
      <c r="O12" s="166">
        <v>126376.677</v>
      </c>
      <c r="P12" s="124">
        <f t="shared" ref="P12:P18" si="2">O12/O$36</f>
        <v>0.14693849485277186</v>
      </c>
      <c r="Q12" s="76">
        <v>494</v>
      </c>
      <c r="R12" s="122">
        <v>1313686</v>
      </c>
      <c r="S12" s="122">
        <v>28272</v>
      </c>
      <c r="T12" s="166">
        <v>129407.921</v>
      </c>
      <c r="U12" s="124">
        <f t="shared" ref="U12:U18" si="3">T12/T$36</f>
        <v>0.15719535030427234</v>
      </c>
      <c r="V12" s="76">
        <v>537</v>
      </c>
      <c r="W12" s="122">
        <v>1279262</v>
      </c>
      <c r="X12" s="122">
        <v>16076</v>
      </c>
      <c r="Y12" s="166">
        <v>131393.85699999999</v>
      </c>
      <c r="Z12" s="124">
        <f t="shared" ref="Z12:Z18" si="4">Y12/Y$36</f>
        <v>0.16341889124762182</v>
      </c>
      <c r="AA12" s="76">
        <v>434</v>
      </c>
      <c r="AB12" s="122">
        <v>1353962</v>
      </c>
      <c r="AC12" s="122">
        <v>117799</v>
      </c>
      <c r="AD12" s="166">
        <v>72129.675999999992</v>
      </c>
      <c r="AE12" s="124">
        <f t="shared" ref="AE12:AE18" si="5">AD12/AD$36</f>
        <v>9.6759283880692784E-2</v>
      </c>
    </row>
    <row r="13" spans="1:31" x14ac:dyDescent="0.2">
      <c r="A13" s="114" t="str">
        <f>Translation!$A143</f>
        <v>unter 2.00%</v>
      </c>
      <c r="B13" s="30">
        <v>131</v>
      </c>
      <c r="C13" s="6">
        <v>375580</v>
      </c>
      <c r="D13" s="6">
        <v>118669</v>
      </c>
      <c r="E13" s="150">
        <v>127386.64199999999</v>
      </c>
      <c r="F13" s="31">
        <f t="shared" si="0"/>
        <v>0.1381422364208775</v>
      </c>
      <c r="G13" s="41">
        <v>64</v>
      </c>
      <c r="H13" s="42">
        <v>203267</v>
      </c>
      <c r="I13" s="42">
        <v>107651</v>
      </c>
      <c r="J13" s="160">
        <v>102938.484</v>
      </c>
      <c r="K13" s="44">
        <f t="shared" si="1"/>
        <v>0.11395978771917033</v>
      </c>
      <c r="L13" s="76">
        <v>38</v>
      </c>
      <c r="M13" s="122">
        <v>124874</v>
      </c>
      <c r="N13" s="122">
        <v>55705</v>
      </c>
      <c r="O13" s="166">
        <v>47888.411</v>
      </c>
      <c r="P13" s="124">
        <f t="shared" si="2"/>
        <v>5.5679981467078157E-2</v>
      </c>
      <c r="Q13" s="76">
        <v>19</v>
      </c>
      <c r="R13" s="122">
        <v>96534</v>
      </c>
      <c r="S13" s="122">
        <v>36851</v>
      </c>
      <c r="T13" s="166">
        <v>35775.849000000002</v>
      </c>
      <c r="U13" s="124">
        <f t="shared" si="3"/>
        <v>4.3457904837121614E-2</v>
      </c>
      <c r="V13" s="76">
        <v>8</v>
      </c>
      <c r="W13" s="122">
        <v>7967</v>
      </c>
      <c r="X13" s="122">
        <v>932</v>
      </c>
      <c r="Y13" s="166">
        <v>2215.0420000000004</v>
      </c>
      <c r="Z13" s="124">
        <f t="shared" si="4"/>
        <v>2.7549210897044817E-3</v>
      </c>
      <c r="AA13" s="76">
        <v>7</v>
      </c>
      <c r="AB13" s="122">
        <v>1395</v>
      </c>
      <c r="AC13" s="122">
        <v>55</v>
      </c>
      <c r="AD13" s="166">
        <v>563.20699999999999</v>
      </c>
      <c r="AE13" s="124">
        <f t="shared" si="5"/>
        <v>7.555212919103275E-4</v>
      </c>
    </row>
    <row r="14" spans="1:31" x14ac:dyDescent="0.2">
      <c r="A14" s="114" t="str">
        <f>Translation!$A144</f>
        <v>2.00% – 2.49%</v>
      </c>
      <c r="B14" s="30">
        <v>263</v>
      </c>
      <c r="C14" s="6">
        <v>944182</v>
      </c>
      <c r="D14" s="6">
        <v>299375</v>
      </c>
      <c r="E14" s="150">
        <v>280114.88699999999</v>
      </c>
      <c r="F14" s="31">
        <f t="shared" si="0"/>
        <v>0.30376573506789972</v>
      </c>
      <c r="G14" s="41">
        <v>181</v>
      </c>
      <c r="H14" s="42">
        <v>551053</v>
      </c>
      <c r="I14" s="42">
        <v>266592</v>
      </c>
      <c r="J14" s="160">
        <v>223895.36299999998</v>
      </c>
      <c r="K14" s="44">
        <f t="shared" si="1"/>
        <v>0.24786714401959312</v>
      </c>
      <c r="L14" s="76">
        <v>133</v>
      </c>
      <c r="M14" s="122">
        <v>426719</v>
      </c>
      <c r="N14" s="122">
        <v>213979</v>
      </c>
      <c r="O14" s="166">
        <v>173793.39799999999</v>
      </c>
      <c r="P14" s="124">
        <f t="shared" si="2"/>
        <v>0.20207004111580437</v>
      </c>
      <c r="Q14" s="76">
        <v>55</v>
      </c>
      <c r="R14" s="122">
        <v>154312</v>
      </c>
      <c r="S14" s="122">
        <v>84201</v>
      </c>
      <c r="T14" s="166">
        <v>61097.068999999996</v>
      </c>
      <c r="U14" s="124">
        <f t="shared" si="3"/>
        <v>7.4216285137749E-2</v>
      </c>
      <c r="V14" s="76">
        <v>25</v>
      </c>
      <c r="W14" s="122">
        <v>90130</v>
      </c>
      <c r="X14" s="122">
        <v>63492</v>
      </c>
      <c r="Y14" s="166">
        <v>37405.042000000001</v>
      </c>
      <c r="Z14" s="124">
        <f t="shared" si="4"/>
        <v>4.6521889457212043E-2</v>
      </c>
      <c r="AA14" s="76">
        <v>19</v>
      </c>
      <c r="AB14" s="122">
        <v>49375</v>
      </c>
      <c r="AC14" s="122">
        <v>28963</v>
      </c>
      <c r="AD14" s="166">
        <v>18217.803</v>
      </c>
      <c r="AE14" s="124">
        <f t="shared" si="5"/>
        <v>2.4438506727238546E-2</v>
      </c>
    </row>
    <row r="15" spans="1:31" x14ac:dyDescent="0.2">
      <c r="A15" s="114" t="str">
        <f>Translation!$A145</f>
        <v>2.50% – 2.99%</v>
      </c>
      <c r="B15" s="30">
        <v>311</v>
      </c>
      <c r="C15" s="6">
        <v>591895</v>
      </c>
      <c r="D15" s="6">
        <v>223247</v>
      </c>
      <c r="E15" s="150">
        <v>201095.64600000001</v>
      </c>
      <c r="F15" s="31">
        <f t="shared" si="0"/>
        <v>0.21807468849788106</v>
      </c>
      <c r="G15" s="41">
        <v>273</v>
      </c>
      <c r="H15" s="42">
        <v>519847</v>
      </c>
      <c r="I15" s="42">
        <v>215876</v>
      </c>
      <c r="J15" s="160">
        <v>183253.30499999999</v>
      </c>
      <c r="K15" s="44">
        <f t="shared" si="1"/>
        <v>0.20287366711789123</v>
      </c>
      <c r="L15" s="76">
        <v>235</v>
      </c>
      <c r="M15" s="122">
        <v>455926</v>
      </c>
      <c r="N15" s="122">
        <v>203366</v>
      </c>
      <c r="O15" s="166">
        <v>167996.663</v>
      </c>
      <c r="P15" s="124">
        <f t="shared" si="2"/>
        <v>0.19533016207973522</v>
      </c>
      <c r="Q15" s="76">
        <v>156</v>
      </c>
      <c r="R15" s="122">
        <v>353679</v>
      </c>
      <c r="S15" s="122">
        <v>183077</v>
      </c>
      <c r="T15" s="166">
        <v>142203.91399999999</v>
      </c>
      <c r="U15" s="124">
        <f t="shared" si="3"/>
        <v>0.17273899389720213</v>
      </c>
      <c r="V15" s="76">
        <v>90</v>
      </c>
      <c r="W15" s="122">
        <v>217223</v>
      </c>
      <c r="X15" s="122">
        <v>114249</v>
      </c>
      <c r="Y15" s="166">
        <v>102887.31200000001</v>
      </c>
      <c r="Z15" s="124">
        <f t="shared" si="4"/>
        <v>0.12796435719584773</v>
      </c>
      <c r="AA15" s="76">
        <v>75</v>
      </c>
      <c r="AB15" s="122">
        <v>189128</v>
      </c>
      <c r="AC15" s="122">
        <v>104219</v>
      </c>
      <c r="AD15" s="166">
        <v>124707.152</v>
      </c>
      <c r="AE15" s="124">
        <f t="shared" si="5"/>
        <v>0.16729001697332879</v>
      </c>
    </row>
    <row r="16" spans="1:31" x14ac:dyDescent="0.2">
      <c r="A16" s="114" t="str">
        <f>Translation!$A146</f>
        <v>3.00% – 3.49%</v>
      </c>
      <c r="B16" s="30">
        <v>179</v>
      </c>
      <c r="C16" s="6">
        <v>512002</v>
      </c>
      <c r="D16" s="6">
        <v>96277</v>
      </c>
      <c r="E16" s="150">
        <v>97396.89</v>
      </c>
      <c r="F16" s="31">
        <f t="shared" si="0"/>
        <v>0.10562036955992765</v>
      </c>
      <c r="G16" s="41">
        <v>182</v>
      </c>
      <c r="H16" s="42">
        <v>361098</v>
      </c>
      <c r="I16" s="42">
        <v>88040</v>
      </c>
      <c r="J16" s="160">
        <v>86403.294999999998</v>
      </c>
      <c r="K16" s="44">
        <f t="shared" si="1"/>
        <v>9.5654227396984509E-2</v>
      </c>
      <c r="L16" s="76">
        <v>184</v>
      </c>
      <c r="M16" s="122">
        <v>329270</v>
      </c>
      <c r="N16" s="122">
        <v>119796</v>
      </c>
      <c r="O16" s="166">
        <v>113907.129</v>
      </c>
      <c r="P16" s="124">
        <f t="shared" si="2"/>
        <v>0.13244011858501803</v>
      </c>
      <c r="Q16" s="76">
        <v>287</v>
      </c>
      <c r="R16" s="122">
        <v>505856</v>
      </c>
      <c r="S16" s="122">
        <v>212617</v>
      </c>
      <c r="T16" s="166">
        <v>175777.247</v>
      </c>
      <c r="U16" s="124">
        <f t="shared" si="3"/>
        <v>0.21352144215102259</v>
      </c>
      <c r="V16" s="76">
        <v>393</v>
      </c>
      <c r="W16" s="122">
        <v>604759</v>
      </c>
      <c r="X16" s="122">
        <v>215101</v>
      </c>
      <c r="Y16" s="166">
        <v>173458.85800000001</v>
      </c>
      <c r="Z16" s="124">
        <f t="shared" si="4"/>
        <v>0.2157365260343844</v>
      </c>
      <c r="AA16" s="76">
        <v>344</v>
      </c>
      <c r="AB16" s="122">
        <v>514875</v>
      </c>
      <c r="AC16" s="122">
        <v>192096</v>
      </c>
      <c r="AD16" s="166">
        <v>155993.88199999998</v>
      </c>
      <c r="AE16" s="124">
        <f t="shared" si="5"/>
        <v>0.20926000433010805</v>
      </c>
    </row>
    <row r="17" spans="1:31" ht="12.75" customHeight="1" x14ac:dyDescent="0.2">
      <c r="A17" s="110" t="str">
        <f>Translation!$A147</f>
        <v>3.50% – 3.99%</v>
      </c>
      <c r="B17" s="30">
        <v>252</v>
      </c>
      <c r="C17" s="6">
        <v>1364502</v>
      </c>
      <c r="D17" s="6">
        <v>125143</v>
      </c>
      <c r="E17" s="150">
        <v>157925.13199999998</v>
      </c>
      <c r="F17" s="31">
        <f t="shared" si="0"/>
        <v>0.17125917269679097</v>
      </c>
      <c r="G17" s="41">
        <v>268</v>
      </c>
      <c r="H17" s="42">
        <v>826932</v>
      </c>
      <c r="I17" s="42">
        <v>148722</v>
      </c>
      <c r="J17" s="160">
        <v>123213.916</v>
      </c>
      <c r="K17" s="44">
        <f t="shared" si="1"/>
        <v>0.13640604724087141</v>
      </c>
      <c r="L17" s="76">
        <v>311</v>
      </c>
      <c r="M17" s="122">
        <v>888779</v>
      </c>
      <c r="N17" s="122">
        <v>173982</v>
      </c>
      <c r="O17" s="166">
        <v>144850.628</v>
      </c>
      <c r="P17" s="124">
        <f t="shared" si="2"/>
        <v>0.16841820628658222</v>
      </c>
      <c r="Q17" s="76">
        <v>336</v>
      </c>
      <c r="R17" s="122">
        <v>660452</v>
      </c>
      <c r="S17" s="122">
        <v>170714</v>
      </c>
      <c r="T17" s="166">
        <v>154808.23800000001</v>
      </c>
      <c r="U17" s="124">
        <f t="shared" si="3"/>
        <v>0.18804981189982309</v>
      </c>
      <c r="V17" s="76">
        <v>390</v>
      </c>
      <c r="W17" s="122">
        <v>919510</v>
      </c>
      <c r="X17" s="122">
        <v>283174</v>
      </c>
      <c r="Y17" s="166">
        <v>232262.33800000002</v>
      </c>
      <c r="Z17" s="124">
        <f t="shared" si="4"/>
        <v>0.2888723614722748</v>
      </c>
      <c r="AA17" s="76">
        <v>458</v>
      </c>
      <c r="AB17" s="122">
        <v>917446</v>
      </c>
      <c r="AC17" s="122">
        <v>303817</v>
      </c>
      <c r="AD17" s="166">
        <v>234402.345</v>
      </c>
      <c r="AE17" s="124">
        <f t="shared" si="5"/>
        <v>0.31444204798805819</v>
      </c>
    </row>
    <row r="18" spans="1:31" ht="12.75" customHeight="1" x14ac:dyDescent="0.2">
      <c r="A18" s="110" t="str">
        <f>Translation!$A148</f>
        <v>4.00% oder höher</v>
      </c>
      <c r="B18" s="30">
        <v>231</v>
      </c>
      <c r="C18" s="6">
        <v>415186</v>
      </c>
      <c r="D18" s="6">
        <v>62959</v>
      </c>
      <c r="E18" s="150">
        <v>48985.403000000006</v>
      </c>
      <c r="F18" s="31">
        <f t="shared" si="0"/>
        <v>5.3121371410339582E-2</v>
      </c>
      <c r="G18" s="41">
        <v>245</v>
      </c>
      <c r="H18" s="42">
        <v>546566</v>
      </c>
      <c r="I18" s="42">
        <v>76253</v>
      </c>
      <c r="J18" s="160">
        <v>66101.512000000002</v>
      </c>
      <c r="K18" s="44">
        <f t="shared" si="1"/>
        <v>7.3178795555568804E-2</v>
      </c>
      <c r="L18" s="76">
        <v>318</v>
      </c>
      <c r="M18" s="122">
        <v>555141</v>
      </c>
      <c r="N18" s="122">
        <v>107669</v>
      </c>
      <c r="O18" s="166">
        <v>85252.232999999993</v>
      </c>
      <c r="P18" s="124">
        <f t="shared" si="2"/>
        <v>9.912299561301019E-2</v>
      </c>
      <c r="Q18" s="76">
        <v>396</v>
      </c>
      <c r="R18" s="122">
        <v>953636</v>
      </c>
      <c r="S18" s="122">
        <v>162869</v>
      </c>
      <c r="T18" s="166">
        <v>124159.71599999999</v>
      </c>
      <c r="U18" s="124">
        <f t="shared" si="3"/>
        <v>0.15082021177280922</v>
      </c>
      <c r="V18" s="76">
        <v>402</v>
      </c>
      <c r="W18" s="122">
        <v>885186</v>
      </c>
      <c r="X18" s="122">
        <v>175794</v>
      </c>
      <c r="Y18" s="166">
        <v>124408.56599999999</v>
      </c>
      <c r="Z18" s="124">
        <f t="shared" si="4"/>
        <v>0.15473105350295471</v>
      </c>
      <c r="AA18" s="76">
        <v>568</v>
      </c>
      <c r="AB18" s="122">
        <v>906567</v>
      </c>
      <c r="AC18" s="122">
        <v>196383</v>
      </c>
      <c r="AD18" s="166">
        <v>139440.76999999999</v>
      </c>
      <c r="AE18" s="124">
        <f t="shared" si="5"/>
        <v>0.18705461880866331</v>
      </c>
    </row>
    <row r="19" spans="1:31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6"/>
      <c r="P19" s="124"/>
      <c r="Q19" s="76"/>
      <c r="R19" s="122"/>
      <c r="S19" s="122"/>
      <c r="T19" s="166"/>
      <c r="U19" s="124"/>
      <c r="V19" s="76"/>
      <c r="W19" s="122"/>
      <c r="X19" s="122"/>
      <c r="Y19" s="166"/>
      <c r="Z19" s="124"/>
      <c r="AA19" s="76"/>
      <c r="AB19" s="122"/>
      <c r="AC19" s="122"/>
      <c r="AD19" s="166"/>
      <c r="AE19" s="124"/>
    </row>
    <row r="20" spans="1:31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6"/>
      <c r="P20" s="124"/>
      <c r="Q20" s="76"/>
      <c r="R20" s="122"/>
      <c r="S20" s="122"/>
      <c r="T20" s="166"/>
      <c r="U20" s="124"/>
      <c r="V20" s="76"/>
      <c r="W20" s="122"/>
      <c r="X20" s="122"/>
      <c r="Y20" s="166"/>
      <c r="Z20" s="124"/>
      <c r="AA20" s="76"/>
      <c r="AB20" s="122"/>
      <c r="AC20" s="122"/>
      <c r="AD20" s="166"/>
      <c r="AE20" s="124"/>
    </row>
    <row r="21" spans="1:31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6"/>
      <c r="P21" s="124"/>
      <c r="Q21" s="76"/>
      <c r="R21" s="122"/>
      <c r="S21" s="122"/>
      <c r="T21" s="166"/>
      <c r="U21" s="124"/>
      <c r="V21" s="76"/>
      <c r="W21" s="122"/>
      <c r="X21" s="122"/>
      <c r="Y21" s="166"/>
      <c r="Z21" s="124"/>
      <c r="AA21" s="76"/>
      <c r="AB21" s="122"/>
      <c r="AC21" s="122"/>
      <c r="AD21" s="166"/>
      <c r="AE21" s="124"/>
    </row>
    <row r="22" spans="1:31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6"/>
      <c r="P22" s="124"/>
      <c r="Q22" s="76"/>
      <c r="R22" s="122"/>
      <c r="S22" s="122"/>
      <c r="T22" s="166"/>
      <c r="U22" s="124"/>
      <c r="V22" s="76"/>
      <c r="W22" s="122"/>
      <c r="X22" s="122"/>
      <c r="Y22" s="166"/>
      <c r="Z22" s="124"/>
      <c r="AA22" s="76"/>
      <c r="AB22" s="122"/>
      <c r="AC22" s="122"/>
      <c r="AD22" s="166"/>
      <c r="AE22" s="124"/>
    </row>
    <row r="23" spans="1:31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6"/>
      <c r="P23" s="124"/>
      <c r="Q23" s="76"/>
      <c r="R23" s="122"/>
      <c r="S23" s="122"/>
      <c r="T23" s="166"/>
      <c r="U23" s="124"/>
      <c r="V23" s="76"/>
      <c r="W23" s="122"/>
      <c r="X23" s="122"/>
      <c r="Y23" s="166"/>
      <c r="Z23" s="124"/>
      <c r="AA23" s="76"/>
      <c r="AB23" s="122"/>
      <c r="AC23" s="122"/>
      <c r="AD23" s="166"/>
      <c r="AE23" s="124"/>
    </row>
    <row r="24" spans="1:31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6"/>
      <c r="P24" s="124"/>
      <c r="Q24" s="76"/>
      <c r="R24" s="122"/>
      <c r="S24" s="122"/>
      <c r="T24" s="166"/>
      <c r="U24" s="124"/>
      <c r="V24" s="76"/>
      <c r="W24" s="122"/>
      <c r="X24" s="122"/>
      <c r="Y24" s="166"/>
      <c r="Z24" s="124"/>
      <c r="AA24" s="76"/>
      <c r="AB24" s="122"/>
      <c r="AC24" s="122"/>
      <c r="AD24" s="166"/>
      <c r="AE24" s="124"/>
    </row>
    <row r="25" spans="1:31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6"/>
      <c r="P25" s="124"/>
      <c r="Q25" s="76"/>
      <c r="R25" s="122"/>
      <c r="S25" s="122"/>
      <c r="T25" s="166"/>
      <c r="U25" s="124"/>
      <c r="V25" s="76"/>
      <c r="W25" s="122"/>
      <c r="X25" s="122"/>
      <c r="Y25" s="166"/>
      <c r="Z25" s="124"/>
      <c r="AA25" s="76"/>
      <c r="AB25" s="122"/>
      <c r="AC25" s="122"/>
      <c r="AD25" s="166"/>
      <c r="AE25" s="124"/>
    </row>
    <row r="26" spans="1:31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6"/>
      <c r="P26" s="124"/>
      <c r="Q26" s="76"/>
      <c r="R26" s="122"/>
      <c r="S26" s="122"/>
      <c r="T26" s="166"/>
      <c r="U26" s="124"/>
      <c r="V26" s="76"/>
      <c r="W26" s="122"/>
      <c r="X26" s="122"/>
      <c r="Y26" s="166"/>
      <c r="Z26" s="124"/>
      <c r="AA26" s="76"/>
      <c r="AB26" s="122"/>
      <c r="AC26" s="122"/>
      <c r="AD26" s="166"/>
      <c r="AE26" s="124"/>
    </row>
    <row r="27" spans="1:31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6"/>
      <c r="P27" s="124"/>
      <c r="Q27" s="76"/>
      <c r="R27" s="122"/>
      <c r="S27" s="122"/>
      <c r="T27" s="166"/>
      <c r="U27" s="124"/>
      <c r="V27" s="76"/>
      <c r="W27" s="122"/>
      <c r="X27" s="122"/>
      <c r="Y27" s="166"/>
      <c r="Z27" s="124"/>
      <c r="AA27" s="76"/>
      <c r="AB27" s="122"/>
      <c r="AC27" s="122"/>
      <c r="AD27" s="166"/>
      <c r="AE27" s="124"/>
    </row>
    <row r="28" spans="1:31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6"/>
      <c r="P28" s="124"/>
      <c r="Q28" s="76"/>
      <c r="R28" s="122"/>
      <c r="S28" s="122"/>
      <c r="T28" s="166"/>
      <c r="U28" s="124"/>
      <c r="V28" s="76"/>
      <c r="W28" s="122"/>
      <c r="X28" s="122"/>
      <c r="Y28" s="166"/>
      <c r="Z28" s="124"/>
      <c r="AA28" s="76"/>
      <c r="AB28" s="122"/>
      <c r="AC28" s="122"/>
      <c r="AD28" s="166"/>
      <c r="AE28" s="124"/>
    </row>
    <row r="29" spans="1:31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6"/>
      <c r="P29" s="124"/>
      <c r="Q29" s="76"/>
      <c r="R29" s="122"/>
      <c r="S29" s="122"/>
      <c r="T29" s="166"/>
      <c r="U29" s="124"/>
      <c r="V29" s="76"/>
      <c r="W29" s="122"/>
      <c r="X29" s="122"/>
      <c r="Y29" s="166"/>
      <c r="Z29" s="124"/>
      <c r="AA29" s="76"/>
      <c r="AB29" s="122"/>
      <c r="AC29" s="122"/>
      <c r="AD29" s="166"/>
      <c r="AE29" s="124"/>
    </row>
    <row r="30" spans="1:31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6"/>
      <c r="P30" s="124"/>
      <c r="Q30" s="76"/>
      <c r="R30" s="122"/>
      <c r="S30" s="122"/>
      <c r="T30" s="166"/>
      <c r="U30" s="124"/>
      <c r="V30" s="76"/>
      <c r="W30" s="122"/>
      <c r="X30" s="122"/>
      <c r="Y30" s="166"/>
      <c r="Z30" s="124"/>
      <c r="AA30" s="76"/>
      <c r="AB30" s="122"/>
      <c r="AC30" s="122"/>
      <c r="AD30" s="166"/>
      <c r="AE30" s="124"/>
    </row>
    <row r="31" spans="1:31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6"/>
      <c r="P31" s="124"/>
      <c r="Q31" s="76"/>
      <c r="R31" s="122"/>
      <c r="S31" s="122"/>
      <c r="T31" s="166"/>
      <c r="U31" s="124"/>
      <c r="V31" s="76"/>
      <c r="W31" s="122"/>
      <c r="X31" s="122"/>
      <c r="Y31" s="166"/>
      <c r="Z31" s="124"/>
      <c r="AA31" s="76"/>
      <c r="AB31" s="122"/>
      <c r="AC31" s="122"/>
      <c r="AD31" s="166"/>
      <c r="AE31" s="124"/>
    </row>
    <row r="32" spans="1:31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6"/>
      <c r="P32" s="124"/>
      <c r="Q32" s="76"/>
      <c r="R32" s="122"/>
      <c r="S32" s="122"/>
      <c r="T32" s="166"/>
      <c r="U32" s="124"/>
      <c r="V32" s="76"/>
      <c r="W32" s="122"/>
      <c r="X32" s="122"/>
      <c r="Y32" s="166"/>
      <c r="Z32" s="124"/>
      <c r="AA32" s="76"/>
      <c r="AB32" s="122"/>
      <c r="AC32" s="122"/>
      <c r="AD32" s="166"/>
      <c r="AE32" s="124"/>
    </row>
    <row r="33" spans="1:31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6"/>
      <c r="P33" s="124"/>
      <c r="Q33" s="76"/>
      <c r="R33" s="122"/>
      <c r="S33" s="122"/>
      <c r="T33" s="166"/>
      <c r="U33" s="124"/>
      <c r="V33" s="76"/>
      <c r="W33" s="122"/>
      <c r="X33" s="122"/>
      <c r="Y33" s="166"/>
      <c r="Z33" s="124"/>
      <c r="AA33" s="76"/>
      <c r="AB33" s="122"/>
      <c r="AC33" s="122"/>
      <c r="AD33" s="166"/>
      <c r="AE33" s="124"/>
    </row>
    <row r="34" spans="1:31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6"/>
      <c r="P34" s="124"/>
      <c r="Q34" s="76"/>
      <c r="R34" s="122"/>
      <c r="S34" s="122"/>
      <c r="T34" s="166"/>
      <c r="U34" s="124"/>
      <c r="V34" s="76"/>
      <c r="W34" s="122"/>
      <c r="X34" s="122"/>
      <c r="Y34" s="166"/>
      <c r="Z34" s="124"/>
      <c r="AA34" s="76"/>
      <c r="AB34" s="122"/>
      <c r="AC34" s="122"/>
      <c r="AD34" s="166"/>
      <c r="AE34" s="124"/>
    </row>
    <row r="35" spans="1:31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6"/>
      <c r="P35" s="124"/>
      <c r="Q35" s="76"/>
      <c r="R35" s="122"/>
      <c r="S35" s="122"/>
      <c r="T35" s="166"/>
      <c r="U35" s="124"/>
      <c r="V35" s="76"/>
      <c r="W35" s="122"/>
      <c r="X35" s="122"/>
      <c r="Y35" s="166"/>
      <c r="Z35" s="124"/>
      <c r="AA35" s="76"/>
      <c r="AB35" s="122"/>
      <c r="AC35" s="122"/>
      <c r="AD35" s="166"/>
      <c r="AE35" s="124"/>
    </row>
    <row r="36" spans="1:31" x14ac:dyDescent="0.2">
      <c r="A36" s="115" t="s">
        <v>2</v>
      </c>
      <c r="B36" s="32">
        <f t="shared" ref="B36:AE36" si="6">SUM(B$12:B$35)</f>
        <v>1587</v>
      </c>
      <c r="C36" s="7">
        <f t="shared" si="6"/>
        <v>4241897</v>
      </c>
      <c r="D36" s="7">
        <f t="shared" si="6"/>
        <v>937295</v>
      </c>
      <c r="E36" s="151">
        <f t="shared" si="6"/>
        <v>922141.15899999999</v>
      </c>
      <c r="F36" s="64">
        <f t="shared" si="6"/>
        <v>1</v>
      </c>
      <c r="G36" s="45">
        <f t="shared" si="6"/>
        <v>1654</v>
      </c>
      <c r="H36" s="65">
        <f t="shared" si="6"/>
        <v>4175912</v>
      </c>
      <c r="I36" s="65">
        <f t="shared" si="6"/>
        <v>917491</v>
      </c>
      <c r="J36" s="161">
        <f t="shared" si="6"/>
        <v>903287.78300000005</v>
      </c>
      <c r="K36" s="66">
        <f t="shared" si="6"/>
        <v>0.99999999999999989</v>
      </c>
      <c r="L36" s="77">
        <f t="shared" si="6"/>
        <v>1682</v>
      </c>
      <c r="M36" s="125">
        <f t="shared" si="6"/>
        <v>4050094</v>
      </c>
      <c r="N36" s="125">
        <f t="shared" si="6"/>
        <v>888825</v>
      </c>
      <c r="O36" s="167">
        <f t="shared" si="6"/>
        <v>860065.13899999997</v>
      </c>
      <c r="P36" s="127">
        <f t="shared" si="6"/>
        <v>1</v>
      </c>
      <c r="Q36" s="77">
        <f t="shared" si="6"/>
        <v>1743</v>
      </c>
      <c r="R36" s="125">
        <f t="shared" si="6"/>
        <v>4038155</v>
      </c>
      <c r="S36" s="125">
        <f t="shared" si="6"/>
        <v>878601</v>
      </c>
      <c r="T36" s="167">
        <f t="shared" si="6"/>
        <v>823229.95400000003</v>
      </c>
      <c r="U36" s="127">
        <f t="shared" si="6"/>
        <v>1</v>
      </c>
      <c r="V36" s="77">
        <f t="shared" si="6"/>
        <v>1845</v>
      </c>
      <c r="W36" s="125">
        <f t="shared" si="6"/>
        <v>4004037</v>
      </c>
      <c r="X36" s="125">
        <f t="shared" si="6"/>
        <v>868818</v>
      </c>
      <c r="Y36" s="167">
        <f t="shared" si="6"/>
        <v>804031.01500000001</v>
      </c>
      <c r="Z36" s="127">
        <f t="shared" si="6"/>
        <v>1</v>
      </c>
      <c r="AA36" s="77">
        <f t="shared" si="6"/>
        <v>1905</v>
      </c>
      <c r="AB36" s="125">
        <f t="shared" si="6"/>
        <v>3932748</v>
      </c>
      <c r="AC36" s="125">
        <f t="shared" si="6"/>
        <v>943332</v>
      </c>
      <c r="AD36" s="167">
        <f t="shared" si="6"/>
        <v>745454.83499999996</v>
      </c>
      <c r="AE36" s="127">
        <f t="shared" si="6"/>
        <v>1</v>
      </c>
    </row>
    <row r="39" spans="1:31" ht="12.75" hidden="1" customHeight="1" x14ac:dyDescent="0.2"/>
    <row r="40" spans="1:31" ht="12.75" hidden="1" customHeight="1" x14ac:dyDescent="0.2"/>
    <row r="41" spans="1:31" ht="12.75" hidden="1" customHeight="1" x14ac:dyDescent="0.2"/>
    <row r="42" spans="1:31" ht="12.75" hidden="1" customHeight="1" x14ac:dyDescent="0.2"/>
    <row r="43" spans="1:31" ht="12.75" hidden="1" customHeight="1" x14ac:dyDescent="0.2"/>
    <row r="44" spans="1:31" ht="12.75" hidden="1" customHeight="1" x14ac:dyDescent="0.2"/>
    <row r="45" spans="1:31" ht="12.75" hidden="1" customHeight="1" x14ac:dyDescent="0.2"/>
    <row r="46" spans="1:31" ht="12.75" hidden="1" customHeight="1" x14ac:dyDescent="0.2"/>
    <row r="47" spans="1:31" ht="12.75" hidden="1" customHeight="1" x14ac:dyDescent="0.2"/>
    <row r="48" spans="1:31" ht="12.75" hidden="1" customHeight="1" x14ac:dyDescent="0.2"/>
    <row r="49" spans="1:31" ht="12.75" hidden="1" customHeight="1" x14ac:dyDescent="0.2"/>
    <row r="51" spans="1:31" x14ac:dyDescent="0.2">
      <c r="A51" s="116" t="str">
        <f>Translation!$A$30</f>
        <v>Vorsorgeeinrichtungen ohne Staatsgarantie</v>
      </c>
    </row>
    <row r="52" spans="1:31" x14ac:dyDescent="0.2">
      <c r="A52" s="114" t="str">
        <f>$A$12</f>
        <v>Versicherung / nur Kapitalien</v>
      </c>
      <c r="B52" s="33">
        <v>218</v>
      </c>
      <c r="C52" s="8">
        <v>38550</v>
      </c>
      <c r="D52" s="8">
        <v>11474</v>
      </c>
      <c r="E52" s="152">
        <v>9214.7099999999991</v>
      </c>
      <c r="F52" s="34">
        <f t="shared" ref="F52:F58" si="7">E52/E$76</f>
        <v>1.1601113196527719E-2</v>
      </c>
      <c r="G52" s="47">
        <v>439</v>
      </c>
      <c r="H52" s="48">
        <v>1166861</v>
      </c>
      <c r="I52" s="48">
        <v>14357</v>
      </c>
      <c r="J52" s="162">
        <v>117424.85399999999</v>
      </c>
      <c r="K52" s="50">
        <f t="shared" ref="K52:K58" si="8">J52/J$76</f>
        <v>0.15264300419713472</v>
      </c>
      <c r="L52" s="128">
        <v>460</v>
      </c>
      <c r="M52" s="129">
        <v>1268800</v>
      </c>
      <c r="N52" s="129">
        <v>14172</v>
      </c>
      <c r="O52" s="168">
        <v>126145.071</v>
      </c>
      <c r="P52" s="131">
        <f t="shared" ref="P52:P58" si="9">O52/O$76</f>
        <v>0.17214407484098809</v>
      </c>
      <c r="Q52" s="128">
        <v>491</v>
      </c>
      <c r="R52" s="129">
        <v>1313102</v>
      </c>
      <c r="S52" s="129">
        <v>28116</v>
      </c>
      <c r="T52" s="168">
        <v>129183.238</v>
      </c>
      <c r="U52" s="131">
        <f t="shared" ref="U52:U58" si="10">T52/T$76</f>
        <v>0.18350362380387469</v>
      </c>
      <c r="V52" s="128">
        <v>534</v>
      </c>
      <c r="W52" s="129">
        <v>1278693</v>
      </c>
      <c r="X52" s="129">
        <v>15919</v>
      </c>
      <c r="Y52" s="168">
        <v>131180.44399999999</v>
      </c>
      <c r="Z52" s="131">
        <f t="shared" ref="Z52:Z58" si="11">Y52/Y$76</f>
        <v>0.19327341287494981</v>
      </c>
      <c r="AA52" s="128">
        <v>431</v>
      </c>
      <c r="AB52" s="129">
        <v>1352974</v>
      </c>
      <c r="AC52" s="129">
        <v>117345</v>
      </c>
      <c r="AD52" s="168">
        <v>71896.744999999995</v>
      </c>
      <c r="AE52" s="131">
        <f t="shared" ref="AE52:AE58" si="12">AD52/AD$76</f>
        <v>0.11659083303144289</v>
      </c>
    </row>
    <row r="53" spans="1:31" x14ac:dyDescent="0.2">
      <c r="A53" s="114" t="str">
        <f>$A$13</f>
        <v>unter 2.00%</v>
      </c>
      <c r="B53" s="33">
        <v>130</v>
      </c>
      <c r="C53" s="8">
        <v>375569</v>
      </c>
      <c r="D53" s="8">
        <v>118640</v>
      </c>
      <c r="E53" s="152">
        <v>127327.11899999999</v>
      </c>
      <c r="F53" s="34">
        <f t="shared" si="7"/>
        <v>0.16030198676971444</v>
      </c>
      <c r="G53" s="47">
        <v>63</v>
      </c>
      <c r="H53" s="48">
        <v>203256</v>
      </c>
      <c r="I53" s="48">
        <v>107626</v>
      </c>
      <c r="J53" s="162">
        <v>102878.70699999999</v>
      </c>
      <c r="K53" s="50">
        <f t="shared" si="8"/>
        <v>0.1337341658895892</v>
      </c>
      <c r="L53" s="128">
        <v>37</v>
      </c>
      <c r="M53" s="129">
        <v>124863</v>
      </c>
      <c r="N53" s="129">
        <v>55680</v>
      </c>
      <c r="O53" s="168">
        <v>47829.548999999999</v>
      </c>
      <c r="P53" s="131">
        <f t="shared" si="9"/>
        <v>6.5270671278679665E-2</v>
      </c>
      <c r="Q53" s="128">
        <v>18</v>
      </c>
      <c r="R53" s="129">
        <v>96523</v>
      </c>
      <c r="S53" s="129">
        <v>36825</v>
      </c>
      <c r="T53" s="168">
        <v>35718.125</v>
      </c>
      <c r="U53" s="131">
        <f t="shared" si="10"/>
        <v>5.0737274235065792E-2</v>
      </c>
      <c r="V53" s="128">
        <v>8</v>
      </c>
      <c r="W53" s="129">
        <v>7967</v>
      </c>
      <c r="X53" s="129">
        <v>932</v>
      </c>
      <c r="Y53" s="168">
        <v>2215.0420000000004</v>
      </c>
      <c r="Z53" s="131">
        <f t="shared" si="11"/>
        <v>3.263510275977986E-3</v>
      </c>
      <c r="AA53" s="128">
        <v>7</v>
      </c>
      <c r="AB53" s="129">
        <v>1395</v>
      </c>
      <c r="AC53" s="129">
        <v>55</v>
      </c>
      <c r="AD53" s="168">
        <v>563.20699999999999</v>
      </c>
      <c r="AE53" s="131">
        <f t="shared" si="12"/>
        <v>9.1332053070190952E-4</v>
      </c>
    </row>
    <row r="54" spans="1:31" x14ac:dyDescent="0.2">
      <c r="A54" s="114" t="str">
        <f>$A$14</f>
        <v>2.00% – 2.49%</v>
      </c>
      <c r="B54" s="33">
        <v>257</v>
      </c>
      <c r="C54" s="8">
        <v>908924</v>
      </c>
      <c r="D54" s="8">
        <v>280802</v>
      </c>
      <c r="E54" s="152">
        <v>263720.81199999998</v>
      </c>
      <c r="F54" s="34">
        <f t="shared" si="7"/>
        <v>0.33201858683476809</v>
      </c>
      <c r="G54" s="47">
        <v>174</v>
      </c>
      <c r="H54" s="48">
        <v>492455</v>
      </c>
      <c r="I54" s="48">
        <v>239454</v>
      </c>
      <c r="J54" s="162">
        <v>198506.11499999999</v>
      </c>
      <c r="K54" s="50">
        <f t="shared" si="8"/>
        <v>0.2580422177497611</v>
      </c>
      <c r="L54" s="128">
        <v>130</v>
      </c>
      <c r="M54" s="129">
        <v>384497</v>
      </c>
      <c r="N54" s="129">
        <v>197946</v>
      </c>
      <c r="O54" s="168">
        <v>157403.609</v>
      </c>
      <c r="P54" s="131">
        <f t="shared" si="9"/>
        <v>0.21480108919941571</v>
      </c>
      <c r="Q54" s="128">
        <v>54</v>
      </c>
      <c r="R54" s="129">
        <v>138121</v>
      </c>
      <c r="S54" s="129">
        <v>76834</v>
      </c>
      <c r="T54" s="168">
        <v>53632.023999999998</v>
      </c>
      <c r="U54" s="131">
        <f t="shared" si="10"/>
        <v>7.6183806105993249E-2</v>
      </c>
      <c r="V54" s="128">
        <v>25</v>
      </c>
      <c r="W54" s="129">
        <v>90130</v>
      </c>
      <c r="X54" s="129">
        <v>63492</v>
      </c>
      <c r="Y54" s="168">
        <v>37405.042000000001</v>
      </c>
      <c r="Z54" s="131">
        <f t="shared" si="11"/>
        <v>5.5110349573682188E-2</v>
      </c>
      <c r="AA54" s="128">
        <v>19</v>
      </c>
      <c r="AB54" s="129">
        <v>49375</v>
      </c>
      <c r="AC54" s="129">
        <v>28963</v>
      </c>
      <c r="AD54" s="168">
        <v>18217.803</v>
      </c>
      <c r="AE54" s="131">
        <f t="shared" si="12"/>
        <v>2.9542767586665009E-2</v>
      </c>
    </row>
    <row r="55" spans="1:31" x14ac:dyDescent="0.2">
      <c r="A55" s="114" t="str">
        <f>$A$15</f>
        <v>2.50% – 2.99%</v>
      </c>
      <c r="B55" s="33">
        <v>299</v>
      </c>
      <c r="C55" s="8">
        <v>454248</v>
      </c>
      <c r="D55" s="8">
        <v>148314</v>
      </c>
      <c r="E55" s="152">
        <v>142340.307</v>
      </c>
      <c r="F55" s="34">
        <f t="shared" si="7"/>
        <v>0.17920325370364418</v>
      </c>
      <c r="G55" s="47">
        <v>267</v>
      </c>
      <c r="H55" s="48">
        <v>429299</v>
      </c>
      <c r="I55" s="48">
        <v>166521</v>
      </c>
      <c r="J55" s="162">
        <v>142471.27499999999</v>
      </c>
      <c r="K55" s="50">
        <f t="shared" si="8"/>
        <v>0.18520136655052716</v>
      </c>
      <c r="L55" s="128">
        <v>231</v>
      </c>
      <c r="M55" s="129">
        <v>400595</v>
      </c>
      <c r="N55" s="129">
        <v>176664</v>
      </c>
      <c r="O55" s="168">
        <v>145340.91800000001</v>
      </c>
      <c r="P55" s="131">
        <f t="shared" si="9"/>
        <v>0.19833971844726231</v>
      </c>
      <c r="Q55" s="128">
        <v>156</v>
      </c>
      <c r="R55" s="129">
        <v>353679</v>
      </c>
      <c r="S55" s="129">
        <v>183077</v>
      </c>
      <c r="T55" s="168">
        <v>142203.91399999999</v>
      </c>
      <c r="U55" s="131">
        <f t="shared" si="10"/>
        <v>0.20199937656071562</v>
      </c>
      <c r="V55" s="128">
        <v>90</v>
      </c>
      <c r="W55" s="129">
        <v>217223</v>
      </c>
      <c r="X55" s="129">
        <v>114249</v>
      </c>
      <c r="Y55" s="168">
        <v>102887.31200000001</v>
      </c>
      <c r="Z55" s="131">
        <f t="shared" si="11"/>
        <v>0.15158800599706601</v>
      </c>
      <c r="AA55" s="128">
        <v>75</v>
      </c>
      <c r="AB55" s="129">
        <v>189128</v>
      </c>
      <c r="AC55" s="129">
        <v>104219</v>
      </c>
      <c r="AD55" s="168">
        <v>124707.152</v>
      </c>
      <c r="AE55" s="131">
        <f t="shared" si="12"/>
        <v>0.20223044501748683</v>
      </c>
    </row>
    <row r="56" spans="1:31" x14ac:dyDescent="0.2">
      <c r="A56" s="114" t="str">
        <f>$A$16</f>
        <v>3.00% – 3.49%</v>
      </c>
      <c r="B56" s="33">
        <v>172</v>
      </c>
      <c r="C56" s="8">
        <v>456979</v>
      </c>
      <c r="D56" s="8">
        <v>70610</v>
      </c>
      <c r="E56" s="152">
        <v>75236.209000000003</v>
      </c>
      <c r="F56" s="34">
        <f t="shared" si="7"/>
        <v>9.4720699521375892E-2</v>
      </c>
      <c r="G56" s="47">
        <v>174</v>
      </c>
      <c r="H56" s="48">
        <v>301050</v>
      </c>
      <c r="I56" s="48">
        <v>59047</v>
      </c>
      <c r="J56" s="162">
        <v>62299.451999999997</v>
      </c>
      <c r="K56" s="50">
        <f t="shared" si="8"/>
        <v>8.0984350324295004E-2</v>
      </c>
      <c r="L56" s="128">
        <v>174</v>
      </c>
      <c r="M56" s="129">
        <v>254365</v>
      </c>
      <c r="N56" s="129">
        <v>79991</v>
      </c>
      <c r="O56" s="168">
        <v>83089.747000000003</v>
      </c>
      <c r="P56" s="131">
        <f t="shared" si="9"/>
        <v>0.11338855741804423</v>
      </c>
      <c r="Q56" s="128">
        <v>275</v>
      </c>
      <c r="R56" s="129">
        <v>408861</v>
      </c>
      <c r="S56" s="129">
        <v>166204</v>
      </c>
      <c r="T56" s="168">
        <v>138873.92799999999</v>
      </c>
      <c r="U56" s="131">
        <f t="shared" si="10"/>
        <v>0.19726916149816881</v>
      </c>
      <c r="V56" s="128">
        <v>384</v>
      </c>
      <c r="W56" s="129">
        <v>551132</v>
      </c>
      <c r="X56" s="129">
        <v>191335</v>
      </c>
      <c r="Y56" s="168">
        <v>154514.64600000001</v>
      </c>
      <c r="Z56" s="131">
        <f t="shared" si="11"/>
        <v>0.22765262916463919</v>
      </c>
      <c r="AA56" s="128">
        <v>339</v>
      </c>
      <c r="AB56" s="129">
        <v>476073</v>
      </c>
      <c r="AC56" s="129">
        <v>177654</v>
      </c>
      <c r="AD56" s="168">
        <v>142285.12299999999</v>
      </c>
      <c r="AE56" s="131">
        <f t="shared" si="12"/>
        <v>0.23073563370012531</v>
      </c>
    </row>
    <row r="57" spans="1:31" ht="12.75" customHeight="1" x14ac:dyDescent="0.2">
      <c r="A57" s="114" t="str">
        <f>$A$17</f>
        <v>3.50% – 3.99%</v>
      </c>
      <c r="B57" s="33">
        <v>243</v>
      </c>
      <c r="C57" s="8">
        <v>1288260</v>
      </c>
      <c r="D57" s="8">
        <v>93553</v>
      </c>
      <c r="E57" s="152">
        <v>127825.06299999999</v>
      </c>
      <c r="F57" s="34">
        <f t="shared" si="7"/>
        <v>0.16092888709642378</v>
      </c>
      <c r="G57" s="47">
        <v>257</v>
      </c>
      <c r="H57" s="48">
        <v>712846</v>
      </c>
      <c r="I57" s="48">
        <v>98976</v>
      </c>
      <c r="J57" s="162">
        <v>80123.660999999993</v>
      </c>
      <c r="K57" s="50">
        <f t="shared" si="8"/>
        <v>0.10415440944310476</v>
      </c>
      <c r="L57" s="128">
        <v>299</v>
      </c>
      <c r="M57" s="129">
        <v>761199</v>
      </c>
      <c r="N57" s="129">
        <v>117925</v>
      </c>
      <c r="O57" s="168">
        <v>97610.192999999999</v>
      </c>
      <c r="P57" s="131">
        <f t="shared" si="9"/>
        <v>0.13320390749976502</v>
      </c>
      <c r="Q57" s="128">
        <v>325</v>
      </c>
      <c r="R57" s="129">
        <v>534224</v>
      </c>
      <c r="S57" s="129">
        <v>115994</v>
      </c>
      <c r="T57" s="168">
        <v>109076.314</v>
      </c>
      <c r="U57" s="131">
        <f t="shared" si="10"/>
        <v>0.15494191971073917</v>
      </c>
      <c r="V57" s="128">
        <v>371</v>
      </c>
      <c r="W57" s="129">
        <v>721353</v>
      </c>
      <c r="X57" s="129">
        <v>193966</v>
      </c>
      <c r="Y57" s="168">
        <v>158660.31400000001</v>
      </c>
      <c r="Z57" s="131">
        <f t="shared" si="11"/>
        <v>0.23376060820918693</v>
      </c>
      <c r="AA57" s="128">
        <v>429</v>
      </c>
      <c r="AB57" s="129">
        <v>699295</v>
      </c>
      <c r="AC57" s="129">
        <v>203742</v>
      </c>
      <c r="AD57" s="168">
        <v>153962.826</v>
      </c>
      <c r="AE57" s="131">
        <f t="shared" si="12"/>
        <v>0.24967269574186002</v>
      </c>
    </row>
    <row r="58" spans="1:31" ht="12.75" customHeight="1" x14ac:dyDescent="0.2">
      <c r="A58" s="114" t="str">
        <f>$A$18</f>
        <v>4.00% oder höher</v>
      </c>
      <c r="B58" s="33">
        <v>230</v>
      </c>
      <c r="C58" s="8">
        <v>413997</v>
      </c>
      <c r="D58" s="8">
        <v>62442</v>
      </c>
      <c r="E58" s="152">
        <v>48631.107000000004</v>
      </c>
      <c r="F58" s="34">
        <f t="shared" si="7"/>
        <v>6.1225472877545969E-2</v>
      </c>
      <c r="G58" s="47">
        <v>242</v>
      </c>
      <c r="H58" s="48">
        <v>544422</v>
      </c>
      <c r="I58" s="48">
        <v>75326</v>
      </c>
      <c r="J58" s="162">
        <v>65573.601999999999</v>
      </c>
      <c r="K58" s="50">
        <f t="shared" si="8"/>
        <v>8.5240485845588035E-2</v>
      </c>
      <c r="L58" s="128">
        <v>312</v>
      </c>
      <c r="M58" s="129">
        <v>533735</v>
      </c>
      <c r="N58" s="129">
        <v>96349</v>
      </c>
      <c r="O58" s="168">
        <v>75368.672999999995</v>
      </c>
      <c r="P58" s="131">
        <f t="shared" si="9"/>
        <v>0.10285198131584514</v>
      </c>
      <c r="Q58" s="128">
        <v>386</v>
      </c>
      <c r="R58" s="129">
        <v>885302</v>
      </c>
      <c r="S58" s="129">
        <v>127717</v>
      </c>
      <c r="T58" s="168">
        <v>95294.401999999987</v>
      </c>
      <c r="U58" s="131">
        <f t="shared" si="10"/>
        <v>0.13536483808544264</v>
      </c>
      <c r="V58" s="128">
        <v>390</v>
      </c>
      <c r="W58" s="129">
        <v>798159</v>
      </c>
      <c r="X58" s="129">
        <v>135013</v>
      </c>
      <c r="Y58" s="168">
        <v>91867.098999999987</v>
      </c>
      <c r="Z58" s="131">
        <f t="shared" si="11"/>
        <v>0.13535148390449792</v>
      </c>
      <c r="AA58" s="128">
        <v>547</v>
      </c>
      <c r="AB58" s="129">
        <v>806392</v>
      </c>
      <c r="AC58" s="129">
        <v>151649</v>
      </c>
      <c r="AD58" s="168">
        <v>105025.788</v>
      </c>
      <c r="AE58" s="131">
        <f t="shared" si="12"/>
        <v>0.17031430439171788</v>
      </c>
    </row>
    <row r="59" spans="1:3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8"/>
      <c r="P59" s="131"/>
      <c r="Q59" s="128"/>
      <c r="R59" s="129"/>
      <c r="S59" s="129"/>
      <c r="T59" s="168"/>
      <c r="U59" s="131"/>
      <c r="V59" s="128"/>
      <c r="W59" s="129"/>
      <c r="X59" s="129"/>
      <c r="Y59" s="168"/>
      <c r="Z59" s="131"/>
      <c r="AA59" s="128"/>
      <c r="AB59" s="129"/>
      <c r="AC59" s="129"/>
      <c r="AD59" s="168"/>
      <c r="AE59" s="131"/>
    </row>
    <row r="60" spans="1:3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8"/>
      <c r="P60" s="131"/>
      <c r="Q60" s="128"/>
      <c r="R60" s="129"/>
      <c r="S60" s="129"/>
      <c r="T60" s="168"/>
      <c r="U60" s="131"/>
      <c r="V60" s="128"/>
      <c r="W60" s="129"/>
      <c r="X60" s="129"/>
      <c r="Y60" s="168"/>
      <c r="Z60" s="131"/>
      <c r="AA60" s="128"/>
      <c r="AB60" s="129"/>
      <c r="AC60" s="129"/>
      <c r="AD60" s="168"/>
      <c r="AE60" s="131"/>
    </row>
    <row r="61" spans="1:3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8"/>
      <c r="P61" s="131"/>
      <c r="Q61" s="128"/>
      <c r="R61" s="129"/>
      <c r="S61" s="129"/>
      <c r="T61" s="168"/>
      <c r="U61" s="131"/>
      <c r="V61" s="128"/>
      <c r="W61" s="129"/>
      <c r="X61" s="129"/>
      <c r="Y61" s="168"/>
      <c r="Z61" s="131"/>
      <c r="AA61" s="128"/>
      <c r="AB61" s="129"/>
      <c r="AC61" s="129"/>
      <c r="AD61" s="168"/>
      <c r="AE61" s="131"/>
    </row>
    <row r="62" spans="1:3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8"/>
      <c r="P62" s="131"/>
      <c r="Q62" s="128"/>
      <c r="R62" s="129"/>
      <c r="S62" s="129"/>
      <c r="T62" s="168"/>
      <c r="U62" s="131"/>
      <c r="V62" s="128"/>
      <c r="W62" s="129"/>
      <c r="X62" s="129"/>
      <c r="Y62" s="168"/>
      <c r="Z62" s="131"/>
      <c r="AA62" s="128"/>
      <c r="AB62" s="129"/>
      <c r="AC62" s="129"/>
      <c r="AD62" s="168"/>
      <c r="AE62" s="131"/>
    </row>
    <row r="63" spans="1:3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8"/>
      <c r="P63" s="131"/>
      <c r="Q63" s="128"/>
      <c r="R63" s="129"/>
      <c r="S63" s="129"/>
      <c r="T63" s="168"/>
      <c r="U63" s="131"/>
      <c r="V63" s="128"/>
      <c r="W63" s="129"/>
      <c r="X63" s="129"/>
      <c r="Y63" s="168"/>
      <c r="Z63" s="131"/>
      <c r="AA63" s="128"/>
      <c r="AB63" s="129"/>
      <c r="AC63" s="129"/>
      <c r="AD63" s="168"/>
      <c r="AE63" s="131"/>
    </row>
    <row r="64" spans="1:3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8"/>
      <c r="P64" s="131"/>
      <c r="Q64" s="128"/>
      <c r="R64" s="129"/>
      <c r="S64" s="129"/>
      <c r="T64" s="168"/>
      <c r="U64" s="131"/>
      <c r="V64" s="128"/>
      <c r="W64" s="129"/>
      <c r="X64" s="129"/>
      <c r="Y64" s="168"/>
      <c r="Z64" s="131"/>
      <c r="AA64" s="128"/>
      <c r="AB64" s="129"/>
      <c r="AC64" s="129"/>
      <c r="AD64" s="168"/>
      <c r="AE64" s="131"/>
    </row>
    <row r="65" spans="1:3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8"/>
      <c r="P65" s="131"/>
      <c r="Q65" s="128"/>
      <c r="R65" s="129"/>
      <c r="S65" s="129"/>
      <c r="T65" s="168"/>
      <c r="U65" s="131"/>
      <c r="V65" s="128"/>
      <c r="W65" s="129"/>
      <c r="X65" s="129"/>
      <c r="Y65" s="168"/>
      <c r="Z65" s="131"/>
      <c r="AA65" s="128"/>
      <c r="AB65" s="129"/>
      <c r="AC65" s="129"/>
      <c r="AD65" s="168"/>
      <c r="AE65" s="131"/>
    </row>
    <row r="66" spans="1:3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8"/>
      <c r="P66" s="131"/>
      <c r="Q66" s="128"/>
      <c r="R66" s="129"/>
      <c r="S66" s="129"/>
      <c r="T66" s="168"/>
      <c r="U66" s="131"/>
      <c r="V66" s="128"/>
      <c r="W66" s="129"/>
      <c r="X66" s="129"/>
      <c r="Y66" s="168"/>
      <c r="Z66" s="131"/>
      <c r="AA66" s="128"/>
      <c r="AB66" s="129"/>
      <c r="AC66" s="129"/>
      <c r="AD66" s="168"/>
      <c r="AE66" s="131"/>
    </row>
    <row r="67" spans="1:3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8"/>
      <c r="P67" s="131"/>
      <c r="Q67" s="128"/>
      <c r="R67" s="129"/>
      <c r="S67" s="129"/>
      <c r="T67" s="168"/>
      <c r="U67" s="131"/>
      <c r="V67" s="128"/>
      <c r="W67" s="129"/>
      <c r="X67" s="129"/>
      <c r="Y67" s="168"/>
      <c r="Z67" s="131"/>
      <c r="AA67" s="128"/>
      <c r="AB67" s="129"/>
      <c r="AC67" s="129"/>
      <c r="AD67" s="168"/>
      <c r="AE67" s="131"/>
    </row>
    <row r="68" spans="1:3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8"/>
      <c r="P68" s="131"/>
      <c r="Q68" s="128"/>
      <c r="R68" s="129"/>
      <c r="S68" s="129"/>
      <c r="T68" s="168"/>
      <c r="U68" s="131"/>
      <c r="V68" s="128"/>
      <c r="W68" s="129"/>
      <c r="X68" s="129"/>
      <c r="Y68" s="168"/>
      <c r="Z68" s="131"/>
      <c r="AA68" s="128"/>
      <c r="AB68" s="129"/>
      <c r="AC68" s="129"/>
      <c r="AD68" s="168"/>
      <c r="AE68" s="131"/>
    </row>
    <row r="69" spans="1:3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8"/>
      <c r="P69" s="131"/>
      <c r="Q69" s="128"/>
      <c r="R69" s="129"/>
      <c r="S69" s="129"/>
      <c r="T69" s="168"/>
      <c r="U69" s="131"/>
      <c r="V69" s="128"/>
      <c r="W69" s="129"/>
      <c r="X69" s="129"/>
      <c r="Y69" s="168"/>
      <c r="Z69" s="131"/>
      <c r="AA69" s="128"/>
      <c r="AB69" s="129"/>
      <c r="AC69" s="129"/>
      <c r="AD69" s="168"/>
      <c r="AE69" s="131"/>
    </row>
    <row r="70" spans="1:3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8"/>
      <c r="P70" s="131"/>
      <c r="Q70" s="128"/>
      <c r="R70" s="129"/>
      <c r="S70" s="129"/>
      <c r="T70" s="168"/>
      <c r="U70" s="131"/>
      <c r="V70" s="128"/>
      <c r="W70" s="129"/>
      <c r="X70" s="129"/>
      <c r="Y70" s="168"/>
      <c r="Z70" s="131"/>
      <c r="AA70" s="128"/>
      <c r="AB70" s="129"/>
      <c r="AC70" s="129"/>
      <c r="AD70" s="168"/>
      <c r="AE70" s="131"/>
    </row>
    <row r="71" spans="1:3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8"/>
      <c r="P71" s="131"/>
      <c r="Q71" s="128"/>
      <c r="R71" s="129"/>
      <c r="S71" s="129"/>
      <c r="T71" s="168"/>
      <c r="U71" s="131"/>
      <c r="V71" s="128"/>
      <c r="W71" s="129"/>
      <c r="X71" s="129"/>
      <c r="Y71" s="168"/>
      <c r="Z71" s="131"/>
      <c r="AA71" s="128"/>
      <c r="AB71" s="129"/>
      <c r="AC71" s="129"/>
      <c r="AD71" s="168"/>
      <c r="AE71" s="131"/>
    </row>
    <row r="72" spans="1:3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8"/>
      <c r="P72" s="131"/>
      <c r="Q72" s="128"/>
      <c r="R72" s="129"/>
      <c r="S72" s="129"/>
      <c r="T72" s="168"/>
      <c r="U72" s="131"/>
      <c r="V72" s="128"/>
      <c r="W72" s="129"/>
      <c r="X72" s="129"/>
      <c r="Y72" s="168"/>
      <c r="Z72" s="131"/>
      <c r="AA72" s="128"/>
      <c r="AB72" s="129"/>
      <c r="AC72" s="129"/>
      <c r="AD72" s="168"/>
      <c r="AE72" s="131"/>
    </row>
    <row r="73" spans="1:3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8"/>
      <c r="P73" s="131"/>
      <c r="Q73" s="128"/>
      <c r="R73" s="129"/>
      <c r="S73" s="129"/>
      <c r="T73" s="168"/>
      <c r="U73" s="131"/>
      <c r="V73" s="128"/>
      <c r="W73" s="129"/>
      <c r="X73" s="129"/>
      <c r="Y73" s="168"/>
      <c r="Z73" s="131"/>
      <c r="AA73" s="128"/>
      <c r="AB73" s="129"/>
      <c r="AC73" s="129"/>
      <c r="AD73" s="168"/>
      <c r="AE73" s="131"/>
    </row>
    <row r="74" spans="1:3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8"/>
      <c r="P74" s="131"/>
      <c r="Q74" s="128"/>
      <c r="R74" s="129"/>
      <c r="S74" s="129"/>
      <c r="T74" s="168"/>
      <c r="U74" s="131"/>
      <c r="V74" s="128"/>
      <c r="W74" s="129"/>
      <c r="X74" s="129"/>
      <c r="Y74" s="168"/>
      <c r="Z74" s="131"/>
      <c r="AA74" s="128"/>
      <c r="AB74" s="129"/>
      <c r="AC74" s="129"/>
      <c r="AD74" s="168"/>
      <c r="AE74" s="131"/>
    </row>
    <row r="75" spans="1:31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8"/>
      <c r="P75" s="131"/>
      <c r="Q75" s="128"/>
      <c r="R75" s="129"/>
      <c r="S75" s="129"/>
      <c r="T75" s="168"/>
      <c r="U75" s="131"/>
      <c r="V75" s="128"/>
      <c r="W75" s="129"/>
      <c r="X75" s="129"/>
      <c r="Y75" s="168"/>
      <c r="Z75" s="131"/>
      <c r="AA75" s="128"/>
      <c r="AB75" s="129"/>
      <c r="AC75" s="129"/>
      <c r="AD75" s="168"/>
      <c r="AE75" s="131"/>
    </row>
    <row r="76" spans="1:31" x14ac:dyDescent="0.2">
      <c r="A76" s="115" t="s">
        <v>2</v>
      </c>
      <c r="B76" s="35">
        <f t="shared" ref="B76:Y76" si="13">SUM(B$52:B$75)</f>
        <v>1549</v>
      </c>
      <c r="C76" s="9">
        <f t="shared" si="13"/>
        <v>3936527</v>
      </c>
      <c r="D76" s="9">
        <f t="shared" si="13"/>
        <v>785835</v>
      </c>
      <c r="E76" s="153">
        <f t="shared" si="13"/>
        <v>794295.32699999993</v>
      </c>
      <c r="F76" s="67">
        <f t="shared" si="13"/>
        <v>1</v>
      </c>
      <c r="G76" s="51">
        <f t="shared" si="13"/>
        <v>1616</v>
      </c>
      <c r="H76" s="68">
        <f t="shared" si="13"/>
        <v>3850189</v>
      </c>
      <c r="I76" s="68">
        <f t="shared" si="13"/>
        <v>761307</v>
      </c>
      <c r="J76" s="163">
        <f t="shared" si="13"/>
        <v>769277.66599999997</v>
      </c>
      <c r="K76" s="69">
        <f t="shared" si="13"/>
        <v>0.99999999999999989</v>
      </c>
      <c r="L76" s="132">
        <f t="shared" si="13"/>
        <v>1643</v>
      </c>
      <c r="M76" s="133">
        <f t="shared" si="13"/>
        <v>3728054</v>
      </c>
      <c r="N76" s="133">
        <f t="shared" si="13"/>
        <v>738727</v>
      </c>
      <c r="O76" s="169">
        <f t="shared" si="13"/>
        <v>732787.75999999989</v>
      </c>
      <c r="P76" s="135">
        <f t="shared" si="13"/>
        <v>1</v>
      </c>
      <c r="Q76" s="132">
        <f t="shared" si="13"/>
        <v>1705</v>
      </c>
      <c r="R76" s="133">
        <f t="shared" si="13"/>
        <v>3729812</v>
      </c>
      <c r="S76" s="133">
        <f t="shared" si="13"/>
        <v>734767</v>
      </c>
      <c r="T76" s="169">
        <f t="shared" si="13"/>
        <v>703981.94499999995</v>
      </c>
      <c r="U76" s="135">
        <f t="shared" si="13"/>
        <v>1</v>
      </c>
      <c r="V76" s="132">
        <f t="shared" si="13"/>
        <v>1802</v>
      </c>
      <c r="W76" s="133">
        <f t="shared" si="13"/>
        <v>3664657</v>
      </c>
      <c r="X76" s="133">
        <f t="shared" si="13"/>
        <v>714906</v>
      </c>
      <c r="Y76" s="169">
        <f t="shared" si="13"/>
        <v>678729.89899999998</v>
      </c>
      <c r="Z76" s="135">
        <f t="shared" ref="Z76:AE76" si="14">SUM(Z$52:Z$75)</f>
        <v>1</v>
      </c>
      <c r="AA76" s="132">
        <f t="shared" si="14"/>
        <v>1847</v>
      </c>
      <c r="AB76" s="133">
        <f t="shared" si="14"/>
        <v>3574632</v>
      </c>
      <c r="AC76" s="133">
        <f t="shared" si="14"/>
        <v>783627</v>
      </c>
      <c r="AD76" s="169">
        <f t="shared" si="14"/>
        <v>616658.64400000009</v>
      </c>
      <c r="AE76" s="135">
        <f t="shared" si="14"/>
        <v>0.99999999999999989</v>
      </c>
    </row>
    <row r="79" spans="1:31" ht="12.75" hidden="1" customHeight="1" x14ac:dyDescent="0.2"/>
    <row r="80" spans="1:31" ht="12.75" hidden="1" customHeight="1" x14ac:dyDescent="0.2"/>
    <row r="81" spans="1:31" ht="12.75" hidden="1" customHeight="1" x14ac:dyDescent="0.2"/>
    <row r="82" spans="1:31" ht="12.75" hidden="1" customHeight="1" x14ac:dyDescent="0.2"/>
    <row r="83" spans="1:31" ht="12.75" hidden="1" customHeight="1" x14ac:dyDescent="0.2"/>
    <row r="84" spans="1:31" ht="12.75" hidden="1" customHeight="1" x14ac:dyDescent="0.2"/>
    <row r="85" spans="1:31" ht="12.75" hidden="1" customHeight="1" x14ac:dyDescent="0.2"/>
    <row r="86" spans="1:31" ht="12.75" hidden="1" customHeight="1" x14ac:dyDescent="0.2"/>
    <row r="87" spans="1:31" ht="12.75" hidden="1" customHeight="1" x14ac:dyDescent="0.2"/>
    <row r="88" spans="1:31" ht="12.75" hidden="1" customHeight="1" x14ac:dyDescent="0.2"/>
    <row r="89" spans="1:31" ht="12.75" hidden="1" customHeight="1" x14ac:dyDescent="0.2"/>
    <row r="91" spans="1:31" x14ac:dyDescent="0.2">
      <c r="A91" s="117" t="str">
        <f>Translation!$A$31</f>
        <v>Vorsorgeeinrichtungen mit Staatsgarantie</v>
      </c>
    </row>
    <row r="92" spans="1:31" x14ac:dyDescent="0.2">
      <c r="A92" s="114" t="str">
        <f>$A$12</f>
        <v>Versicherung / nur Kapitalien</v>
      </c>
      <c r="B92" s="36">
        <v>2</v>
      </c>
      <c r="C92" s="10">
        <v>0</v>
      </c>
      <c r="D92" s="10">
        <v>151</v>
      </c>
      <c r="E92" s="154">
        <v>21.849</v>
      </c>
      <c r="F92" s="37">
        <f t="shared" ref="F92:F98" si="15">E92/E$116</f>
        <v>1.7090115225657103E-4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8" si="16">J92/J$116</f>
        <v>0</v>
      </c>
      <c r="L92" s="136">
        <v>0</v>
      </c>
      <c r="M92" s="137">
        <v>0</v>
      </c>
      <c r="N92" s="137">
        <v>0</v>
      </c>
      <c r="O92" s="170">
        <v>0</v>
      </c>
      <c r="P92" s="139">
        <f t="shared" ref="P92:P98" si="17">O92/O$116</f>
        <v>0</v>
      </c>
      <c r="Q92" s="136">
        <v>0</v>
      </c>
      <c r="R92" s="137">
        <v>0</v>
      </c>
      <c r="S92" s="137">
        <v>0</v>
      </c>
      <c r="T92" s="170">
        <v>0</v>
      </c>
      <c r="U92" s="139">
        <f t="shared" ref="U92:U98" si="18">T92/T$116</f>
        <v>0</v>
      </c>
      <c r="V92" s="136">
        <v>0</v>
      </c>
      <c r="W92" s="137">
        <v>0</v>
      </c>
      <c r="X92" s="137">
        <v>0</v>
      </c>
      <c r="Y92" s="170">
        <v>0</v>
      </c>
      <c r="Z92" s="139">
        <f t="shared" ref="Z92:Z98" si="19">Y92/Y$116</f>
        <v>0</v>
      </c>
      <c r="AA92" s="136">
        <v>3</v>
      </c>
      <c r="AB92" s="137">
        <v>988</v>
      </c>
      <c r="AC92" s="137">
        <v>454</v>
      </c>
      <c r="AD92" s="170">
        <v>232.93100000000001</v>
      </c>
      <c r="AE92" s="139">
        <f t="shared" ref="AE92:AE98" si="20">AD92/AD$116</f>
        <v>1.8085239803403816E-3</v>
      </c>
    </row>
    <row r="93" spans="1:31" x14ac:dyDescent="0.2">
      <c r="A93" s="114" t="str">
        <f>$A$13</f>
        <v>unter 2.00%</v>
      </c>
      <c r="B93" s="36">
        <v>1</v>
      </c>
      <c r="C93" s="10">
        <v>11</v>
      </c>
      <c r="D93" s="10">
        <v>29</v>
      </c>
      <c r="E93" s="154">
        <v>59.523000000000003</v>
      </c>
      <c r="F93" s="37">
        <f t="shared" si="15"/>
        <v>4.6558420457539835E-4</v>
      </c>
      <c r="G93" s="53">
        <v>1</v>
      </c>
      <c r="H93" s="54">
        <v>11</v>
      </c>
      <c r="I93" s="54">
        <v>25</v>
      </c>
      <c r="J93" s="164">
        <v>59.777000000000001</v>
      </c>
      <c r="K93" s="56">
        <f t="shared" si="16"/>
        <v>4.4606333714341883E-4</v>
      </c>
      <c r="L93" s="136">
        <v>1</v>
      </c>
      <c r="M93" s="137">
        <v>11</v>
      </c>
      <c r="N93" s="137">
        <v>25</v>
      </c>
      <c r="O93" s="170">
        <v>58.862000000000002</v>
      </c>
      <c r="P93" s="139">
        <f t="shared" si="17"/>
        <v>4.6247023990021046E-4</v>
      </c>
      <c r="Q93" s="136">
        <v>1</v>
      </c>
      <c r="R93" s="137">
        <v>11</v>
      </c>
      <c r="S93" s="137">
        <v>26</v>
      </c>
      <c r="T93" s="170">
        <v>57.723999999999997</v>
      </c>
      <c r="U93" s="139">
        <f t="shared" si="18"/>
        <v>4.8406678219675762E-4</v>
      </c>
      <c r="V93" s="136">
        <v>0</v>
      </c>
      <c r="W93" s="137">
        <v>0</v>
      </c>
      <c r="X93" s="137">
        <v>0</v>
      </c>
      <c r="Y93" s="170">
        <v>0</v>
      </c>
      <c r="Z93" s="139">
        <f t="shared" si="19"/>
        <v>0</v>
      </c>
      <c r="AA93" s="136">
        <v>0</v>
      </c>
      <c r="AB93" s="137">
        <v>0</v>
      </c>
      <c r="AC93" s="137">
        <v>0</v>
      </c>
      <c r="AD93" s="170">
        <v>0</v>
      </c>
      <c r="AE93" s="139">
        <f t="shared" si="20"/>
        <v>0</v>
      </c>
    </row>
    <row r="94" spans="1:31" x14ac:dyDescent="0.2">
      <c r="A94" s="114" t="str">
        <f>$A$14</f>
        <v>2.00% – 2.49%</v>
      </c>
      <c r="B94" s="36">
        <v>6</v>
      </c>
      <c r="C94" s="10">
        <v>35258</v>
      </c>
      <c r="D94" s="10">
        <v>18573</v>
      </c>
      <c r="E94" s="154">
        <v>16394.075000000001</v>
      </c>
      <c r="F94" s="37">
        <f t="shared" si="15"/>
        <v>0.1282331597638631</v>
      </c>
      <c r="G94" s="53">
        <v>7</v>
      </c>
      <c r="H94" s="54">
        <v>58598</v>
      </c>
      <c r="I94" s="54">
        <v>27138</v>
      </c>
      <c r="J94" s="164">
        <v>25389.248</v>
      </c>
      <c r="K94" s="56">
        <f t="shared" si="16"/>
        <v>0.18945769594395623</v>
      </c>
      <c r="L94" s="136">
        <v>3</v>
      </c>
      <c r="M94" s="137">
        <v>42222</v>
      </c>
      <c r="N94" s="137">
        <v>16033</v>
      </c>
      <c r="O94" s="170">
        <v>16389.789000000001</v>
      </c>
      <c r="P94" s="139">
        <f t="shared" si="17"/>
        <v>0.12877220703924144</v>
      </c>
      <c r="Q94" s="136">
        <v>1</v>
      </c>
      <c r="R94" s="137">
        <v>16191</v>
      </c>
      <c r="S94" s="137">
        <v>7367</v>
      </c>
      <c r="T94" s="170">
        <v>7465.0450000000001</v>
      </c>
      <c r="U94" s="139">
        <f t="shared" si="18"/>
        <v>6.2601003258679136E-2</v>
      </c>
      <c r="V94" s="136">
        <v>0</v>
      </c>
      <c r="W94" s="137">
        <v>0</v>
      </c>
      <c r="X94" s="137">
        <v>0</v>
      </c>
      <c r="Y94" s="170">
        <v>0</v>
      </c>
      <c r="Z94" s="139">
        <f t="shared" si="19"/>
        <v>0</v>
      </c>
      <c r="AA94" s="136">
        <v>0</v>
      </c>
      <c r="AB94" s="137">
        <v>0</v>
      </c>
      <c r="AC94" s="137">
        <v>0</v>
      </c>
      <c r="AD94" s="170">
        <v>0</v>
      </c>
      <c r="AE94" s="139">
        <f t="shared" si="20"/>
        <v>0</v>
      </c>
    </row>
    <row r="95" spans="1:31" x14ac:dyDescent="0.2">
      <c r="A95" s="114" t="str">
        <f>$A$15</f>
        <v>2.50% – 2.99%</v>
      </c>
      <c r="B95" s="36">
        <v>12</v>
      </c>
      <c r="C95" s="10">
        <v>137647</v>
      </c>
      <c r="D95" s="10">
        <v>74933</v>
      </c>
      <c r="E95" s="154">
        <v>58755.339</v>
      </c>
      <c r="F95" s="37">
        <f t="shared" si="15"/>
        <v>0.45957962086710813</v>
      </c>
      <c r="G95" s="53">
        <v>6</v>
      </c>
      <c r="H95" s="54">
        <v>90548</v>
      </c>
      <c r="I95" s="54">
        <v>49355</v>
      </c>
      <c r="J95" s="164">
        <v>40782.03</v>
      </c>
      <c r="K95" s="56">
        <f t="shared" si="16"/>
        <v>0.30432053126257624</v>
      </c>
      <c r="L95" s="136">
        <v>4</v>
      </c>
      <c r="M95" s="137">
        <v>55331</v>
      </c>
      <c r="N95" s="137">
        <v>26702</v>
      </c>
      <c r="O95" s="170">
        <v>22655.744999999999</v>
      </c>
      <c r="P95" s="139">
        <f t="shared" si="17"/>
        <v>0.1780029191204511</v>
      </c>
      <c r="Q95" s="136">
        <v>0</v>
      </c>
      <c r="R95" s="137">
        <v>0</v>
      </c>
      <c r="S95" s="137">
        <v>0</v>
      </c>
      <c r="T95" s="170">
        <v>0</v>
      </c>
      <c r="U95" s="139">
        <f t="shared" si="18"/>
        <v>0</v>
      </c>
      <c r="V95" s="136">
        <v>0</v>
      </c>
      <c r="W95" s="137">
        <v>0</v>
      </c>
      <c r="X95" s="137">
        <v>0</v>
      </c>
      <c r="Y95" s="170">
        <v>0</v>
      </c>
      <c r="Z95" s="139">
        <f t="shared" si="19"/>
        <v>0</v>
      </c>
      <c r="AA95" s="136">
        <v>0</v>
      </c>
      <c r="AB95" s="137">
        <v>0</v>
      </c>
      <c r="AC95" s="137">
        <v>0</v>
      </c>
      <c r="AD95" s="170">
        <v>0</v>
      </c>
      <c r="AE95" s="139">
        <f t="shared" si="20"/>
        <v>0</v>
      </c>
    </row>
    <row r="96" spans="1:31" x14ac:dyDescent="0.2">
      <c r="A96" s="114" t="str">
        <f>$A$16</f>
        <v>3.00% – 3.49%</v>
      </c>
      <c r="B96" s="36">
        <v>7</v>
      </c>
      <c r="C96" s="10">
        <v>55023</v>
      </c>
      <c r="D96" s="10">
        <v>25667</v>
      </c>
      <c r="E96" s="154">
        <v>22160.681</v>
      </c>
      <c r="F96" s="37">
        <f t="shared" si="15"/>
        <v>0.1733390964204449</v>
      </c>
      <c r="G96" s="53">
        <v>9</v>
      </c>
      <c r="H96" s="54">
        <v>60058</v>
      </c>
      <c r="I96" s="54">
        <v>28993</v>
      </c>
      <c r="J96" s="164">
        <v>24107.31</v>
      </c>
      <c r="K96" s="56">
        <f t="shared" si="16"/>
        <v>0.17989171668285314</v>
      </c>
      <c r="L96" s="136">
        <v>11</v>
      </c>
      <c r="M96" s="137">
        <v>74915</v>
      </c>
      <c r="N96" s="137">
        <v>39805</v>
      </c>
      <c r="O96" s="170">
        <v>30820.639999999999</v>
      </c>
      <c r="P96" s="139">
        <f t="shared" si="17"/>
        <v>0.24215332089765929</v>
      </c>
      <c r="Q96" s="136">
        <v>13</v>
      </c>
      <c r="R96" s="137">
        <v>97005</v>
      </c>
      <c r="S96" s="137">
        <v>46413</v>
      </c>
      <c r="T96" s="170">
        <v>36906.317000000003</v>
      </c>
      <c r="U96" s="139">
        <f t="shared" si="18"/>
        <v>0.30949210229581275</v>
      </c>
      <c r="V96" s="136">
        <v>9</v>
      </c>
      <c r="W96" s="137">
        <v>53627</v>
      </c>
      <c r="X96" s="137">
        <v>23766</v>
      </c>
      <c r="Y96" s="170">
        <v>18944.212</v>
      </c>
      <c r="Z96" s="139">
        <f t="shared" si="19"/>
        <v>0.15118949140085869</v>
      </c>
      <c r="AA96" s="136">
        <v>5</v>
      </c>
      <c r="AB96" s="137">
        <v>38802</v>
      </c>
      <c r="AC96" s="137">
        <v>14442</v>
      </c>
      <c r="AD96" s="170">
        <v>13708.759</v>
      </c>
      <c r="AE96" s="139">
        <f t="shared" si="20"/>
        <v>0.10643761196322957</v>
      </c>
    </row>
    <row r="97" spans="1:31" ht="12.75" customHeight="1" x14ac:dyDescent="0.2">
      <c r="A97" s="114" t="str">
        <f>$A$17</f>
        <v>3.50% – 3.99%</v>
      </c>
      <c r="B97" s="36">
        <v>9</v>
      </c>
      <c r="C97" s="10">
        <v>76242</v>
      </c>
      <c r="D97" s="10">
        <v>31590</v>
      </c>
      <c r="E97" s="154">
        <v>30100.069</v>
      </c>
      <c r="F97" s="37">
        <f t="shared" si="15"/>
        <v>0.23544036226382414</v>
      </c>
      <c r="G97" s="53">
        <v>12</v>
      </c>
      <c r="H97" s="54">
        <v>114364</v>
      </c>
      <c r="I97" s="54">
        <v>49746</v>
      </c>
      <c r="J97" s="164">
        <v>43143.841999999997</v>
      </c>
      <c r="K97" s="56">
        <f t="shared" si="16"/>
        <v>0.32194466332717253</v>
      </c>
      <c r="L97" s="136">
        <v>14</v>
      </c>
      <c r="M97" s="137">
        <v>128155</v>
      </c>
      <c r="N97" s="137">
        <v>56213</v>
      </c>
      <c r="O97" s="170">
        <v>47468.783000000003</v>
      </c>
      <c r="P97" s="139">
        <f t="shared" si="17"/>
        <v>0.37295537803304396</v>
      </c>
      <c r="Q97" s="136">
        <v>13</v>
      </c>
      <c r="R97" s="137">
        <v>126802</v>
      </c>
      <c r="S97" s="137">
        <v>54876</v>
      </c>
      <c r="T97" s="170">
        <v>45953.608999999997</v>
      </c>
      <c r="U97" s="139">
        <f t="shared" si="18"/>
        <v>0.38536164574454235</v>
      </c>
      <c r="V97" s="136">
        <v>22</v>
      </c>
      <c r="W97" s="137">
        <v>198726</v>
      </c>
      <c r="X97" s="137">
        <v>89365</v>
      </c>
      <c r="Y97" s="170">
        <v>73815.437000000005</v>
      </c>
      <c r="Z97" s="139">
        <f t="shared" si="19"/>
        <v>0.58910438594976278</v>
      </c>
      <c r="AA97" s="136">
        <v>29</v>
      </c>
      <c r="AB97" s="137">
        <v>218151</v>
      </c>
      <c r="AC97" s="137">
        <v>100075</v>
      </c>
      <c r="AD97" s="170">
        <v>80439.519</v>
      </c>
      <c r="AE97" s="139">
        <f t="shared" si="20"/>
        <v>0.62454889679152081</v>
      </c>
    </row>
    <row r="98" spans="1:31" ht="12.75" customHeight="1" x14ac:dyDescent="0.2">
      <c r="A98" s="114" t="str">
        <f>$A$18</f>
        <v>4.00% oder höher</v>
      </c>
      <c r="B98" s="36">
        <v>1</v>
      </c>
      <c r="C98" s="10">
        <v>1189</v>
      </c>
      <c r="D98" s="10">
        <v>517</v>
      </c>
      <c r="E98" s="154">
        <v>354.29599999999999</v>
      </c>
      <c r="F98" s="37">
        <f t="shared" si="15"/>
        <v>2.771275327927781E-3</v>
      </c>
      <c r="G98" s="53">
        <v>3</v>
      </c>
      <c r="H98" s="54">
        <v>2144</v>
      </c>
      <c r="I98" s="54">
        <v>927</v>
      </c>
      <c r="J98" s="164">
        <v>527.91000000000008</v>
      </c>
      <c r="K98" s="56">
        <f t="shared" si="16"/>
        <v>3.9393294462984471E-3</v>
      </c>
      <c r="L98" s="136">
        <v>6</v>
      </c>
      <c r="M98" s="137">
        <v>21406</v>
      </c>
      <c r="N98" s="137">
        <v>11320</v>
      </c>
      <c r="O98" s="170">
        <v>9883.56</v>
      </c>
      <c r="P98" s="139">
        <f t="shared" si="17"/>
        <v>7.7653704669704116E-2</v>
      </c>
      <c r="Q98" s="136">
        <v>10</v>
      </c>
      <c r="R98" s="137">
        <v>68334</v>
      </c>
      <c r="S98" s="137">
        <v>35152</v>
      </c>
      <c r="T98" s="170">
        <v>28865.313999999998</v>
      </c>
      <c r="U98" s="139">
        <f t="shared" si="18"/>
        <v>0.24206118191876896</v>
      </c>
      <c r="V98" s="136">
        <v>12</v>
      </c>
      <c r="W98" s="137">
        <v>87027</v>
      </c>
      <c r="X98" s="137">
        <v>40781</v>
      </c>
      <c r="Y98" s="170">
        <v>32541.467000000001</v>
      </c>
      <c r="Z98" s="139">
        <f t="shared" si="19"/>
        <v>0.25970612264937848</v>
      </c>
      <c r="AA98" s="136">
        <v>21</v>
      </c>
      <c r="AB98" s="137">
        <v>100175</v>
      </c>
      <c r="AC98" s="137">
        <v>44734</v>
      </c>
      <c r="AD98" s="170">
        <v>34414.981999999996</v>
      </c>
      <c r="AE98" s="139">
        <f t="shared" si="20"/>
        <v>0.26720496726490922</v>
      </c>
    </row>
    <row r="99" spans="1:3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0"/>
      <c r="P99" s="139"/>
      <c r="Q99" s="136"/>
      <c r="R99" s="137"/>
      <c r="S99" s="137"/>
      <c r="T99" s="170"/>
      <c r="U99" s="139"/>
      <c r="V99" s="136"/>
      <c r="W99" s="137"/>
      <c r="X99" s="137"/>
      <c r="Y99" s="170"/>
      <c r="Z99" s="139"/>
      <c r="AA99" s="136"/>
      <c r="AB99" s="137"/>
      <c r="AC99" s="137"/>
      <c r="AD99" s="170"/>
      <c r="AE99" s="139"/>
    </row>
    <row r="100" spans="1:3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0"/>
      <c r="P100" s="139"/>
      <c r="Q100" s="136"/>
      <c r="R100" s="137"/>
      <c r="S100" s="137"/>
      <c r="T100" s="170"/>
      <c r="U100" s="139"/>
      <c r="V100" s="136"/>
      <c r="W100" s="137"/>
      <c r="X100" s="137"/>
      <c r="Y100" s="170"/>
      <c r="Z100" s="139"/>
      <c r="AA100" s="136"/>
      <c r="AB100" s="137"/>
      <c r="AC100" s="137"/>
      <c r="AD100" s="170"/>
      <c r="AE100" s="139"/>
    </row>
    <row r="101" spans="1:3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0"/>
      <c r="P101" s="139"/>
      <c r="Q101" s="136"/>
      <c r="R101" s="137"/>
      <c r="S101" s="137"/>
      <c r="T101" s="170"/>
      <c r="U101" s="139"/>
      <c r="V101" s="136"/>
      <c r="W101" s="137"/>
      <c r="X101" s="137"/>
      <c r="Y101" s="170"/>
      <c r="Z101" s="139"/>
      <c r="AA101" s="136"/>
      <c r="AB101" s="137"/>
      <c r="AC101" s="137"/>
      <c r="AD101" s="170"/>
      <c r="AE101" s="139"/>
    </row>
    <row r="102" spans="1:3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0"/>
      <c r="P102" s="139"/>
      <c r="Q102" s="136"/>
      <c r="R102" s="137"/>
      <c r="S102" s="137"/>
      <c r="T102" s="170"/>
      <c r="U102" s="139"/>
      <c r="V102" s="136"/>
      <c r="W102" s="137"/>
      <c r="X102" s="137"/>
      <c r="Y102" s="170"/>
      <c r="Z102" s="139"/>
      <c r="AA102" s="136"/>
      <c r="AB102" s="137"/>
      <c r="AC102" s="137"/>
      <c r="AD102" s="170"/>
      <c r="AE102" s="139"/>
    </row>
    <row r="103" spans="1:3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0"/>
      <c r="P103" s="139"/>
      <c r="Q103" s="136"/>
      <c r="R103" s="137"/>
      <c r="S103" s="137"/>
      <c r="T103" s="170"/>
      <c r="U103" s="139"/>
      <c r="V103" s="136"/>
      <c r="W103" s="137"/>
      <c r="X103" s="137"/>
      <c r="Y103" s="170"/>
      <c r="Z103" s="139"/>
      <c r="AA103" s="136"/>
      <c r="AB103" s="137"/>
      <c r="AC103" s="137"/>
      <c r="AD103" s="170"/>
      <c r="AE103" s="139"/>
    </row>
    <row r="104" spans="1:3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0"/>
      <c r="P104" s="139"/>
      <c r="Q104" s="136"/>
      <c r="R104" s="137"/>
      <c r="S104" s="137"/>
      <c r="T104" s="170"/>
      <c r="U104" s="139"/>
      <c r="V104" s="136"/>
      <c r="W104" s="137"/>
      <c r="X104" s="137"/>
      <c r="Y104" s="170"/>
      <c r="Z104" s="139"/>
      <c r="AA104" s="136"/>
      <c r="AB104" s="137"/>
      <c r="AC104" s="137"/>
      <c r="AD104" s="170"/>
      <c r="AE104" s="139"/>
    </row>
    <row r="105" spans="1:3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0"/>
      <c r="P105" s="139"/>
      <c r="Q105" s="136"/>
      <c r="R105" s="137"/>
      <c r="S105" s="137"/>
      <c r="T105" s="170"/>
      <c r="U105" s="139"/>
      <c r="V105" s="136"/>
      <c r="W105" s="137"/>
      <c r="X105" s="137"/>
      <c r="Y105" s="170"/>
      <c r="Z105" s="139"/>
      <c r="AA105" s="136"/>
      <c r="AB105" s="137"/>
      <c r="AC105" s="137"/>
      <c r="AD105" s="170"/>
      <c r="AE105" s="139"/>
    </row>
    <row r="106" spans="1:3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0"/>
      <c r="P106" s="139"/>
      <c r="Q106" s="136"/>
      <c r="R106" s="137"/>
      <c r="S106" s="137"/>
      <c r="T106" s="170"/>
      <c r="U106" s="139"/>
      <c r="V106" s="136"/>
      <c r="W106" s="137"/>
      <c r="X106" s="137"/>
      <c r="Y106" s="170"/>
      <c r="Z106" s="139"/>
      <c r="AA106" s="136"/>
      <c r="AB106" s="137"/>
      <c r="AC106" s="137"/>
      <c r="AD106" s="170"/>
      <c r="AE106" s="139"/>
    </row>
    <row r="107" spans="1:3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0"/>
      <c r="P107" s="139"/>
      <c r="Q107" s="136"/>
      <c r="R107" s="137"/>
      <c r="S107" s="137"/>
      <c r="T107" s="170"/>
      <c r="U107" s="139"/>
      <c r="V107" s="136"/>
      <c r="W107" s="137"/>
      <c r="X107" s="137"/>
      <c r="Y107" s="170"/>
      <c r="Z107" s="139"/>
      <c r="AA107" s="136"/>
      <c r="AB107" s="137"/>
      <c r="AC107" s="137"/>
      <c r="AD107" s="170"/>
      <c r="AE107" s="139"/>
    </row>
    <row r="108" spans="1:3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0"/>
      <c r="P108" s="139"/>
      <c r="Q108" s="136"/>
      <c r="R108" s="137"/>
      <c r="S108" s="137"/>
      <c r="T108" s="170"/>
      <c r="U108" s="139"/>
      <c r="V108" s="136"/>
      <c r="W108" s="137"/>
      <c r="X108" s="137"/>
      <c r="Y108" s="170"/>
      <c r="Z108" s="139"/>
      <c r="AA108" s="136"/>
      <c r="AB108" s="137"/>
      <c r="AC108" s="137"/>
      <c r="AD108" s="170"/>
      <c r="AE108" s="139"/>
    </row>
    <row r="109" spans="1:3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0"/>
      <c r="P109" s="139"/>
      <c r="Q109" s="136"/>
      <c r="R109" s="137"/>
      <c r="S109" s="137"/>
      <c r="T109" s="170"/>
      <c r="U109" s="139"/>
      <c r="V109" s="136"/>
      <c r="W109" s="137"/>
      <c r="X109" s="137"/>
      <c r="Y109" s="170"/>
      <c r="Z109" s="139"/>
      <c r="AA109" s="136"/>
      <c r="AB109" s="137"/>
      <c r="AC109" s="137"/>
      <c r="AD109" s="170"/>
      <c r="AE109" s="139"/>
    </row>
    <row r="110" spans="1:3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0"/>
      <c r="P110" s="139"/>
      <c r="Q110" s="136"/>
      <c r="R110" s="137"/>
      <c r="S110" s="137"/>
      <c r="T110" s="170"/>
      <c r="U110" s="139"/>
      <c r="V110" s="136"/>
      <c r="W110" s="137"/>
      <c r="X110" s="137"/>
      <c r="Y110" s="170"/>
      <c r="Z110" s="139"/>
      <c r="AA110" s="136"/>
      <c r="AB110" s="137"/>
      <c r="AC110" s="137"/>
      <c r="AD110" s="170"/>
      <c r="AE110" s="139"/>
    </row>
    <row r="111" spans="1:3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0"/>
      <c r="P111" s="139"/>
      <c r="Q111" s="136"/>
      <c r="R111" s="137"/>
      <c r="S111" s="137"/>
      <c r="T111" s="170"/>
      <c r="U111" s="139"/>
      <c r="V111" s="136"/>
      <c r="W111" s="137"/>
      <c r="X111" s="137"/>
      <c r="Y111" s="170"/>
      <c r="Z111" s="139"/>
      <c r="AA111" s="136"/>
      <c r="AB111" s="137"/>
      <c r="AC111" s="137"/>
      <c r="AD111" s="170"/>
      <c r="AE111" s="139"/>
    </row>
    <row r="112" spans="1:3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0"/>
      <c r="P112" s="139"/>
      <c r="Q112" s="136"/>
      <c r="R112" s="137"/>
      <c r="S112" s="137"/>
      <c r="T112" s="170"/>
      <c r="U112" s="139"/>
      <c r="V112" s="136"/>
      <c r="W112" s="137"/>
      <c r="X112" s="137"/>
      <c r="Y112" s="170"/>
      <c r="Z112" s="139"/>
      <c r="AA112" s="136"/>
      <c r="AB112" s="137"/>
      <c r="AC112" s="137"/>
      <c r="AD112" s="170"/>
      <c r="AE112" s="139"/>
    </row>
    <row r="113" spans="1:3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0"/>
      <c r="P113" s="139"/>
      <c r="Q113" s="136"/>
      <c r="R113" s="137"/>
      <c r="S113" s="137"/>
      <c r="T113" s="170"/>
      <c r="U113" s="139"/>
      <c r="V113" s="136"/>
      <c r="W113" s="137"/>
      <c r="X113" s="137"/>
      <c r="Y113" s="170"/>
      <c r="Z113" s="139"/>
      <c r="AA113" s="136"/>
      <c r="AB113" s="137"/>
      <c r="AC113" s="137"/>
      <c r="AD113" s="170"/>
      <c r="AE113" s="139"/>
    </row>
    <row r="114" spans="1:3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0"/>
      <c r="P114" s="139"/>
      <c r="Q114" s="136"/>
      <c r="R114" s="137"/>
      <c r="S114" s="137"/>
      <c r="T114" s="170"/>
      <c r="U114" s="139"/>
      <c r="V114" s="136"/>
      <c r="W114" s="137"/>
      <c r="X114" s="137"/>
      <c r="Y114" s="170"/>
      <c r="Z114" s="139"/>
      <c r="AA114" s="136"/>
      <c r="AB114" s="137"/>
      <c r="AC114" s="137"/>
      <c r="AD114" s="170"/>
      <c r="AE114" s="139"/>
    </row>
    <row r="115" spans="1:31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0"/>
      <c r="P115" s="139"/>
      <c r="Q115" s="136"/>
      <c r="R115" s="137"/>
      <c r="S115" s="137"/>
      <c r="T115" s="170"/>
      <c r="U115" s="139"/>
      <c r="V115" s="136"/>
      <c r="W115" s="137"/>
      <c r="X115" s="137"/>
      <c r="Y115" s="170"/>
      <c r="Z115" s="139"/>
      <c r="AA115" s="136"/>
      <c r="AB115" s="137"/>
      <c r="AC115" s="137"/>
      <c r="AD115" s="170"/>
      <c r="AE115" s="139"/>
    </row>
    <row r="116" spans="1:31" x14ac:dyDescent="0.2">
      <c r="A116" s="115" t="s">
        <v>2</v>
      </c>
      <c r="B116" s="38">
        <f t="shared" ref="B116:Y116" si="21">SUM(B$92:B$115)</f>
        <v>38</v>
      </c>
      <c r="C116" s="11">
        <f t="shared" si="21"/>
        <v>305370</v>
      </c>
      <c r="D116" s="11">
        <f t="shared" si="21"/>
        <v>151460</v>
      </c>
      <c r="E116" s="155">
        <f t="shared" si="21"/>
        <v>127845.83199999999</v>
      </c>
      <c r="F116" s="70">
        <f t="shared" si="21"/>
        <v>1</v>
      </c>
      <c r="G116" s="57">
        <f t="shared" si="21"/>
        <v>38</v>
      </c>
      <c r="H116" s="71">
        <f t="shared" si="21"/>
        <v>325723</v>
      </c>
      <c r="I116" s="71">
        <f t="shared" si="21"/>
        <v>156184</v>
      </c>
      <c r="J116" s="165">
        <f t="shared" si="21"/>
        <v>134010.117</v>
      </c>
      <c r="K116" s="72">
        <f t="shared" si="21"/>
        <v>1</v>
      </c>
      <c r="L116" s="140">
        <f t="shared" si="21"/>
        <v>39</v>
      </c>
      <c r="M116" s="141">
        <f t="shared" si="21"/>
        <v>322040</v>
      </c>
      <c r="N116" s="141">
        <f t="shared" si="21"/>
        <v>150098</v>
      </c>
      <c r="O116" s="171">
        <f t="shared" si="21"/>
        <v>127277.37899999999</v>
      </c>
      <c r="P116" s="143">
        <f t="shared" si="21"/>
        <v>1</v>
      </c>
      <c r="Q116" s="140">
        <f t="shared" si="21"/>
        <v>38</v>
      </c>
      <c r="R116" s="141">
        <f t="shared" si="21"/>
        <v>308343</v>
      </c>
      <c r="S116" s="141">
        <f t="shared" si="21"/>
        <v>143834</v>
      </c>
      <c r="T116" s="171">
        <f t="shared" si="21"/>
        <v>119248.00900000001</v>
      </c>
      <c r="U116" s="143">
        <f t="shared" si="21"/>
        <v>1</v>
      </c>
      <c r="V116" s="140">
        <f t="shared" si="21"/>
        <v>43</v>
      </c>
      <c r="W116" s="141">
        <f t="shared" si="21"/>
        <v>339380</v>
      </c>
      <c r="X116" s="141">
        <f t="shared" si="21"/>
        <v>153912</v>
      </c>
      <c r="Y116" s="171">
        <f t="shared" si="21"/>
        <v>125301.11600000001</v>
      </c>
      <c r="Z116" s="143">
        <f t="shared" ref="Z116:AE116" si="22">SUM(Z$92:Z$115)</f>
        <v>1</v>
      </c>
      <c r="AA116" s="140">
        <f t="shared" si="22"/>
        <v>58</v>
      </c>
      <c r="AB116" s="141">
        <f t="shared" si="22"/>
        <v>358116</v>
      </c>
      <c r="AC116" s="141">
        <f t="shared" si="22"/>
        <v>159705</v>
      </c>
      <c r="AD116" s="171">
        <f t="shared" si="22"/>
        <v>128796.19099999999</v>
      </c>
      <c r="AE116" s="143">
        <f t="shared" si="22"/>
        <v>1</v>
      </c>
    </row>
    <row r="119" spans="1:31" ht="12.75" hidden="1" customHeight="1" x14ac:dyDescent="0.2"/>
    <row r="120" spans="1:31" ht="12.75" hidden="1" customHeight="1" x14ac:dyDescent="0.2"/>
    <row r="121" spans="1:31" ht="12.75" hidden="1" customHeight="1" x14ac:dyDescent="0.2"/>
    <row r="122" spans="1:31" ht="12.75" hidden="1" customHeight="1" x14ac:dyDescent="0.2"/>
    <row r="123" spans="1:31" ht="12.75" hidden="1" customHeight="1" x14ac:dyDescent="0.2"/>
    <row r="124" spans="1:31" ht="12.75" hidden="1" customHeight="1" x14ac:dyDescent="0.2"/>
    <row r="125" spans="1:31" ht="12.75" hidden="1" customHeight="1" x14ac:dyDescent="0.2"/>
    <row r="126" spans="1:31" ht="12.75" hidden="1" customHeight="1" x14ac:dyDescent="0.2"/>
    <row r="127" spans="1:31" ht="12.75" hidden="1" customHeight="1" x14ac:dyDescent="0.2"/>
    <row r="128" spans="1:31" ht="12.75" hidden="1" customHeight="1" x14ac:dyDescent="0.2"/>
    <row r="129" spans="1:31" ht="12.75" hidden="1" customHeight="1" x14ac:dyDescent="0.2"/>
    <row r="131" spans="1:31" x14ac:dyDescent="0.2">
      <c r="A131" s="237" t="str">
        <f>Translation!$A$32</f>
        <v>Vorsorgeeinrichtungen ohne Staatsgarantie und ohne Vollversicherungslösung</v>
      </c>
    </row>
    <row r="132" spans="1:31" x14ac:dyDescent="0.2">
      <c r="A132" s="114" t="str">
        <f>$A$12</f>
        <v>Versicherung / nur Kapitalien</v>
      </c>
      <c r="B132" s="210">
        <v>200</v>
      </c>
      <c r="C132" s="211">
        <v>30857</v>
      </c>
      <c r="D132" s="211">
        <v>11461</v>
      </c>
      <c r="E132" s="212">
        <v>8121.7439999999997</v>
      </c>
      <c r="F132" s="213">
        <f t="shared" ref="F132:F138" si="23">E132/E$156</f>
        <v>1.1632481994528756E-2</v>
      </c>
      <c r="G132" s="218">
        <v>320</v>
      </c>
      <c r="H132" s="219">
        <v>92405</v>
      </c>
      <c r="I132" s="219">
        <v>13461</v>
      </c>
      <c r="J132" s="220">
        <v>17800.112000000001</v>
      </c>
      <c r="K132" s="221">
        <f t="shared" ref="K132:K138" si="24">J132/J$156</f>
        <v>2.6583365874105529E-2</v>
      </c>
      <c r="L132" s="228">
        <v>337</v>
      </c>
      <c r="M132" s="229">
        <v>215691</v>
      </c>
      <c r="N132" s="229">
        <v>13172</v>
      </c>
      <c r="O132" s="230">
        <v>28549.447</v>
      </c>
      <c r="P132" s="231">
        <f t="shared" ref="P132:P138" si="25">O132/O$156</f>
        <v>4.4962553814171732E-2</v>
      </c>
      <c r="Q132" s="228">
        <v>358</v>
      </c>
      <c r="R132" s="229">
        <v>227011</v>
      </c>
      <c r="S132" s="229">
        <v>16002</v>
      </c>
      <c r="T132" s="230">
        <v>30741.030999999999</v>
      </c>
      <c r="U132" s="231">
        <f t="shared" ref="U132:U138" si="26">T132/T$156</f>
        <v>5.078517500279256E-2</v>
      </c>
      <c r="V132" s="228">
        <v>388</v>
      </c>
      <c r="W132" s="229">
        <v>264557</v>
      </c>
      <c r="X132" s="229">
        <v>10943</v>
      </c>
      <c r="Y132" s="230">
        <v>29118.941999999999</v>
      </c>
      <c r="Z132" s="231">
        <f t="shared" ref="Z132:Z138" si="27">Y132/Y$156</f>
        <v>5.0513817745047034E-2</v>
      </c>
      <c r="AA132" s="228"/>
      <c r="AB132" s="229"/>
      <c r="AC132" s="229"/>
      <c r="AD132" s="230"/>
      <c r="AE132" s="231" t="e">
        <f t="shared" ref="AE132:AE138" si="28">AD132/AD$156</f>
        <v>#DIV/0!</v>
      </c>
    </row>
    <row r="133" spans="1:31" x14ac:dyDescent="0.2">
      <c r="A133" s="114" t="str">
        <f>$A$13</f>
        <v>unter 2.00%</v>
      </c>
      <c r="B133" s="210">
        <v>115</v>
      </c>
      <c r="C133" s="211">
        <v>253153</v>
      </c>
      <c r="D133" s="211">
        <v>118611</v>
      </c>
      <c r="E133" s="212">
        <v>118165.348</v>
      </c>
      <c r="F133" s="213">
        <f t="shared" si="23"/>
        <v>0.16924398047848155</v>
      </c>
      <c r="G133" s="218">
        <v>63</v>
      </c>
      <c r="H133" s="219">
        <v>203256</v>
      </c>
      <c r="I133" s="219">
        <v>107626</v>
      </c>
      <c r="J133" s="220">
        <v>102878.70699999999</v>
      </c>
      <c r="K133" s="221">
        <f t="shared" si="24"/>
        <v>0.15364298319223504</v>
      </c>
      <c r="L133" s="228">
        <v>37</v>
      </c>
      <c r="M133" s="229">
        <v>124863</v>
      </c>
      <c r="N133" s="229">
        <v>55680</v>
      </c>
      <c r="O133" s="230">
        <v>47829.548999999999</v>
      </c>
      <c r="P133" s="231">
        <f t="shared" si="25"/>
        <v>7.532680653394315E-2</v>
      </c>
      <c r="Q133" s="228">
        <v>18</v>
      </c>
      <c r="R133" s="229">
        <v>96523</v>
      </c>
      <c r="S133" s="229">
        <v>36825</v>
      </c>
      <c r="T133" s="230">
        <v>35718.125</v>
      </c>
      <c r="U133" s="231">
        <f t="shared" si="26"/>
        <v>5.9007494865628285E-2</v>
      </c>
      <c r="V133" s="228">
        <v>8</v>
      </c>
      <c r="W133" s="229">
        <v>7967</v>
      </c>
      <c r="X133" s="229">
        <v>932</v>
      </c>
      <c r="Y133" s="230">
        <v>2215.0420000000004</v>
      </c>
      <c r="Z133" s="231">
        <f t="shared" si="27"/>
        <v>3.842523807548519E-3</v>
      </c>
      <c r="AA133" s="228"/>
      <c r="AB133" s="229"/>
      <c r="AC133" s="229"/>
      <c r="AD133" s="230"/>
      <c r="AE133" s="231" t="e">
        <f t="shared" si="28"/>
        <v>#DIV/0!</v>
      </c>
    </row>
    <row r="134" spans="1:31" x14ac:dyDescent="0.2">
      <c r="A134" s="114" t="str">
        <f>$A$14</f>
        <v>2.00% – 2.49%</v>
      </c>
      <c r="B134" s="210">
        <v>233</v>
      </c>
      <c r="C134" s="211">
        <v>592539</v>
      </c>
      <c r="D134" s="211">
        <v>280800</v>
      </c>
      <c r="E134" s="212">
        <v>230399.391</v>
      </c>
      <c r="F134" s="213">
        <f t="shared" si="23"/>
        <v>0.32999276600664718</v>
      </c>
      <c r="G134" s="218">
        <v>174</v>
      </c>
      <c r="H134" s="219">
        <v>492455</v>
      </c>
      <c r="I134" s="219">
        <v>239454</v>
      </c>
      <c r="J134" s="220">
        <v>198506.11499999999</v>
      </c>
      <c r="K134" s="221">
        <f t="shared" si="24"/>
        <v>0.29645660000859919</v>
      </c>
      <c r="L134" s="228">
        <v>130</v>
      </c>
      <c r="M134" s="229">
        <v>384497</v>
      </c>
      <c r="N134" s="229">
        <v>197946</v>
      </c>
      <c r="O134" s="230">
        <v>157403.609</v>
      </c>
      <c r="P134" s="231">
        <f t="shared" si="25"/>
        <v>0.24789510774787846</v>
      </c>
      <c r="Q134" s="228">
        <v>54</v>
      </c>
      <c r="R134" s="229">
        <v>138121</v>
      </c>
      <c r="S134" s="229">
        <v>76834</v>
      </c>
      <c r="T134" s="230">
        <v>53632.023999999998</v>
      </c>
      <c r="U134" s="231">
        <f t="shared" si="26"/>
        <v>8.8601833965619783E-2</v>
      </c>
      <c r="V134" s="228">
        <v>25</v>
      </c>
      <c r="W134" s="229">
        <v>90130</v>
      </c>
      <c r="X134" s="229">
        <v>63492</v>
      </c>
      <c r="Y134" s="230">
        <v>37405.042000000001</v>
      </c>
      <c r="Z134" s="231">
        <f t="shared" si="27"/>
        <v>6.4888053773857229E-2</v>
      </c>
      <c r="AA134" s="228"/>
      <c r="AB134" s="229"/>
      <c r="AC134" s="229"/>
      <c r="AD134" s="230"/>
      <c r="AE134" s="231" t="e">
        <f t="shared" si="28"/>
        <v>#DIV/0!</v>
      </c>
    </row>
    <row r="135" spans="1:31" x14ac:dyDescent="0.2">
      <c r="A135" s="114" t="str">
        <f>$A$15</f>
        <v>2.50% – 2.99%</v>
      </c>
      <c r="B135" s="210">
        <v>294</v>
      </c>
      <c r="C135" s="211">
        <v>453367</v>
      </c>
      <c r="D135" s="211">
        <v>148314</v>
      </c>
      <c r="E135" s="212">
        <v>142215.92000000001</v>
      </c>
      <c r="F135" s="213">
        <f t="shared" si="23"/>
        <v>0.20369075025454411</v>
      </c>
      <c r="G135" s="218">
        <v>267</v>
      </c>
      <c r="H135" s="219">
        <v>429299</v>
      </c>
      <c r="I135" s="219">
        <v>166521</v>
      </c>
      <c r="J135" s="220">
        <v>142471.27499999999</v>
      </c>
      <c r="K135" s="221">
        <f t="shared" si="24"/>
        <v>0.21277203367458045</v>
      </c>
      <c r="L135" s="228">
        <v>231</v>
      </c>
      <c r="M135" s="229">
        <v>400595</v>
      </c>
      <c r="N135" s="229">
        <v>176664</v>
      </c>
      <c r="O135" s="230">
        <v>145340.91800000001</v>
      </c>
      <c r="P135" s="231">
        <f t="shared" si="25"/>
        <v>0.22889756312884524</v>
      </c>
      <c r="Q135" s="228">
        <v>156</v>
      </c>
      <c r="R135" s="229">
        <v>353679</v>
      </c>
      <c r="S135" s="229">
        <v>183077</v>
      </c>
      <c r="T135" s="230">
        <v>142203.91399999999</v>
      </c>
      <c r="U135" s="231">
        <f t="shared" si="26"/>
        <v>0.23492545382007723</v>
      </c>
      <c r="V135" s="228">
        <v>90</v>
      </c>
      <c r="W135" s="229">
        <v>217223</v>
      </c>
      <c r="X135" s="229">
        <v>114249</v>
      </c>
      <c r="Y135" s="230">
        <v>102887.31200000001</v>
      </c>
      <c r="Z135" s="231">
        <f t="shared" si="27"/>
        <v>0.17848282147908365</v>
      </c>
      <c r="AA135" s="228"/>
      <c r="AB135" s="229"/>
      <c r="AC135" s="229"/>
      <c r="AD135" s="230"/>
      <c r="AE135" s="231" t="e">
        <f t="shared" si="28"/>
        <v>#DIV/0!</v>
      </c>
    </row>
    <row r="136" spans="1:31" x14ac:dyDescent="0.2">
      <c r="A136" s="114" t="str">
        <f>$A$16</f>
        <v>3.00% – 3.49%</v>
      </c>
      <c r="B136" s="210">
        <v>168</v>
      </c>
      <c r="C136" s="211">
        <v>453565</v>
      </c>
      <c r="D136" s="211">
        <v>70609</v>
      </c>
      <c r="E136" s="212">
        <v>75037.572</v>
      </c>
      <c r="F136" s="213">
        <f t="shared" si="23"/>
        <v>0.10747361714468655</v>
      </c>
      <c r="G136" s="218">
        <v>173</v>
      </c>
      <c r="H136" s="219">
        <v>301040</v>
      </c>
      <c r="I136" s="219">
        <v>59047</v>
      </c>
      <c r="J136" s="220">
        <v>62295.985000000001</v>
      </c>
      <c r="K136" s="221">
        <f t="shared" si="24"/>
        <v>9.3035198977556424E-2</v>
      </c>
      <c r="L136" s="228">
        <v>173</v>
      </c>
      <c r="M136" s="229">
        <v>254355</v>
      </c>
      <c r="N136" s="229">
        <v>79991</v>
      </c>
      <c r="O136" s="230">
        <v>83086.489000000001</v>
      </c>
      <c r="P136" s="231">
        <f t="shared" si="25"/>
        <v>0.1308529980595802</v>
      </c>
      <c r="Q136" s="228">
        <v>274</v>
      </c>
      <c r="R136" s="229">
        <v>408851</v>
      </c>
      <c r="S136" s="229">
        <v>166204</v>
      </c>
      <c r="T136" s="230">
        <v>138870.93</v>
      </c>
      <c r="U136" s="231">
        <f t="shared" si="26"/>
        <v>0.2294192567207832</v>
      </c>
      <c r="V136" s="228">
        <v>384</v>
      </c>
      <c r="W136" s="229">
        <v>551132</v>
      </c>
      <c r="X136" s="229">
        <v>191335</v>
      </c>
      <c r="Y136" s="230">
        <v>154514.64600000001</v>
      </c>
      <c r="Z136" s="231">
        <f t="shared" si="27"/>
        <v>0.2680428659456261</v>
      </c>
      <c r="AA136" s="228"/>
      <c r="AB136" s="229"/>
      <c r="AC136" s="229"/>
      <c r="AD136" s="230"/>
      <c r="AE136" s="231" t="e">
        <f t="shared" si="28"/>
        <v>#DIV/0!</v>
      </c>
    </row>
    <row r="137" spans="1:31" ht="12.75" customHeight="1" x14ac:dyDescent="0.2">
      <c r="A137" s="114" t="str">
        <f>$A$17</f>
        <v>3.50% – 3.99%</v>
      </c>
      <c r="B137" s="210">
        <v>227</v>
      </c>
      <c r="C137" s="211">
        <v>770881</v>
      </c>
      <c r="D137" s="211">
        <v>93553</v>
      </c>
      <c r="E137" s="212">
        <v>80838.23</v>
      </c>
      <c r="F137" s="213">
        <f t="shared" si="23"/>
        <v>0.11578169109301824</v>
      </c>
      <c r="G137" s="218">
        <v>256</v>
      </c>
      <c r="H137" s="219">
        <v>712568</v>
      </c>
      <c r="I137" s="219">
        <v>98976</v>
      </c>
      <c r="J137" s="220">
        <v>80070.073999999993</v>
      </c>
      <c r="K137" s="221">
        <f t="shared" si="24"/>
        <v>0.11957970111135841</v>
      </c>
      <c r="L137" s="228">
        <v>297</v>
      </c>
      <c r="M137" s="229">
        <v>760624</v>
      </c>
      <c r="N137" s="229">
        <v>117769</v>
      </c>
      <c r="O137" s="230">
        <v>97381.845000000001</v>
      </c>
      <c r="P137" s="231">
        <f t="shared" si="25"/>
        <v>0.15336676911240454</v>
      </c>
      <c r="Q137" s="228">
        <v>323</v>
      </c>
      <c r="R137" s="229">
        <v>533650</v>
      </c>
      <c r="S137" s="229">
        <v>115838</v>
      </c>
      <c r="T137" s="230">
        <v>108854.629</v>
      </c>
      <c r="U137" s="231">
        <f t="shared" si="26"/>
        <v>0.17983135905978748</v>
      </c>
      <c r="V137" s="228">
        <v>368</v>
      </c>
      <c r="W137" s="229">
        <v>720784</v>
      </c>
      <c r="X137" s="229">
        <v>193809</v>
      </c>
      <c r="Y137" s="230">
        <v>158446.90100000001</v>
      </c>
      <c r="Z137" s="231">
        <f t="shared" si="27"/>
        <v>0.27486430926582123</v>
      </c>
      <c r="AA137" s="228"/>
      <c r="AB137" s="229"/>
      <c r="AC137" s="229"/>
      <c r="AD137" s="230"/>
      <c r="AE137" s="231" t="e">
        <f t="shared" si="28"/>
        <v>#DIV/0!</v>
      </c>
    </row>
    <row r="138" spans="1:31" ht="12.75" customHeight="1" x14ac:dyDescent="0.2">
      <c r="A138" s="114" t="str">
        <f>$A$18</f>
        <v>4.00% oder höher</v>
      </c>
      <c r="B138" s="210">
        <v>206</v>
      </c>
      <c r="C138" s="211">
        <v>331980</v>
      </c>
      <c r="D138" s="211">
        <v>61809</v>
      </c>
      <c r="E138" s="212">
        <v>43417.073000000004</v>
      </c>
      <c r="F138" s="213">
        <f t="shared" si="23"/>
        <v>6.2184713028093551E-2</v>
      </c>
      <c r="G138" s="218">
        <v>242</v>
      </c>
      <c r="H138" s="219">
        <v>544422</v>
      </c>
      <c r="I138" s="219">
        <v>75326</v>
      </c>
      <c r="J138" s="220">
        <v>65573.601999999999</v>
      </c>
      <c r="K138" s="221">
        <f t="shared" si="24"/>
        <v>9.7930117161564925E-2</v>
      </c>
      <c r="L138" s="228">
        <v>312</v>
      </c>
      <c r="M138" s="229">
        <v>533735</v>
      </c>
      <c r="N138" s="229">
        <v>96349</v>
      </c>
      <c r="O138" s="230">
        <v>75368.672999999995</v>
      </c>
      <c r="P138" s="231">
        <f t="shared" si="25"/>
        <v>0.11869820160317682</v>
      </c>
      <c r="Q138" s="228">
        <v>386</v>
      </c>
      <c r="R138" s="229">
        <v>885302</v>
      </c>
      <c r="S138" s="229">
        <v>127717</v>
      </c>
      <c r="T138" s="230">
        <v>95294.401999999987</v>
      </c>
      <c r="U138" s="231">
        <f t="shared" si="26"/>
        <v>0.1574294265653115</v>
      </c>
      <c r="V138" s="228">
        <v>390</v>
      </c>
      <c r="W138" s="229">
        <v>798159</v>
      </c>
      <c r="X138" s="229">
        <v>135013</v>
      </c>
      <c r="Y138" s="230">
        <v>91867.098999999987</v>
      </c>
      <c r="Z138" s="231">
        <f t="shared" si="27"/>
        <v>0.15936560798301641</v>
      </c>
      <c r="AA138" s="228"/>
      <c r="AB138" s="229"/>
      <c r="AC138" s="229"/>
      <c r="AD138" s="230"/>
      <c r="AE138" s="231" t="e">
        <f t="shared" si="28"/>
        <v>#DIV/0!</v>
      </c>
    </row>
    <row r="139" spans="1:31" ht="12.75" hidden="1" customHeight="1" x14ac:dyDescent="0.2">
      <c r="A139" s="114">
        <f>$A$19</f>
        <v>0</v>
      </c>
      <c r="B139" s="210"/>
      <c r="C139" s="211"/>
      <c r="D139" s="211"/>
      <c r="E139" s="212"/>
      <c r="F139" s="213"/>
      <c r="G139" s="218"/>
      <c r="H139" s="219"/>
      <c r="I139" s="219"/>
      <c r="J139" s="220"/>
      <c r="K139" s="221"/>
      <c r="L139" s="228"/>
      <c r="M139" s="229"/>
      <c r="N139" s="229"/>
      <c r="O139" s="230"/>
      <c r="P139" s="231"/>
      <c r="Q139" s="228"/>
      <c r="R139" s="229"/>
      <c r="S139" s="229"/>
      <c r="T139" s="230"/>
      <c r="U139" s="231"/>
      <c r="V139" s="228"/>
      <c r="W139" s="229"/>
      <c r="X139" s="229"/>
      <c r="Y139" s="230"/>
      <c r="Z139" s="231"/>
      <c r="AA139" s="228"/>
      <c r="AB139" s="229"/>
      <c r="AC139" s="229"/>
      <c r="AD139" s="230"/>
      <c r="AE139" s="231"/>
    </row>
    <row r="140" spans="1:31" ht="12.75" hidden="1" customHeight="1" x14ac:dyDescent="0.2">
      <c r="A140" s="114">
        <f>$A$20</f>
        <v>0</v>
      </c>
      <c r="B140" s="210"/>
      <c r="C140" s="211"/>
      <c r="D140" s="211"/>
      <c r="E140" s="212"/>
      <c r="F140" s="213"/>
      <c r="G140" s="218"/>
      <c r="H140" s="219"/>
      <c r="I140" s="219"/>
      <c r="J140" s="220"/>
      <c r="K140" s="221"/>
      <c r="L140" s="228"/>
      <c r="M140" s="229"/>
      <c r="N140" s="229"/>
      <c r="O140" s="230"/>
      <c r="P140" s="231"/>
      <c r="Q140" s="228"/>
      <c r="R140" s="229"/>
      <c r="S140" s="229"/>
      <c r="T140" s="230"/>
      <c r="U140" s="231"/>
      <c r="V140" s="228"/>
      <c r="W140" s="229"/>
      <c r="X140" s="229"/>
      <c r="Y140" s="230"/>
      <c r="Z140" s="231"/>
      <c r="AA140" s="228"/>
      <c r="AB140" s="229"/>
      <c r="AC140" s="229"/>
      <c r="AD140" s="230"/>
      <c r="AE140" s="231"/>
    </row>
    <row r="141" spans="1:31" ht="12.75" hidden="1" customHeight="1" x14ac:dyDescent="0.2">
      <c r="A141" s="114">
        <f>$A$21</f>
        <v>0</v>
      </c>
      <c r="B141" s="210"/>
      <c r="C141" s="211"/>
      <c r="D141" s="211"/>
      <c r="E141" s="212"/>
      <c r="F141" s="213"/>
      <c r="G141" s="218"/>
      <c r="H141" s="219"/>
      <c r="I141" s="219"/>
      <c r="J141" s="220"/>
      <c r="K141" s="221"/>
      <c r="L141" s="228"/>
      <c r="M141" s="229"/>
      <c r="N141" s="229"/>
      <c r="O141" s="230"/>
      <c r="P141" s="231"/>
      <c r="Q141" s="228"/>
      <c r="R141" s="229"/>
      <c r="S141" s="229"/>
      <c r="T141" s="230"/>
      <c r="U141" s="231"/>
      <c r="V141" s="228"/>
      <c r="W141" s="229"/>
      <c r="X141" s="229"/>
      <c r="Y141" s="230"/>
      <c r="Z141" s="231"/>
      <c r="AA141" s="228"/>
      <c r="AB141" s="229"/>
      <c r="AC141" s="229"/>
      <c r="AD141" s="230"/>
      <c r="AE141" s="231"/>
    </row>
    <row r="142" spans="1:31" ht="12.75" hidden="1" customHeight="1" x14ac:dyDescent="0.2">
      <c r="A142" s="114">
        <f>$A$22</f>
        <v>0</v>
      </c>
      <c r="B142" s="210"/>
      <c r="C142" s="211"/>
      <c r="D142" s="211"/>
      <c r="E142" s="212"/>
      <c r="F142" s="213"/>
      <c r="G142" s="218"/>
      <c r="H142" s="219"/>
      <c r="I142" s="219"/>
      <c r="J142" s="220"/>
      <c r="K142" s="221"/>
      <c r="L142" s="228"/>
      <c r="M142" s="229"/>
      <c r="N142" s="229"/>
      <c r="O142" s="230"/>
      <c r="P142" s="231"/>
      <c r="Q142" s="228"/>
      <c r="R142" s="229"/>
      <c r="S142" s="229"/>
      <c r="T142" s="230"/>
      <c r="U142" s="231"/>
      <c r="V142" s="228"/>
      <c r="W142" s="229"/>
      <c r="X142" s="229"/>
      <c r="Y142" s="230"/>
      <c r="Z142" s="231"/>
      <c r="AA142" s="228"/>
      <c r="AB142" s="229"/>
      <c r="AC142" s="229"/>
      <c r="AD142" s="230"/>
      <c r="AE142" s="231"/>
    </row>
    <row r="143" spans="1:31" ht="12.75" hidden="1" customHeight="1" x14ac:dyDescent="0.2">
      <c r="A143" s="114">
        <f>$A$23</f>
        <v>0</v>
      </c>
      <c r="B143" s="210"/>
      <c r="C143" s="211"/>
      <c r="D143" s="211"/>
      <c r="E143" s="212"/>
      <c r="F143" s="213"/>
      <c r="G143" s="218"/>
      <c r="H143" s="219"/>
      <c r="I143" s="219"/>
      <c r="J143" s="220"/>
      <c r="K143" s="221"/>
      <c r="L143" s="228"/>
      <c r="M143" s="229"/>
      <c r="N143" s="229"/>
      <c r="O143" s="230"/>
      <c r="P143" s="231"/>
      <c r="Q143" s="228"/>
      <c r="R143" s="229"/>
      <c r="S143" s="229"/>
      <c r="T143" s="230"/>
      <c r="U143" s="231"/>
      <c r="V143" s="228"/>
      <c r="W143" s="229"/>
      <c r="X143" s="229"/>
      <c r="Y143" s="230"/>
      <c r="Z143" s="231"/>
      <c r="AA143" s="228"/>
      <c r="AB143" s="229"/>
      <c r="AC143" s="229"/>
      <c r="AD143" s="230"/>
      <c r="AE143" s="231"/>
    </row>
    <row r="144" spans="1:31" ht="12.75" hidden="1" customHeight="1" x14ac:dyDescent="0.2">
      <c r="A144" s="114">
        <f>$A$24</f>
        <v>0</v>
      </c>
      <c r="B144" s="210"/>
      <c r="C144" s="211"/>
      <c r="D144" s="211"/>
      <c r="E144" s="212"/>
      <c r="F144" s="213"/>
      <c r="G144" s="218"/>
      <c r="H144" s="219"/>
      <c r="I144" s="219"/>
      <c r="J144" s="220"/>
      <c r="K144" s="221"/>
      <c r="L144" s="228"/>
      <c r="M144" s="229"/>
      <c r="N144" s="229"/>
      <c r="O144" s="230"/>
      <c r="P144" s="231"/>
      <c r="Q144" s="228"/>
      <c r="R144" s="229"/>
      <c r="S144" s="229"/>
      <c r="T144" s="230"/>
      <c r="U144" s="231"/>
      <c r="V144" s="228"/>
      <c r="W144" s="229"/>
      <c r="X144" s="229"/>
      <c r="Y144" s="230"/>
      <c r="Z144" s="231"/>
      <c r="AA144" s="228"/>
      <c r="AB144" s="229"/>
      <c r="AC144" s="229"/>
      <c r="AD144" s="230"/>
      <c r="AE144" s="231"/>
    </row>
    <row r="145" spans="1:31" ht="12.75" hidden="1" customHeight="1" x14ac:dyDescent="0.2">
      <c r="A145" s="114">
        <f>$A$25</f>
        <v>0</v>
      </c>
      <c r="B145" s="210"/>
      <c r="C145" s="211"/>
      <c r="D145" s="211"/>
      <c r="E145" s="212"/>
      <c r="F145" s="213"/>
      <c r="G145" s="218"/>
      <c r="H145" s="219"/>
      <c r="I145" s="219"/>
      <c r="J145" s="220"/>
      <c r="K145" s="221"/>
      <c r="L145" s="228"/>
      <c r="M145" s="229"/>
      <c r="N145" s="229"/>
      <c r="O145" s="230"/>
      <c r="P145" s="231"/>
      <c r="Q145" s="228"/>
      <c r="R145" s="229"/>
      <c r="S145" s="229"/>
      <c r="T145" s="230"/>
      <c r="U145" s="231"/>
      <c r="V145" s="228"/>
      <c r="W145" s="229"/>
      <c r="X145" s="229"/>
      <c r="Y145" s="230"/>
      <c r="Z145" s="231"/>
      <c r="AA145" s="228"/>
      <c r="AB145" s="229"/>
      <c r="AC145" s="229"/>
      <c r="AD145" s="230"/>
      <c r="AE145" s="231"/>
    </row>
    <row r="146" spans="1:31" ht="12.75" hidden="1" customHeight="1" x14ac:dyDescent="0.2">
      <c r="A146" s="114">
        <f>$A$26</f>
        <v>0</v>
      </c>
      <c r="B146" s="210"/>
      <c r="C146" s="211"/>
      <c r="D146" s="211"/>
      <c r="E146" s="212"/>
      <c r="F146" s="213"/>
      <c r="G146" s="218"/>
      <c r="H146" s="219"/>
      <c r="I146" s="219"/>
      <c r="J146" s="220"/>
      <c r="K146" s="221"/>
      <c r="L146" s="228"/>
      <c r="M146" s="229"/>
      <c r="N146" s="229"/>
      <c r="O146" s="230"/>
      <c r="P146" s="231"/>
      <c r="Q146" s="228"/>
      <c r="R146" s="229"/>
      <c r="S146" s="229"/>
      <c r="T146" s="230"/>
      <c r="U146" s="231"/>
      <c r="V146" s="228"/>
      <c r="W146" s="229"/>
      <c r="X146" s="229"/>
      <c r="Y146" s="230"/>
      <c r="Z146" s="231"/>
      <c r="AA146" s="228"/>
      <c r="AB146" s="229"/>
      <c r="AC146" s="229"/>
      <c r="AD146" s="230"/>
      <c r="AE146" s="231"/>
    </row>
    <row r="147" spans="1:31" ht="12.75" hidden="1" customHeight="1" x14ac:dyDescent="0.2">
      <c r="A147" s="114">
        <f>$A$27</f>
        <v>0</v>
      </c>
      <c r="B147" s="210"/>
      <c r="C147" s="211"/>
      <c r="D147" s="211"/>
      <c r="E147" s="212"/>
      <c r="F147" s="213"/>
      <c r="G147" s="218"/>
      <c r="H147" s="219"/>
      <c r="I147" s="219"/>
      <c r="J147" s="220"/>
      <c r="K147" s="221"/>
      <c r="L147" s="228"/>
      <c r="M147" s="229"/>
      <c r="N147" s="229"/>
      <c r="O147" s="230"/>
      <c r="P147" s="231"/>
      <c r="Q147" s="228"/>
      <c r="R147" s="229"/>
      <c r="S147" s="229"/>
      <c r="T147" s="230"/>
      <c r="U147" s="231"/>
      <c r="V147" s="228"/>
      <c r="W147" s="229"/>
      <c r="X147" s="229"/>
      <c r="Y147" s="230"/>
      <c r="Z147" s="231"/>
      <c r="AA147" s="228"/>
      <c r="AB147" s="229"/>
      <c r="AC147" s="229"/>
      <c r="AD147" s="230"/>
      <c r="AE147" s="231"/>
    </row>
    <row r="148" spans="1:31" ht="12.75" hidden="1" customHeight="1" x14ac:dyDescent="0.2">
      <c r="A148" s="114">
        <f>$A$28</f>
        <v>0</v>
      </c>
      <c r="B148" s="210"/>
      <c r="C148" s="211"/>
      <c r="D148" s="211"/>
      <c r="E148" s="212"/>
      <c r="F148" s="213"/>
      <c r="G148" s="218"/>
      <c r="H148" s="219"/>
      <c r="I148" s="219"/>
      <c r="J148" s="220"/>
      <c r="K148" s="221"/>
      <c r="L148" s="228"/>
      <c r="M148" s="229"/>
      <c r="N148" s="229"/>
      <c r="O148" s="230"/>
      <c r="P148" s="231"/>
      <c r="Q148" s="228"/>
      <c r="R148" s="229"/>
      <c r="S148" s="229"/>
      <c r="T148" s="230"/>
      <c r="U148" s="231"/>
      <c r="V148" s="228"/>
      <c r="W148" s="229"/>
      <c r="X148" s="229"/>
      <c r="Y148" s="230"/>
      <c r="Z148" s="231"/>
      <c r="AA148" s="228"/>
      <c r="AB148" s="229"/>
      <c r="AC148" s="229"/>
      <c r="AD148" s="230"/>
      <c r="AE148" s="231"/>
    </row>
    <row r="149" spans="1:31" ht="12.75" hidden="1" customHeight="1" x14ac:dyDescent="0.2">
      <c r="A149" s="114">
        <f>$A$29</f>
        <v>0</v>
      </c>
      <c r="B149" s="210"/>
      <c r="C149" s="211"/>
      <c r="D149" s="211"/>
      <c r="E149" s="212"/>
      <c r="F149" s="213"/>
      <c r="G149" s="218"/>
      <c r="H149" s="219"/>
      <c r="I149" s="219"/>
      <c r="J149" s="220"/>
      <c r="K149" s="221"/>
      <c r="L149" s="228"/>
      <c r="M149" s="229"/>
      <c r="N149" s="229"/>
      <c r="O149" s="230"/>
      <c r="P149" s="231"/>
      <c r="Q149" s="228"/>
      <c r="R149" s="229"/>
      <c r="S149" s="229"/>
      <c r="T149" s="230"/>
      <c r="U149" s="231"/>
      <c r="V149" s="228"/>
      <c r="W149" s="229"/>
      <c r="X149" s="229"/>
      <c r="Y149" s="230"/>
      <c r="Z149" s="231"/>
      <c r="AA149" s="228"/>
      <c r="AB149" s="229"/>
      <c r="AC149" s="229"/>
      <c r="AD149" s="230"/>
      <c r="AE149" s="231"/>
    </row>
    <row r="150" spans="1:31" ht="12.75" hidden="1" customHeight="1" x14ac:dyDescent="0.2">
      <c r="A150" s="114">
        <f>$A$30</f>
        <v>0</v>
      </c>
      <c r="B150" s="210"/>
      <c r="C150" s="211"/>
      <c r="D150" s="211"/>
      <c r="E150" s="212"/>
      <c r="F150" s="213"/>
      <c r="G150" s="218"/>
      <c r="H150" s="219"/>
      <c r="I150" s="219"/>
      <c r="J150" s="220"/>
      <c r="K150" s="221"/>
      <c r="L150" s="228"/>
      <c r="M150" s="229"/>
      <c r="N150" s="229"/>
      <c r="O150" s="230"/>
      <c r="P150" s="231"/>
      <c r="Q150" s="228"/>
      <c r="R150" s="229"/>
      <c r="S150" s="229"/>
      <c r="T150" s="230"/>
      <c r="U150" s="231"/>
      <c r="V150" s="228"/>
      <c r="W150" s="229"/>
      <c r="X150" s="229"/>
      <c r="Y150" s="230"/>
      <c r="Z150" s="231"/>
      <c r="AA150" s="228"/>
      <c r="AB150" s="229"/>
      <c r="AC150" s="229"/>
      <c r="AD150" s="230"/>
      <c r="AE150" s="231"/>
    </row>
    <row r="151" spans="1:31" ht="12.75" hidden="1" customHeight="1" x14ac:dyDescent="0.2">
      <c r="A151" s="114">
        <f>$A$31</f>
        <v>0</v>
      </c>
      <c r="B151" s="210"/>
      <c r="C151" s="211"/>
      <c r="D151" s="211"/>
      <c r="E151" s="212"/>
      <c r="F151" s="213"/>
      <c r="G151" s="218"/>
      <c r="H151" s="219"/>
      <c r="I151" s="219"/>
      <c r="J151" s="220"/>
      <c r="K151" s="221"/>
      <c r="L151" s="228"/>
      <c r="M151" s="229"/>
      <c r="N151" s="229"/>
      <c r="O151" s="230"/>
      <c r="P151" s="231"/>
      <c r="Q151" s="228"/>
      <c r="R151" s="229"/>
      <c r="S151" s="229"/>
      <c r="T151" s="230"/>
      <c r="U151" s="231"/>
      <c r="V151" s="228"/>
      <c r="W151" s="229"/>
      <c r="X151" s="229"/>
      <c r="Y151" s="230"/>
      <c r="Z151" s="231"/>
      <c r="AA151" s="228"/>
      <c r="AB151" s="229"/>
      <c r="AC151" s="229"/>
      <c r="AD151" s="230"/>
      <c r="AE151" s="231"/>
    </row>
    <row r="152" spans="1:31" ht="12.75" hidden="1" customHeight="1" x14ac:dyDescent="0.2">
      <c r="A152" s="114">
        <f>$A$32</f>
        <v>0</v>
      </c>
      <c r="B152" s="210"/>
      <c r="C152" s="211"/>
      <c r="D152" s="211"/>
      <c r="E152" s="212"/>
      <c r="F152" s="213"/>
      <c r="G152" s="218"/>
      <c r="H152" s="219"/>
      <c r="I152" s="219"/>
      <c r="J152" s="220"/>
      <c r="K152" s="221"/>
      <c r="L152" s="228"/>
      <c r="M152" s="229"/>
      <c r="N152" s="229"/>
      <c r="O152" s="230"/>
      <c r="P152" s="231"/>
      <c r="Q152" s="228"/>
      <c r="R152" s="229"/>
      <c r="S152" s="229"/>
      <c r="T152" s="230"/>
      <c r="U152" s="231"/>
      <c r="V152" s="228"/>
      <c r="W152" s="229"/>
      <c r="X152" s="229"/>
      <c r="Y152" s="230"/>
      <c r="Z152" s="231"/>
      <c r="AA152" s="228"/>
      <c r="AB152" s="229"/>
      <c r="AC152" s="229"/>
      <c r="AD152" s="230"/>
      <c r="AE152" s="231"/>
    </row>
    <row r="153" spans="1:31" ht="12.75" hidden="1" customHeight="1" x14ac:dyDescent="0.2">
      <c r="A153" s="114">
        <f>$A$33</f>
        <v>0</v>
      </c>
      <c r="B153" s="210"/>
      <c r="C153" s="211"/>
      <c r="D153" s="211"/>
      <c r="E153" s="212"/>
      <c r="F153" s="213"/>
      <c r="G153" s="218"/>
      <c r="H153" s="219"/>
      <c r="I153" s="219"/>
      <c r="J153" s="220"/>
      <c r="K153" s="221"/>
      <c r="L153" s="228"/>
      <c r="M153" s="229"/>
      <c r="N153" s="229"/>
      <c r="O153" s="230"/>
      <c r="P153" s="231"/>
      <c r="Q153" s="228"/>
      <c r="R153" s="229"/>
      <c r="S153" s="229"/>
      <c r="T153" s="230"/>
      <c r="U153" s="231"/>
      <c r="V153" s="228"/>
      <c r="W153" s="229"/>
      <c r="X153" s="229"/>
      <c r="Y153" s="230"/>
      <c r="Z153" s="231"/>
      <c r="AA153" s="228"/>
      <c r="AB153" s="229"/>
      <c r="AC153" s="229"/>
      <c r="AD153" s="230"/>
      <c r="AE153" s="231"/>
    </row>
    <row r="154" spans="1:31" ht="12.75" hidden="1" customHeight="1" x14ac:dyDescent="0.2">
      <c r="A154" s="114">
        <f>$A$34</f>
        <v>0</v>
      </c>
      <c r="B154" s="210"/>
      <c r="C154" s="211"/>
      <c r="D154" s="211"/>
      <c r="E154" s="212"/>
      <c r="F154" s="213"/>
      <c r="G154" s="218"/>
      <c r="H154" s="219"/>
      <c r="I154" s="219"/>
      <c r="J154" s="220"/>
      <c r="K154" s="221"/>
      <c r="L154" s="228"/>
      <c r="M154" s="229"/>
      <c r="N154" s="229"/>
      <c r="O154" s="230"/>
      <c r="P154" s="231"/>
      <c r="Q154" s="228"/>
      <c r="R154" s="229"/>
      <c r="S154" s="229"/>
      <c r="T154" s="230"/>
      <c r="U154" s="231"/>
      <c r="V154" s="228"/>
      <c r="W154" s="229"/>
      <c r="X154" s="229"/>
      <c r="Y154" s="230"/>
      <c r="Z154" s="231"/>
      <c r="AA154" s="228"/>
      <c r="AB154" s="229"/>
      <c r="AC154" s="229"/>
      <c r="AD154" s="230"/>
      <c r="AE154" s="231"/>
    </row>
    <row r="155" spans="1:31" ht="12.75" hidden="1" customHeight="1" x14ac:dyDescent="0.2">
      <c r="B155" s="210"/>
      <c r="C155" s="211"/>
      <c r="D155" s="211"/>
      <c r="E155" s="212"/>
      <c r="F155" s="213"/>
      <c r="G155" s="218"/>
      <c r="H155" s="219"/>
      <c r="I155" s="219"/>
      <c r="J155" s="220"/>
      <c r="K155" s="221"/>
      <c r="L155" s="228"/>
      <c r="M155" s="229"/>
      <c r="N155" s="229"/>
      <c r="O155" s="230"/>
      <c r="P155" s="231"/>
      <c r="Q155" s="228"/>
      <c r="R155" s="229"/>
      <c r="S155" s="229"/>
      <c r="T155" s="230"/>
      <c r="U155" s="231"/>
      <c r="V155" s="228"/>
      <c r="W155" s="229"/>
      <c r="X155" s="229"/>
      <c r="Y155" s="230"/>
      <c r="Z155" s="231"/>
      <c r="AA155" s="228"/>
      <c r="AB155" s="229"/>
      <c r="AC155" s="229"/>
      <c r="AD155" s="230"/>
      <c r="AE155" s="231"/>
    </row>
    <row r="156" spans="1:31" x14ac:dyDescent="0.2">
      <c r="A156" s="115" t="s">
        <v>2</v>
      </c>
      <c r="B156" s="214">
        <f t="shared" ref="B156:AE156" si="29">SUM(B$132:B$155)</f>
        <v>1443</v>
      </c>
      <c r="C156" s="215">
        <f t="shared" si="29"/>
        <v>2886342</v>
      </c>
      <c r="D156" s="215">
        <f t="shared" si="29"/>
        <v>785157</v>
      </c>
      <c r="E156" s="216">
        <f t="shared" si="29"/>
        <v>698195.27800000005</v>
      </c>
      <c r="F156" s="217">
        <f t="shared" si="29"/>
        <v>0.99999999999999989</v>
      </c>
      <c r="G156" s="224">
        <f t="shared" si="29"/>
        <v>1495</v>
      </c>
      <c r="H156" s="225">
        <f t="shared" si="29"/>
        <v>2775445</v>
      </c>
      <c r="I156" s="225">
        <f t="shared" si="29"/>
        <v>760411</v>
      </c>
      <c r="J156" s="226">
        <f t="shared" si="29"/>
        <v>669595.87</v>
      </c>
      <c r="K156" s="227">
        <f t="shared" si="29"/>
        <v>1</v>
      </c>
      <c r="L156" s="233">
        <f t="shared" si="29"/>
        <v>1517</v>
      </c>
      <c r="M156" s="234">
        <f t="shared" si="29"/>
        <v>2674360</v>
      </c>
      <c r="N156" s="234">
        <f t="shared" si="29"/>
        <v>737571</v>
      </c>
      <c r="O156" s="235">
        <f t="shared" si="29"/>
        <v>634960.52999999991</v>
      </c>
      <c r="P156" s="236">
        <f t="shared" si="29"/>
        <v>1.0000000000000002</v>
      </c>
      <c r="Q156" s="233">
        <f t="shared" si="29"/>
        <v>1569</v>
      </c>
      <c r="R156" s="234">
        <f t="shared" si="29"/>
        <v>2643137</v>
      </c>
      <c r="S156" s="234">
        <f t="shared" si="29"/>
        <v>722497</v>
      </c>
      <c r="T156" s="235">
        <f t="shared" si="29"/>
        <v>605315.05499999993</v>
      </c>
      <c r="U156" s="236">
        <f t="shared" si="29"/>
        <v>1</v>
      </c>
      <c r="V156" s="233">
        <f t="shared" si="29"/>
        <v>1653</v>
      </c>
      <c r="W156" s="234">
        <f t="shared" si="29"/>
        <v>2649952</v>
      </c>
      <c r="X156" s="234">
        <f t="shared" si="29"/>
        <v>709773</v>
      </c>
      <c r="Y156" s="235">
        <f t="shared" si="29"/>
        <v>576454.98399999994</v>
      </c>
      <c r="Z156" s="236">
        <f t="shared" si="29"/>
        <v>1</v>
      </c>
      <c r="AA156" s="233">
        <f t="shared" si="29"/>
        <v>0</v>
      </c>
      <c r="AB156" s="234">
        <f t="shared" si="29"/>
        <v>0</v>
      </c>
      <c r="AC156" s="234">
        <f t="shared" si="29"/>
        <v>0</v>
      </c>
      <c r="AD156" s="235">
        <f t="shared" si="29"/>
        <v>0</v>
      </c>
      <c r="AE156" s="236" t="e">
        <f t="shared" si="29"/>
        <v>#DIV/0!</v>
      </c>
    </row>
    <row r="159" spans="1:31" ht="12.75" hidden="1" customHeight="1" x14ac:dyDescent="0.2"/>
    <row r="160" spans="1:31" ht="12.75" hidden="1" customHeight="1" x14ac:dyDescent="0.2"/>
    <row r="161" spans="1:31" ht="12.75" hidden="1" customHeight="1" x14ac:dyDescent="0.2"/>
    <row r="162" spans="1:31" ht="12.75" hidden="1" customHeight="1" x14ac:dyDescent="0.2"/>
    <row r="163" spans="1:31" ht="12.75" hidden="1" customHeight="1" x14ac:dyDescent="0.2"/>
    <row r="164" spans="1:31" ht="12.75" hidden="1" customHeight="1" x14ac:dyDescent="0.2"/>
    <row r="165" spans="1:31" ht="12.75" hidden="1" customHeight="1" x14ac:dyDescent="0.2"/>
    <row r="166" spans="1:31" ht="12.75" hidden="1" customHeight="1" x14ac:dyDescent="0.2"/>
    <row r="167" spans="1:31" ht="12.75" hidden="1" customHeight="1" x14ac:dyDescent="0.2"/>
    <row r="168" spans="1:31" ht="12.75" hidden="1" customHeight="1" x14ac:dyDescent="0.2"/>
    <row r="169" spans="1:31" ht="12.75" hidden="1" customHeight="1" x14ac:dyDescent="0.2"/>
    <row r="171" spans="1:31" x14ac:dyDescent="0.2">
      <c r="A171" s="273" t="str">
        <f>Translation!$A$33</f>
        <v>Vorsorgeeinrichtungen ohne Staatsgarantie und mit Vollversicherungslösung</v>
      </c>
    </row>
    <row r="172" spans="1:31" x14ac:dyDescent="0.2">
      <c r="A172" s="114" t="str">
        <f>$A$12</f>
        <v>Versicherung / nur Kapitalien</v>
      </c>
      <c r="B172" s="238">
        <v>18</v>
      </c>
      <c r="C172" s="239">
        <v>7693</v>
      </c>
      <c r="D172" s="239">
        <v>13</v>
      </c>
      <c r="E172" s="240">
        <v>1092.9659999999999</v>
      </c>
      <c r="F172" s="241">
        <f t="shared" ref="F172:F178" si="30">E172/E$196</f>
        <v>1.1373209601589274E-2</v>
      </c>
      <c r="G172" s="246">
        <v>119</v>
      </c>
      <c r="H172" s="247">
        <v>1074456</v>
      </c>
      <c r="I172" s="247">
        <v>896</v>
      </c>
      <c r="J172" s="248">
        <v>99624.741999999998</v>
      </c>
      <c r="K172" s="249">
        <f t="shared" ref="K172:K178" si="31">J172/J$196</f>
        <v>0.9994276387235238</v>
      </c>
      <c r="L172" s="256">
        <v>123</v>
      </c>
      <c r="M172" s="257">
        <v>1053109</v>
      </c>
      <c r="N172" s="257">
        <v>1000</v>
      </c>
      <c r="O172" s="258">
        <v>97595.623999999996</v>
      </c>
      <c r="P172" s="259">
        <f t="shared" ref="P172:P178" si="32">O172/O$196</f>
        <v>0.99763249966292611</v>
      </c>
      <c r="Q172" s="256">
        <v>133</v>
      </c>
      <c r="R172" s="257">
        <v>1086091</v>
      </c>
      <c r="S172" s="257">
        <v>12114</v>
      </c>
      <c r="T172" s="258">
        <v>98442.206999999995</v>
      </c>
      <c r="U172" s="259">
        <f t="shared" ref="U172:U178" si="33">T172/T$196</f>
        <v>0.99772281258687689</v>
      </c>
      <c r="V172" s="256">
        <v>146</v>
      </c>
      <c r="W172" s="257">
        <v>1014136</v>
      </c>
      <c r="X172" s="257">
        <v>4976</v>
      </c>
      <c r="Y172" s="258">
        <v>102061.50199999999</v>
      </c>
      <c r="Z172" s="259">
        <f t="shared" ref="Z172:Z178" si="34">Y172/Y$196</f>
        <v>0.9979133397470924</v>
      </c>
      <c r="AA172" s="256"/>
      <c r="AB172" s="257"/>
      <c r="AC172" s="257"/>
      <c r="AD172" s="258"/>
      <c r="AE172" s="259" t="e">
        <f t="shared" ref="AE172:AE178" si="35">AD172/AD$196</f>
        <v>#DIV/0!</v>
      </c>
    </row>
    <row r="173" spans="1:31" x14ac:dyDescent="0.2">
      <c r="A173" s="114" t="str">
        <f>$A$13</f>
        <v>unter 2.00%</v>
      </c>
      <c r="B173" s="238">
        <v>15</v>
      </c>
      <c r="C173" s="239">
        <v>122416</v>
      </c>
      <c r="D173" s="239">
        <v>29</v>
      </c>
      <c r="E173" s="240">
        <v>9161.7710000000006</v>
      </c>
      <c r="F173" s="241">
        <f t="shared" si="30"/>
        <v>9.5335757841288921E-2</v>
      </c>
      <c r="G173" s="246">
        <v>0</v>
      </c>
      <c r="H173" s="247">
        <v>0</v>
      </c>
      <c r="I173" s="247">
        <v>0</v>
      </c>
      <c r="J173" s="248">
        <v>0</v>
      </c>
      <c r="K173" s="249">
        <f t="shared" si="31"/>
        <v>0</v>
      </c>
      <c r="L173" s="256">
        <v>0</v>
      </c>
      <c r="M173" s="257">
        <v>0</v>
      </c>
      <c r="N173" s="257">
        <v>0</v>
      </c>
      <c r="O173" s="258">
        <v>0</v>
      </c>
      <c r="P173" s="259">
        <f t="shared" si="32"/>
        <v>0</v>
      </c>
      <c r="Q173" s="256">
        <v>0</v>
      </c>
      <c r="R173" s="257">
        <v>0</v>
      </c>
      <c r="S173" s="257">
        <v>0</v>
      </c>
      <c r="T173" s="258">
        <v>0</v>
      </c>
      <c r="U173" s="259">
        <f t="shared" si="33"/>
        <v>0</v>
      </c>
      <c r="V173" s="256">
        <v>0</v>
      </c>
      <c r="W173" s="257">
        <v>0</v>
      </c>
      <c r="X173" s="257">
        <v>0</v>
      </c>
      <c r="Y173" s="258">
        <v>0</v>
      </c>
      <c r="Z173" s="259">
        <f t="shared" si="34"/>
        <v>0</v>
      </c>
      <c r="AA173" s="256"/>
      <c r="AB173" s="257"/>
      <c r="AC173" s="257"/>
      <c r="AD173" s="258"/>
      <c r="AE173" s="259" t="e">
        <f t="shared" si="35"/>
        <v>#DIV/0!</v>
      </c>
    </row>
    <row r="174" spans="1:31" x14ac:dyDescent="0.2">
      <c r="A174" s="114" t="str">
        <f>$A$14</f>
        <v>2.00% – 2.49%</v>
      </c>
      <c r="B174" s="238">
        <v>24</v>
      </c>
      <c r="C174" s="239">
        <v>316385</v>
      </c>
      <c r="D174" s="239">
        <v>2</v>
      </c>
      <c r="E174" s="240">
        <v>33321.421000000002</v>
      </c>
      <c r="F174" s="241">
        <f t="shared" si="30"/>
        <v>0.34673677429654587</v>
      </c>
      <c r="G174" s="246">
        <v>0</v>
      </c>
      <c r="H174" s="247">
        <v>0</v>
      </c>
      <c r="I174" s="247">
        <v>0</v>
      </c>
      <c r="J174" s="248">
        <v>0</v>
      </c>
      <c r="K174" s="249">
        <f t="shared" si="31"/>
        <v>0</v>
      </c>
      <c r="L174" s="256">
        <v>0</v>
      </c>
      <c r="M174" s="257">
        <v>0</v>
      </c>
      <c r="N174" s="257">
        <v>0</v>
      </c>
      <c r="O174" s="258">
        <v>0</v>
      </c>
      <c r="P174" s="259">
        <f t="shared" si="32"/>
        <v>0</v>
      </c>
      <c r="Q174" s="256">
        <v>0</v>
      </c>
      <c r="R174" s="257">
        <v>0</v>
      </c>
      <c r="S174" s="257">
        <v>0</v>
      </c>
      <c r="T174" s="258">
        <v>0</v>
      </c>
      <c r="U174" s="259">
        <f t="shared" si="33"/>
        <v>0</v>
      </c>
      <c r="V174" s="256">
        <v>0</v>
      </c>
      <c r="W174" s="257">
        <v>0</v>
      </c>
      <c r="X174" s="257">
        <v>0</v>
      </c>
      <c r="Y174" s="258">
        <v>0</v>
      </c>
      <c r="Z174" s="259">
        <f t="shared" si="34"/>
        <v>0</v>
      </c>
      <c r="AA174" s="256"/>
      <c r="AB174" s="257"/>
      <c r="AC174" s="257"/>
      <c r="AD174" s="258"/>
      <c r="AE174" s="259" t="e">
        <f t="shared" si="35"/>
        <v>#DIV/0!</v>
      </c>
    </row>
    <row r="175" spans="1:31" x14ac:dyDescent="0.2">
      <c r="A175" s="114" t="str">
        <f>$A$15</f>
        <v>2.50% – 2.99%</v>
      </c>
      <c r="B175" s="238">
        <v>5</v>
      </c>
      <c r="C175" s="239">
        <v>881</v>
      </c>
      <c r="D175" s="239">
        <v>0</v>
      </c>
      <c r="E175" s="240">
        <v>124.387</v>
      </c>
      <c r="F175" s="241">
        <f t="shared" si="30"/>
        <v>1.2943489758262244E-3</v>
      </c>
      <c r="G175" s="246">
        <v>0</v>
      </c>
      <c r="H175" s="247">
        <v>0</v>
      </c>
      <c r="I175" s="247">
        <v>0</v>
      </c>
      <c r="J175" s="248">
        <v>0</v>
      </c>
      <c r="K175" s="249">
        <f t="shared" si="31"/>
        <v>0</v>
      </c>
      <c r="L175" s="256">
        <v>0</v>
      </c>
      <c r="M175" s="257">
        <v>0</v>
      </c>
      <c r="N175" s="257">
        <v>0</v>
      </c>
      <c r="O175" s="258">
        <v>0</v>
      </c>
      <c r="P175" s="259">
        <f t="shared" si="32"/>
        <v>0</v>
      </c>
      <c r="Q175" s="256">
        <v>0</v>
      </c>
      <c r="R175" s="257">
        <v>0</v>
      </c>
      <c r="S175" s="257">
        <v>0</v>
      </c>
      <c r="T175" s="258">
        <v>0</v>
      </c>
      <c r="U175" s="259">
        <f t="shared" si="33"/>
        <v>0</v>
      </c>
      <c r="V175" s="256">
        <v>0</v>
      </c>
      <c r="W175" s="257">
        <v>0</v>
      </c>
      <c r="X175" s="257">
        <v>0</v>
      </c>
      <c r="Y175" s="258">
        <v>0</v>
      </c>
      <c r="Z175" s="259">
        <f t="shared" si="34"/>
        <v>0</v>
      </c>
      <c r="AA175" s="256"/>
      <c r="AB175" s="257"/>
      <c r="AC175" s="257"/>
      <c r="AD175" s="258"/>
      <c r="AE175" s="259" t="e">
        <f t="shared" si="35"/>
        <v>#DIV/0!</v>
      </c>
    </row>
    <row r="176" spans="1:31" x14ac:dyDescent="0.2">
      <c r="A176" s="114" t="str">
        <f>$A$16</f>
        <v>3.00% – 3.49%</v>
      </c>
      <c r="B176" s="238">
        <v>4</v>
      </c>
      <c r="C176" s="239">
        <v>3414</v>
      </c>
      <c r="D176" s="239">
        <v>1</v>
      </c>
      <c r="E176" s="240">
        <v>198.637</v>
      </c>
      <c r="F176" s="241">
        <f t="shared" si="30"/>
        <v>2.0669812561698066E-3</v>
      </c>
      <c r="G176" s="246">
        <v>1</v>
      </c>
      <c r="H176" s="247">
        <v>10</v>
      </c>
      <c r="I176" s="247">
        <v>0</v>
      </c>
      <c r="J176" s="248">
        <v>3.4670000000000001</v>
      </c>
      <c r="K176" s="249">
        <f t="shared" si="31"/>
        <v>3.4780673494285755E-5</v>
      </c>
      <c r="L176" s="256">
        <v>1</v>
      </c>
      <c r="M176" s="257">
        <v>10</v>
      </c>
      <c r="N176" s="257">
        <v>0</v>
      </c>
      <c r="O176" s="258">
        <v>3.258</v>
      </c>
      <c r="P176" s="259">
        <f t="shared" si="32"/>
        <v>3.3303610865809043E-5</v>
      </c>
      <c r="Q176" s="256">
        <v>1</v>
      </c>
      <c r="R176" s="257">
        <v>10</v>
      </c>
      <c r="S176" s="257">
        <v>0</v>
      </c>
      <c r="T176" s="258">
        <v>2.9980000000000002</v>
      </c>
      <c r="U176" s="259">
        <f t="shared" si="33"/>
        <v>3.0385066358126826E-5</v>
      </c>
      <c r="V176" s="256">
        <v>0</v>
      </c>
      <c r="W176" s="257">
        <v>0</v>
      </c>
      <c r="X176" s="257">
        <v>0</v>
      </c>
      <c r="Y176" s="258">
        <v>0</v>
      </c>
      <c r="Z176" s="259">
        <f t="shared" si="34"/>
        <v>0</v>
      </c>
      <c r="AA176" s="256"/>
      <c r="AB176" s="257"/>
      <c r="AC176" s="257"/>
      <c r="AD176" s="258"/>
      <c r="AE176" s="259" t="e">
        <f t="shared" si="35"/>
        <v>#DIV/0!</v>
      </c>
    </row>
    <row r="177" spans="1:31" ht="12.75" customHeight="1" x14ac:dyDescent="0.2">
      <c r="A177" s="114" t="str">
        <f>$A$17</f>
        <v>3.50% – 3.99%</v>
      </c>
      <c r="B177" s="238">
        <v>16</v>
      </c>
      <c r="C177" s="239">
        <v>517379</v>
      </c>
      <c r="D177" s="239">
        <v>0</v>
      </c>
      <c r="E177" s="240">
        <v>46986.832999999999</v>
      </c>
      <c r="F177" s="241">
        <f t="shared" si="30"/>
        <v>0.48893661854428389</v>
      </c>
      <c r="G177" s="246">
        <v>1</v>
      </c>
      <c r="H177" s="247">
        <v>278</v>
      </c>
      <c r="I177" s="247">
        <v>0</v>
      </c>
      <c r="J177" s="248">
        <v>53.587000000000003</v>
      </c>
      <c r="K177" s="249">
        <f t="shared" si="31"/>
        <v>5.3758060298191262E-4</v>
      </c>
      <c r="L177" s="256">
        <v>2</v>
      </c>
      <c r="M177" s="257">
        <v>575</v>
      </c>
      <c r="N177" s="257">
        <v>156</v>
      </c>
      <c r="O177" s="258">
        <v>228.34800000000001</v>
      </c>
      <c r="P177" s="259">
        <f t="shared" si="32"/>
        <v>2.3341967262080305E-3</v>
      </c>
      <c r="Q177" s="256">
        <v>2</v>
      </c>
      <c r="R177" s="257">
        <v>574</v>
      </c>
      <c r="S177" s="257">
        <v>156</v>
      </c>
      <c r="T177" s="258">
        <v>221.685</v>
      </c>
      <c r="U177" s="259">
        <f t="shared" si="33"/>
        <v>2.2468023467649583E-3</v>
      </c>
      <c r="V177" s="256">
        <v>3</v>
      </c>
      <c r="W177" s="257">
        <v>569</v>
      </c>
      <c r="X177" s="257">
        <v>157</v>
      </c>
      <c r="Y177" s="258">
        <v>213.41300000000001</v>
      </c>
      <c r="Z177" s="259">
        <f t="shared" si="34"/>
        <v>2.0866602529075679E-3</v>
      </c>
      <c r="AA177" s="256"/>
      <c r="AB177" s="257"/>
      <c r="AC177" s="257"/>
      <c r="AD177" s="258"/>
      <c r="AE177" s="259" t="e">
        <f t="shared" si="35"/>
        <v>#DIV/0!</v>
      </c>
    </row>
    <row r="178" spans="1:31" ht="12.75" customHeight="1" x14ac:dyDescent="0.2">
      <c r="A178" s="114" t="str">
        <f>$A$18</f>
        <v>4.00% oder höher</v>
      </c>
      <c r="B178" s="238">
        <v>24</v>
      </c>
      <c r="C178" s="239">
        <v>82017</v>
      </c>
      <c r="D178" s="239">
        <v>633</v>
      </c>
      <c r="E178" s="240">
        <v>5214.0339999999997</v>
      </c>
      <c r="F178" s="241">
        <f t="shared" si="30"/>
        <v>5.4256309484295884E-2</v>
      </c>
      <c r="G178" s="246">
        <v>0</v>
      </c>
      <c r="H178" s="247">
        <v>0</v>
      </c>
      <c r="I178" s="247">
        <v>0</v>
      </c>
      <c r="J178" s="248">
        <v>0</v>
      </c>
      <c r="K178" s="249">
        <f t="shared" si="31"/>
        <v>0</v>
      </c>
      <c r="L178" s="256">
        <v>0</v>
      </c>
      <c r="M178" s="257">
        <v>0</v>
      </c>
      <c r="N178" s="257">
        <v>0</v>
      </c>
      <c r="O178" s="258">
        <v>0</v>
      </c>
      <c r="P178" s="259">
        <f t="shared" si="32"/>
        <v>0</v>
      </c>
      <c r="Q178" s="256">
        <v>0</v>
      </c>
      <c r="R178" s="257">
        <v>0</v>
      </c>
      <c r="S178" s="257">
        <v>0</v>
      </c>
      <c r="T178" s="258">
        <v>0</v>
      </c>
      <c r="U178" s="259">
        <f t="shared" si="33"/>
        <v>0</v>
      </c>
      <c r="V178" s="256">
        <v>0</v>
      </c>
      <c r="W178" s="257">
        <v>0</v>
      </c>
      <c r="X178" s="257">
        <v>0</v>
      </c>
      <c r="Y178" s="258">
        <v>0</v>
      </c>
      <c r="Z178" s="259">
        <f t="shared" si="34"/>
        <v>0</v>
      </c>
      <c r="AA178" s="256"/>
      <c r="AB178" s="257"/>
      <c r="AC178" s="257"/>
      <c r="AD178" s="258"/>
      <c r="AE178" s="259" t="e">
        <f t="shared" si="35"/>
        <v>#DIV/0!</v>
      </c>
    </row>
    <row r="179" spans="1:31" ht="12.75" hidden="1" customHeight="1" x14ac:dyDescent="0.2">
      <c r="A179" s="114">
        <f>$A$19</f>
        <v>0</v>
      </c>
      <c r="B179" s="238"/>
      <c r="C179" s="239"/>
      <c r="D179" s="239"/>
      <c r="E179" s="240"/>
      <c r="F179" s="241"/>
      <c r="G179" s="246"/>
      <c r="H179" s="247"/>
      <c r="I179" s="247"/>
      <c r="J179" s="248"/>
      <c r="K179" s="249"/>
      <c r="L179" s="256"/>
      <c r="M179" s="257"/>
      <c r="N179" s="257"/>
      <c r="O179" s="258"/>
      <c r="P179" s="259"/>
      <c r="Q179" s="256"/>
      <c r="R179" s="257"/>
      <c r="S179" s="257"/>
      <c r="T179" s="258"/>
      <c r="U179" s="259"/>
      <c r="V179" s="256"/>
      <c r="W179" s="257"/>
      <c r="X179" s="257"/>
      <c r="Y179" s="258"/>
      <c r="Z179" s="259"/>
      <c r="AA179" s="256"/>
      <c r="AB179" s="257"/>
      <c r="AC179" s="257"/>
      <c r="AD179" s="258"/>
      <c r="AE179" s="259"/>
    </row>
    <row r="180" spans="1:31" ht="12.75" hidden="1" customHeight="1" x14ac:dyDescent="0.2">
      <c r="A180" s="114">
        <f>$A$20</f>
        <v>0</v>
      </c>
      <c r="B180" s="238"/>
      <c r="C180" s="239"/>
      <c r="D180" s="239"/>
      <c r="E180" s="240"/>
      <c r="F180" s="241"/>
      <c r="G180" s="246"/>
      <c r="H180" s="247"/>
      <c r="I180" s="247"/>
      <c r="J180" s="248"/>
      <c r="K180" s="249"/>
      <c r="L180" s="256"/>
      <c r="M180" s="257"/>
      <c r="N180" s="257"/>
      <c r="O180" s="258"/>
      <c r="P180" s="259"/>
      <c r="Q180" s="256"/>
      <c r="R180" s="257"/>
      <c r="S180" s="257"/>
      <c r="T180" s="258"/>
      <c r="U180" s="259"/>
      <c r="V180" s="256"/>
      <c r="W180" s="257"/>
      <c r="X180" s="257"/>
      <c r="Y180" s="258"/>
      <c r="Z180" s="259"/>
      <c r="AA180" s="256"/>
      <c r="AB180" s="257"/>
      <c r="AC180" s="257"/>
      <c r="AD180" s="258"/>
      <c r="AE180" s="259"/>
    </row>
    <row r="181" spans="1:31" ht="12.75" hidden="1" customHeight="1" x14ac:dyDescent="0.2">
      <c r="A181" s="114">
        <f>$A$21</f>
        <v>0</v>
      </c>
      <c r="B181" s="238"/>
      <c r="C181" s="239"/>
      <c r="D181" s="239"/>
      <c r="E181" s="240"/>
      <c r="F181" s="241"/>
      <c r="G181" s="246"/>
      <c r="H181" s="247"/>
      <c r="I181" s="247"/>
      <c r="J181" s="248"/>
      <c r="K181" s="249"/>
      <c r="L181" s="256"/>
      <c r="M181" s="257"/>
      <c r="N181" s="257"/>
      <c r="O181" s="258"/>
      <c r="P181" s="259"/>
      <c r="Q181" s="256"/>
      <c r="R181" s="257"/>
      <c r="S181" s="257"/>
      <c r="T181" s="258"/>
      <c r="U181" s="259"/>
      <c r="V181" s="256"/>
      <c r="W181" s="257"/>
      <c r="X181" s="257"/>
      <c r="Y181" s="258"/>
      <c r="Z181" s="259"/>
      <c r="AA181" s="256"/>
      <c r="AB181" s="257"/>
      <c r="AC181" s="257"/>
      <c r="AD181" s="258"/>
      <c r="AE181" s="259"/>
    </row>
    <row r="182" spans="1:31" ht="12.75" hidden="1" customHeight="1" x14ac:dyDescent="0.2">
      <c r="A182" s="114">
        <f>$A$22</f>
        <v>0</v>
      </c>
      <c r="B182" s="238"/>
      <c r="C182" s="239"/>
      <c r="D182" s="239"/>
      <c r="E182" s="240"/>
      <c r="F182" s="241"/>
      <c r="G182" s="246"/>
      <c r="H182" s="247"/>
      <c r="I182" s="247"/>
      <c r="J182" s="248"/>
      <c r="K182" s="249"/>
      <c r="L182" s="256"/>
      <c r="M182" s="257"/>
      <c r="N182" s="257"/>
      <c r="O182" s="258"/>
      <c r="P182" s="259"/>
      <c r="Q182" s="256"/>
      <c r="R182" s="257"/>
      <c r="S182" s="257"/>
      <c r="T182" s="258"/>
      <c r="U182" s="259"/>
      <c r="V182" s="256"/>
      <c r="W182" s="257"/>
      <c r="X182" s="257"/>
      <c r="Y182" s="258"/>
      <c r="Z182" s="259"/>
      <c r="AA182" s="256"/>
      <c r="AB182" s="257"/>
      <c r="AC182" s="257"/>
      <c r="AD182" s="258"/>
      <c r="AE182" s="259"/>
    </row>
    <row r="183" spans="1:31" ht="12.75" hidden="1" customHeight="1" x14ac:dyDescent="0.2">
      <c r="A183" s="114">
        <f>$A$23</f>
        <v>0</v>
      </c>
      <c r="B183" s="238"/>
      <c r="C183" s="239"/>
      <c r="D183" s="239"/>
      <c r="E183" s="240"/>
      <c r="F183" s="241"/>
      <c r="G183" s="246"/>
      <c r="H183" s="247"/>
      <c r="I183" s="247"/>
      <c r="J183" s="248"/>
      <c r="K183" s="249"/>
      <c r="L183" s="256"/>
      <c r="M183" s="257"/>
      <c r="N183" s="257"/>
      <c r="O183" s="258"/>
      <c r="P183" s="259"/>
      <c r="Q183" s="256"/>
      <c r="R183" s="257"/>
      <c r="S183" s="257"/>
      <c r="T183" s="258"/>
      <c r="U183" s="259"/>
      <c r="V183" s="256"/>
      <c r="W183" s="257"/>
      <c r="X183" s="257"/>
      <c r="Y183" s="258"/>
      <c r="Z183" s="259"/>
      <c r="AA183" s="256"/>
      <c r="AB183" s="257"/>
      <c r="AC183" s="257"/>
      <c r="AD183" s="258"/>
      <c r="AE183" s="259"/>
    </row>
    <row r="184" spans="1:31" ht="12.75" hidden="1" customHeight="1" x14ac:dyDescent="0.2">
      <c r="A184" s="114">
        <f>$A$24</f>
        <v>0</v>
      </c>
      <c r="B184" s="238"/>
      <c r="C184" s="239"/>
      <c r="D184" s="239"/>
      <c r="E184" s="240"/>
      <c r="F184" s="241"/>
      <c r="G184" s="246"/>
      <c r="H184" s="247"/>
      <c r="I184" s="247"/>
      <c r="J184" s="248"/>
      <c r="K184" s="249"/>
      <c r="L184" s="256"/>
      <c r="M184" s="257"/>
      <c r="N184" s="257"/>
      <c r="O184" s="258"/>
      <c r="P184" s="259"/>
      <c r="Q184" s="256"/>
      <c r="R184" s="257"/>
      <c r="S184" s="257"/>
      <c r="T184" s="258"/>
      <c r="U184" s="259"/>
      <c r="V184" s="256"/>
      <c r="W184" s="257"/>
      <c r="X184" s="257"/>
      <c r="Y184" s="258"/>
      <c r="Z184" s="259"/>
      <c r="AA184" s="256"/>
      <c r="AB184" s="257"/>
      <c r="AC184" s="257"/>
      <c r="AD184" s="258"/>
      <c r="AE184" s="259"/>
    </row>
    <row r="185" spans="1:31" ht="12.75" hidden="1" customHeight="1" x14ac:dyDescent="0.2">
      <c r="A185" s="114">
        <f>$A$25</f>
        <v>0</v>
      </c>
      <c r="B185" s="238"/>
      <c r="C185" s="239"/>
      <c r="D185" s="239"/>
      <c r="E185" s="240"/>
      <c r="F185" s="241"/>
      <c r="G185" s="246"/>
      <c r="H185" s="247"/>
      <c r="I185" s="247"/>
      <c r="J185" s="248"/>
      <c r="K185" s="249"/>
      <c r="L185" s="256"/>
      <c r="M185" s="257"/>
      <c r="N185" s="257"/>
      <c r="O185" s="258"/>
      <c r="P185" s="259"/>
      <c r="Q185" s="256"/>
      <c r="R185" s="257"/>
      <c r="S185" s="257"/>
      <c r="T185" s="258"/>
      <c r="U185" s="259"/>
      <c r="V185" s="256"/>
      <c r="W185" s="257"/>
      <c r="X185" s="257"/>
      <c r="Y185" s="258"/>
      <c r="Z185" s="259"/>
      <c r="AA185" s="256"/>
      <c r="AB185" s="257"/>
      <c r="AC185" s="257"/>
      <c r="AD185" s="258"/>
      <c r="AE185" s="259"/>
    </row>
    <row r="186" spans="1:31" ht="12.75" hidden="1" customHeight="1" x14ac:dyDescent="0.2">
      <c r="A186" s="114">
        <f>$A$26</f>
        <v>0</v>
      </c>
      <c r="B186" s="238"/>
      <c r="C186" s="239"/>
      <c r="D186" s="239"/>
      <c r="E186" s="240"/>
      <c r="F186" s="241"/>
      <c r="G186" s="246"/>
      <c r="H186" s="247"/>
      <c r="I186" s="247"/>
      <c r="J186" s="248"/>
      <c r="K186" s="249"/>
      <c r="L186" s="256"/>
      <c r="M186" s="257"/>
      <c r="N186" s="257"/>
      <c r="O186" s="258"/>
      <c r="P186" s="259"/>
      <c r="Q186" s="256"/>
      <c r="R186" s="257"/>
      <c r="S186" s="257"/>
      <c r="T186" s="258"/>
      <c r="U186" s="259"/>
      <c r="V186" s="256"/>
      <c r="W186" s="257"/>
      <c r="X186" s="257"/>
      <c r="Y186" s="258"/>
      <c r="Z186" s="259"/>
      <c r="AA186" s="256"/>
      <c r="AB186" s="257"/>
      <c r="AC186" s="257"/>
      <c r="AD186" s="258"/>
      <c r="AE186" s="259"/>
    </row>
    <row r="187" spans="1:31" ht="12.75" hidden="1" customHeight="1" x14ac:dyDescent="0.2">
      <c r="A187" s="114">
        <f>$A$27</f>
        <v>0</v>
      </c>
      <c r="B187" s="238"/>
      <c r="C187" s="239"/>
      <c r="D187" s="239"/>
      <c r="E187" s="240"/>
      <c r="F187" s="241"/>
      <c r="G187" s="246"/>
      <c r="H187" s="247"/>
      <c r="I187" s="247"/>
      <c r="J187" s="248"/>
      <c r="K187" s="249"/>
      <c r="L187" s="256"/>
      <c r="M187" s="257"/>
      <c r="N187" s="257"/>
      <c r="O187" s="258"/>
      <c r="P187" s="259"/>
      <c r="Q187" s="256"/>
      <c r="R187" s="257"/>
      <c r="S187" s="257"/>
      <c r="T187" s="258"/>
      <c r="U187" s="259"/>
      <c r="V187" s="256"/>
      <c r="W187" s="257"/>
      <c r="X187" s="257"/>
      <c r="Y187" s="258"/>
      <c r="Z187" s="259"/>
      <c r="AA187" s="256"/>
      <c r="AB187" s="257"/>
      <c r="AC187" s="257"/>
      <c r="AD187" s="258"/>
      <c r="AE187" s="259"/>
    </row>
    <row r="188" spans="1:31" ht="12.75" hidden="1" customHeight="1" x14ac:dyDescent="0.2">
      <c r="A188" s="114">
        <f>$A$28</f>
        <v>0</v>
      </c>
      <c r="B188" s="238"/>
      <c r="C188" s="239"/>
      <c r="D188" s="239"/>
      <c r="E188" s="240"/>
      <c r="F188" s="241"/>
      <c r="G188" s="246"/>
      <c r="H188" s="247"/>
      <c r="I188" s="247"/>
      <c r="J188" s="248"/>
      <c r="K188" s="249"/>
      <c r="L188" s="256"/>
      <c r="M188" s="257"/>
      <c r="N188" s="257"/>
      <c r="O188" s="258"/>
      <c r="P188" s="259"/>
      <c r="Q188" s="256"/>
      <c r="R188" s="257"/>
      <c r="S188" s="257"/>
      <c r="T188" s="258"/>
      <c r="U188" s="259"/>
      <c r="V188" s="256"/>
      <c r="W188" s="257"/>
      <c r="X188" s="257"/>
      <c r="Y188" s="258"/>
      <c r="Z188" s="259"/>
      <c r="AA188" s="256"/>
      <c r="AB188" s="257"/>
      <c r="AC188" s="257"/>
      <c r="AD188" s="258"/>
      <c r="AE188" s="259"/>
    </row>
    <row r="189" spans="1:31" ht="12.75" hidden="1" customHeight="1" x14ac:dyDescent="0.2">
      <c r="A189" s="114">
        <f>$A$29</f>
        <v>0</v>
      </c>
      <c r="B189" s="238"/>
      <c r="C189" s="239"/>
      <c r="D189" s="239"/>
      <c r="E189" s="240"/>
      <c r="F189" s="241"/>
      <c r="G189" s="246"/>
      <c r="H189" s="247"/>
      <c r="I189" s="247"/>
      <c r="J189" s="248"/>
      <c r="K189" s="249"/>
      <c r="L189" s="256"/>
      <c r="M189" s="257"/>
      <c r="N189" s="257"/>
      <c r="O189" s="258"/>
      <c r="P189" s="259"/>
      <c r="Q189" s="256"/>
      <c r="R189" s="257"/>
      <c r="S189" s="257"/>
      <c r="T189" s="258"/>
      <c r="U189" s="259"/>
      <c r="V189" s="256"/>
      <c r="W189" s="257"/>
      <c r="X189" s="257"/>
      <c r="Y189" s="258"/>
      <c r="Z189" s="259"/>
      <c r="AA189" s="256"/>
      <c r="AB189" s="257"/>
      <c r="AC189" s="257"/>
      <c r="AD189" s="258"/>
      <c r="AE189" s="259"/>
    </row>
    <row r="190" spans="1:31" ht="12.75" hidden="1" customHeight="1" x14ac:dyDescent="0.2">
      <c r="A190" s="114">
        <f>$A$30</f>
        <v>0</v>
      </c>
      <c r="B190" s="238"/>
      <c r="C190" s="239"/>
      <c r="D190" s="239"/>
      <c r="E190" s="240"/>
      <c r="F190" s="241"/>
      <c r="G190" s="246"/>
      <c r="H190" s="247"/>
      <c r="I190" s="247"/>
      <c r="J190" s="248"/>
      <c r="K190" s="249"/>
      <c r="L190" s="256"/>
      <c r="M190" s="257"/>
      <c r="N190" s="257"/>
      <c r="O190" s="258"/>
      <c r="P190" s="259"/>
      <c r="Q190" s="256"/>
      <c r="R190" s="257"/>
      <c r="S190" s="257"/>
      <c r="T190" s="258"/>
      <c r="U190" s="259"/>
      <c r="V190" s="256"/>
      <c r="W190" s="257"/>
      <c r="X190" s="257"/>
      <c r="Y190" s="258"/>
      <c r="Z190" s="259"/>
      <c r="AA190" s="256"/>
      <c r="AB190" s="257"/>
      <c r="AC190" s="257"/>
      <c r="AD190" s="258"/>
      <c r="AE190" s="259"/>
    </row>
    <row r="191" spans="1:31" ht="12.75" hidden="1" customHeight="1" x14ac:dyDescent="0.2">
      <c r="A191" s="114">
        <f>$A$31</f>
        <v>0</v>
      </c>
      <c r="B191" s="238"/>
      <c r="C191" s="239"/>
      <c r="D191" s="239"/>
      <c r="E191" s="240"/>
      <c r="F191" s="241"/>
      <c r="G191" s="246"/>
      <c r="H191" s="247"/>
      <c r="I191" s="247"/>
      <c r="J191" s="248"/>
      <c r="K191" s="249"/>
      <c r="L191" s="256"/>
      <c r="M191" s="257"/>
      <c r="N191" s="257"/>
      <c r="O191" s="258"/>
      <c r="P191" s="259"/>
      <c r="Q191" s="256"/>
      <c r="R191" s="257"/>
      <c r="S191" s="257"/>
      <c r="T191" s="258"/>
      <c r="U191" s="259"/>
      <c r="V191" s="256"/>
      <c r="W191" s="257"/>
      <c r="X191" s="257"/>
      <c r="Y191" s="258"/>
      <c r="Z191" s="259"/>
      <c r="AA191" s="256"/>
      <c r="AB191" s="257"/>
      <c r="AC191" s="257"/>
      <c r="AD191" s="258"/>
      <c r="AE191" s="259"/>
    </row>
    <row r="192" spans="1:31" ht="12.75" hidden="1" customHeight="1" x14ac:dyDescent="0.2">
      <c r="A192" s="114">
        <f>$A$32</f>
        <v>0</v>
      </c>
      <c r="B192" s="238"/>
      <c r="C192" s="239"/>
      <c r="D192" s="239"/>
      <c r="E192" s="240"/>
      <c r="F192" s="241"/>
      <c r="G192" s="246"/>
      <c r="H192" s="247"/>
      <c r="I192" s="247"/>
      <c r="J192" s="248"/>
      <c r="K192" s="249"/>
      <c r="L192" s="256"/>
      <c r="M192" s="257"/>
      <c r="N192" s="257"/>
      <c r="O192" s="258"/>
      <c r="P192" s="259"/>
      <c r="Q192" s="256"/>
      <c r="R192" s="257"/>
      <c r="S192" s="257"/>
      <c r="T192" s="258"/>
      <c r="U192" s="259"/>
      <c r="V192" s="256"/>
      <c r="W192" s="257"/>
      <c r="X192" s="257"/>
      <c r="Y192" s="258"/>
      <c r="Z192" s="259"/>
      <c r="AA192" s="256"/>
      <c r="AB192" s="257"/>
      <c r="AC192" s="257"/>
      <c r="AD192" s="258"/>
      <c r="AE192" s="259"/>
    </row>
    <row r="193" spans="1:31" ht="12.75" hidden="1" customHeight="1" x14ac:dyDescent="0.2">
      <c r="A193" s="114">
        <f>$A$33</f>
        <v>0</v>
      </c>
      <c r="B193" s="238"/>
      <c r="C193" s="239"/>
      <c r="D193" s="239"/>
      <c r="E193" s="240"/>
      <c r="F193" s="241"/>
      <c r="G193" s="246"/>
      <c r="H193" s="247"/>
      <c r="I193" s="247"/>
      <c r="J193" s="248"/>
      <c r="K193" s="249"/>
      <c r="L193" s="256"/>
      <c r="M193" s="257"/>
      <c r="N193" s="257"/>
      <c r="O193" s="258"/>
      <c r="P193" s="259"/>
      <c r="Q193" s="256"/>
      <c r="R193" s="257"/>
      <c r="S193" s="257"/>
      <c r="T193" s="258"/>
      <c r="U193" s="259"/>
      <c r="V193" s="256"/>
      <c r="W193" s="257"/>
      <c r="X193" s="257"/>
      <c r="Y193" s="258"/>
      <c r="Z193" s="259"/>
      <c r="AA193" s="256"/>
      <c r="AB193" s="257"/>
      <c r="AC193" s="257"/>
      <c r="AD193" s="258"/>
      <c r="AE193" s="259"/>
    </row>
    <row r="194" spans="1:31" ht="12.75" hidden="1" customHeight="1" x14ac:dyDescent="0.2">
      <c r="A194" s="114">
        <f>$A$34</f>
        <v>0</v>
      </c>
      <c r="B194" s="238"/>
      <c r="C194" s="239"/>
      <c r="D194" s="239"/>
      <c r="E194" s="240"/>
      <c r="F194" s="241"/>
      <c r="G194" s="246"/>
      <c r="H194" s="247"/>
      <c r="I194" s="247"/>
      <c r="J194" s="248"/>
      <c r="K194" s="249"/>
      <c r="L194" s="256"/>
      <c r="M194" s="257"/>
      <c r="N194" s="257"/>
      <c r="O194" s="258"/>
      <c r="P194" s="259"/>
      <c r="Q194" s="256"/>
      <c r="R194" s="257"/>
      <c r="S194" s="257"/>
      <c r="T194" s="258"/>
      <c r="U194" s="259"/>
      <c r="V194" s="256"/>
      <c r="W194" s="257"/>
      <c r="X194" s="257"/>
      <c r="Y194" s="258"/>
      <c r="Z194" s="259"/>
      <c r="AA194" s="256"/>
      <c r="AB194" s="257"/>
      <c r="AC194" s="257"/>
      <c r="AD194" s="258"/>
      <c r="AE194" s="259"/>
    </row>
    <row r="195" spans="1:31" ht="12.75" hidden="1" customHeight="1" x14ac:dyDescent="0.2">
      <c r="B195" s="238"/>
      <c r="C195" s="239"/>
      <c r="D195" s="239"/>
      <c r="E195" s="240"/>
      <c r="F195" s="241"/>
      <c r="G195" s="246"/>
      <c r="H195" s="247"/>
      <c r="I195" s="247"/>
      <c r="J195" s="248"/>
      <c r="K195" s="249"/>
      <c r="L195" s="256"/>
      <c r="M195" s="257"/>
      <c r="N195" s="257"/>
      <c r="O195" s="258"/>
      <c r="P195" s="259"/>
      <c r="Q195" s="256"/>
      <c r="R195" s="257"/>
      <c r="S195" s="257"/>
      <c r="T195" s="258"/>
      <c r="U195" s="259"/>
      <c r="V195" s="256"/>
      <c r="W195" s="257"/>
      <c r="X195" s="257"/>
      <c r="Y195" s="258"/>
      <c r="Z195" s="259"/>
      <c r="AA195" s="256"/>
      <c r="AB195" s="257"/>
      <c r="AC195" s="257"/>
      <c r="AD195" s="258"/>
      <c r="AE195" s="259"/>
    </row>
    <row r="196" spans="1:31" x14ac:dyDescent="0.2">
      <c r="A196" s="115" t="s">
        <v>2</v>
      </c>
      <c r="B196" s="242">
        <f t="shared" ref="B196:AE196" si="36">SUM(B$172:B$195)</f>
        <v>106</v>
      </c>
      <c r="C196" s="243">
        <f t="shared" si="36"/>
        <v>1050185</v>
      </c>
      <c r="D196" s="243">
        <f t="shared" si="36"/>
        <v>678</v>
      </c>
      <c r="E196" s="244">
        <f t="shared" si="36"/>
        <v>96100.049000000014</v>
      </c>
      <c r="F196" s="245">
        <f t="shared" si="36"/>
        <v>0.99999999999999978</v>
      </c>
      <c r="G196" s="250">
        <f t="shared" si="36"/>
        <v>121</v>
      </c>
      <c r="H196" s="251">
        <f t="shared" si="36"/>
        <v>1074744</v>
      </c>
      <c r="I196" s="251">
        <f t="shared" si="36"/>
        <v>896</v>
      </c>
      <c r="J196" s="255">
        <f t="shared" si="36"/>
        <v>99681.796000000002</v>
      </c>
      <c r="K196" s="252">
        <f t="shared" si="36"/>
        <v>1</v>
      </c>
      <c r="L196" s="261">
        <f t="shared" si="36"/>
        <v>126</v>
      </c>
      <c r="M196" s="262">
        <f t="shared" si="36"/>
        <v>1053694</v>
      </c>
      <c r="N196" s="262">
        <f t="shared" si="36"/>
        <v>1156</v>
      </c>
      <c r="O196" s="263">
        <f t="shared" si="36"/>
        <v>97827.23</v>
      </c>
      <c r="P196" s="264">
        <f t="shared" si="36"/>
        <v>1</v>
      </c>
      <c r="Q196" s="261">
        <f t="shared" si="36"/>
        <v>136</v>
      </c>
      <c r="R196" s="262">
        <f t="shared" si="36"/>
        <v>1086675</v>
      </c>
      <c r="S196" s="262">
        <f t="shared" si="36"/>
        <v>12270</v>
      </c>
      <c r="T196" s="263">
        <f t="shared" si="36"/>
        <v>98666.89</v>
      </c>
      <c r="U196" s="264">
        <f t="shared" si="36"/>
        <v>1</v>
      </c>
      <c r="V196" s="261">
        <f t="shared" si="36"/>
        <v>149</v>
      </c>
      <c r="W196" s="262">
        <f t="shared" si="36"/>
        <v>1014705</v>
      </c>
      <c r="X196" s="262">
        <f t="shared" si="36"/>
        <v>5133</v>
      </c>
      <c r="Y196" s="263">
        <f t="shared" si="36"/>
        <v>102274.91499999999</v>
      </c>
      <c r="Z196" s="264">
        <f t="shared" si="36"/>
        <v>1</v>
      </c>
      <c r="AA196" s="261">
        <f t="shared" si="36"/>
        <v>0</v>
      </c>
      <c r="AB196" s="262">
        <f t="shared" si="36"/>
        <v>0</v>
      </c>
      <c r="AC196" s="262">
        <f t="shared" si="36"/>
        <v>0</v>
      </c>
      <c r="AD196" s="263">
        <f t="shared" si="36"/>
        <v>0</v>
      </c>
      <c r="AE196" s="264" t="e">
        <f t="shared" si="36"/>
        <v>#DIV/0!</v>
      </c>
    </row>
    <row r="199" spans="1:31" ht="12.75" customHeight="1" x14ac:dyDescent="0.2"/>
    <row r="200" spans="1:31" ht="12.75" customHeight="1" x14ac:dyDescent="0.2">
      <c r="A200" s="110" t="str">
        <f>Translation!$A$39</f>
        <v>Vorsorgekapital in Mio. CHF</v>
      </c>
    </row>
    <row r="201" spans="1:31" ht="12.75" customHeight="1" x14ac:dyDescent="0.2"/>
    <row r="202" spans="1:31" ht="12.75" customHeight="1" x14ac:dyDescent="0.2"/>
    <row r="203" spans="1:31" ht="12.75" customHeight="1" x14ac:dyDescent="0.2"/>
    <row r="204" spans="1:31" ht="12.75" customHeight="1" x14ac:dyDescent="0.2"/>
    <row r="205" spans="1:31" ht="12.75" customHeight="1" x14ac:dyDescent="0.2"/>
    <row r="206" spans="1:31" ht="12.75" customHeight="1" x14ac:dyDescent="0.2"/>
    <row r="207" spans="1:31" ht="12.75" customHeight="1" x14ac:dyDescent="0.2"/>
    <row r="208" spans="1:31" ht="12.75" customHeight="1" x14ac:dyDescent="0.2"/>
    <row r="209" ht="12.75" customHeight="1" x14ac:dyDescent="0.2"/>
  </sheetData>
  <mergeCells count="6">
    <mergeCell ref="B3:F3"/>
    <mergeCell ref="Q3:U3"/>
    <mergeCell ref="V3:Z3"/>
    <mergeCell ref="AA3:AE3"/>
    <mergeCell ref="L3:P3"/>
    <mergeCell ref="G3:K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Tabellen_2014-04-13_Korr"/>
    <f:field ref="objsubject" par="" edit="true" text=""/>
    <f:field ref="objcreatedby" par="" text="Tapernoux, André, Tae, OAK BV"/>
    <f:field ref="objcreatedat" par="" text="16.04.2014 09:01:00"/>
    <f:field ref="objchangedby" par="" text="Wüthrich, Marcel, Wum, OAK BV"/>
    <f:field ref="objmodifiedat" par="" text="28.04.2014 15:58:39"/>
    <f:field ref="doc_FSCFOLIO_1_1001_FieldDocumentNumber" par="" text=""/>
    <f:field ref="doc_FSCFOLIO_1_1001_FieldSubject" par="" edit="true" text=""/>
    <f:field ref="FSCFOLIO_1_1001_FieldCurrentUser" par="" text="Marcel Wüthrich"/>
    <f:field ref="CCAPRECONFIG_15_1001_Objektname" par="" edit="true" text="Tabellen_2014-04-13_Korr"/>
    <f:field ref="CHPRECONFIG_1_1001_Objektname" par="" edit="true" text="Tabellen_2014-04-13_Korr"/>
  </f:record>
  <f:display par="" text="...">
    <f:field ref="FSCFOLIO_1_1001_FieldCurrentUser" text="Aktueller Benutzer"/>
    <f:field ref="objsubject" text="Betreff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31</vt:i4>
      </vt:variant>
      <vt:variant>
        <vt:lpstr>Benannte Bereiche</vt:lpstr>
      </vt:variant>
      <vt:variant>
        <vt:i4>33</vt:i4>
      </vt:variant>
    </vt:vector>
  </HeadingPairs>
  <TitlesOfParts>
    <vt:vector size="64" baseType="lpstr">
      <vt:lpstr>Control</vt:lpstr>
      <vt:lpstr>0</vt:lpstr>
      <vt:lpstr>20</vt:lpstr>
      <vt:lpstr>21</vt:lpstr>
      <vt:lpstr>22</vt:lpstr>
      <vt:lpstr>23</vt:lpstr>
      <vt:lpstr>24</vt:lpstr>
      <vt:lpstr>25</vt:lpstr>
      <vt:lpstr>26</vt:lpstr>
      <vt:lpstr>28</vt:lpstr>
      <vt:lpstr>29</vt:lpstr>
      <vt:lpstr>31</vt:lpstr>
      <vt:lpstr>32</vt:lpstr>
      <vt:lpstr>33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47</vt:lpstr>
      <vt:lpstr>52</vt:lpstr>
      <vt:lpstr>53</vt:lpstr>
      <vt:lpstr>54</vt:lpstr>
      <vt:lpstr>55</vt:lpstr>
      <vt:lpstr>B 1</vt:lpstr>
      <vt:lpstr>Translation</vt:lpstr>
      <vt:lpstr>'0'!Drucktitel</vt:lpstr>
      <vt:lpstr>'20'!Drucktitel</vt:lpstr>
      <vt:lpstr>'21'!Drucktitel</vt:lpstr>
      <vt:lpstr>'22'!Drucktitel</vt:lpstr>
      <vt:lpstr>'23'!Drucktitel</vt:lpstr>
      <vt:lpstr>'24'!Drucktitel</vt:lpstr>
      <vt:lpstr>'25'!Drucktitel</vt:lpstr>
      <vt:lpstr>'26'!Drucktitel</vt:lpstr>
      <vt:lpstr>'28'!Drucktitel</vt:lpstr>
      <vt:lpstr>'29'!Drucktitel</vt:lpstr>
      <vt:lpstr>'31'!Drucktitel</vt:lpstr>
      <vt:lpstr>'32'!Drucktitel</vt:lpstr>
      <vt:lpstr>'33'!Drucktitel</vt:lpstr>
      <vt:lpstr>'35'!Drucktitel</vt:lpstr>
      <vt:lpstr>'36'!Drucktitel</vt:lpstr>
      <vt:lpstr>'37'!Drucktitel</vt:lpstr>
      <vt:lpstr>'38'!Drucktitel</vt:lpstr>
      <vt:lpstr>'39'!Drucktitel</vt:lpstr>
      <vt:lpstr>'40'!Drucktitel</vt:lpstr>
      <vt:lpstr>'41'!Drucktitel</vt:lpstr>
      <vt:lpstr>'42'!Drucktitel</vt:lpstr>
      <vt:lpstr>'43'!Drucktitel</vt:lpstr>
      <vt:lpstr>'44'!Drucktitel</vt:lpstr>
      <vt:lpstr>'47'!Drucktitel</vt:lpstr>
      <vt:lpstr>'52'!Drucktitel</vt:lpstr>
      <vt:lpstr>'53'!Drucktitel</vt:lpstr>
      <vt:lpstr>'54'!Drucktitel</vt:lpstr>
      <vt:lpstr>'55'!Drucktitel</vt:lpstr>
      <vt:lpstr>'B 1'!Drucktitel</vt:lpstr>
      <vt:lpstr>Control!Drucktitel</vt:lpstr>
      <vt:lpstr>Translation!Drucktitel</vt:lpstr>
      <vt:lpstr>language</vt:lpstr>
      <vt:lpstr>Sprachauswahl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Wüthrich Marcel OAK-BV</dc:creator>
  <cp:lastModifiedBy>Wüthrich Marcel OAK-BV</cp:lastModifiedBy>
  <cp:lastPrinted>2018-05-07T08:10:49Z</cp:lastPrinted>
  <dcterms:created xsi:type="dcterms:W3CDTF">2014-03-27T14:53:26Z</dcterms:created>
  <dcterms:modified xsi:type="dcterms:W3CDTF">2019-05-14T07:13:50Z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SVTEMPL@102.1950:FileRespAmtstitel">
    <vt:lpwstr/>
  </property>
  <property fmtid="{D5CDD505-2E9C-101B-9397-08002B2CF9AE}" pid="3" name="FSC#BSVTEMPL@102.1950:FileRespAmtstitel_F">
    <vt:lpwstr/>
  </property>
  <property fmtid="{D5CDD505-2E9C-101B-9397-08002B2CF9AE}" pid="4" name="FSC#BSVTEMPL@102.1950:FileRespAmtstitel_I">
    <vt:lpwstr/>
  </property>
  <property fmtid="{D5CDD505-2E9C-101B-9397-08002B2CF9AE}" pid="5" name="FSC#BSVTEMPL@102.1950:FileRespAmtstitel_E">
    <vt:lpwstr/>
  </property>
  <property fmtid="{D5CDD505-2E9C-101B-9397-08002B2CF9AE}" pid="6" name="FSC#BSVTEMPL@102.1950:AssignmentName">
    <vt:lpwstr/>
  </property>
  <property fmtid="{D5CDD505-2E9C-101B-9397-08002B2CF9AE}" pid="7" name="FSC#BSVTEMPL@102.1950:BSVShortsign">
    <vt:lpwstr>Tae</vt:lpwstr>
  </property>
  <property fmtid="{D5CDD505-2E9C-101B-9397-08002B2CF9AE}" pid="8" name="FSC#BSVTEMPL@102.1950:DocumentID">
    <vt:lpwstr>10</vt:lpwstr>
  </property>
  <property fmtid="{D5CDD505-2E9C-101B-9397-08002B2CF9AE}" pid="9" name="FSC#BSVTEMPL@102.1950:Dossierref">
    <vt:lpwstr>063-R13</vt:lpwstr>
  </property>
  <property fmtid="{D5CDD505-2E9C-101B-9397-08002B2CF9AE}" pid="10" name="FSC#BSVTEMPL@102.1950:Oursign">
    <vt:lpwstr>063-R13 16.04.2014</vt:lpwstr>
  </property>
  <property fmtid="{D5CDD505-2E9C-101B-9397-08002B2CF9AE}" pid="11" name="FSC#BSVTEMPL@102.1950:EmpfName">
    <vt:lpwstr/>
  </property>
  <property fmtid="{D5CDD505-2E9C-101B-9397-08002B2CF9AE}" pid="12" name="FSC#BSVTEMPL@102.1950:EmpfOrt">
    <vt:lpwstr/>
  </property>
  <property fmtid="{D5CDD505-2E9C-101B-9397-08002B2CF9AE}" pid="13" name="FSC#BSVTEMPL@102.1950:EmpfPLZ">
    <vt:lpwstr/>
  </property>
  <property fmtid="{D5CDD505-2E9C-101B-9397-08002B2CF9AE}" pid="14" name="FSC#BSVTEMPL@102.1950:EmpfStrasse">
    <vt:lpwstr/>
  </property>
  <property fmtid="{D5CDD505-2E9C-101B-9397-08002B2CF9AE}" pid="15" name="FSC#BSVTEMPL@102.1950:FileRespEmail">
    <vt:lpwstr>andre.tapernoux@oak-bv.admin.ch</vt:lpwstr>
  </property>
  <property fmtid="{D5CDD505-2E9C-101B-9397-08002B2CF9AE}" pid="16" name="FSC#BSVTEMPL@102.1950:FileRespFax">
    <vt:lpwstr>+41 58 462 26 96</vt:lpwstr>
  </property>
  <property fmtid="{D5CDD505-2E9C-101B-9397-08002B2CF9AE}" pid="17" name="FSC#BSVTEMPL@102.1950:FileRespHome">
    <vt:lpwstr>Bern</vt:lpwstr>
  </property>
  <property fmtid="{D5CDD505-2E9C-101B-9397-08002B2CF9AE}" pid="18" name="FSC#BSVTEMPL@102.1950:FileRespStreet">
    <vt:lpwstr>Seilerstrasse 8</vt:lpwstr>
  </property>
  <property fmtid="{D5CDD505-2E9C-101B-9397-08002B2CF9AE}" pid="19" name="FSC#BSVTEMPL@102.1950:FileRespTel">
    <vt:lpwstr>+41 58 462 92 09</vt:lpwstr>
  </property>
  <property fmtid="{D5CDD505-2E9C-101B-9397-08002B2CF9AE}" pid="20" name="FSC#BSVTEMPL@102.1950:FileRespZipCode">
    <vt:lpwstr>3001</vt:lpwstr>
  </property>
  <property fmtid="{D5CDD505-2E9C-101B-9397-08002B2CF9AE}" pid="21" name="FSC#BSVTEMPL@102.1950:NameFileResponsible">
    <vt:lpwstr>Tapernoux</vt:lpwstr>
  </property>
  <property fmtid="{D5CDD505-2E9C-101B-9397-08002B2CF9AE}" pid="22" name="FSC#BSVTEMPL@102.1950:Shortsign">
    <vt:lpwstr>Tae</vt:lpwstr>
  </property>
  <property fmtid="{D5CDD505-2E9C-101B-9397-08002B2CF9AE}" pid="23" name="FSC#BSVTEMPL@102.1950:UserFunction">
    <vt:lpwstr/>
  </property>
  <property fmtid="{D5CDD505-2E9C-101B-9397-08002B2CF9AE}" pid="24" name="FSC#BSVTEMPL@102.1950:VornameNameFileResponsible">
    <vt:lpwstr>André</vt:lpwstr>
  </property>
  <property fmtid="{D5CDD505-2E9C-101B-9397-08002B2CF9AE}" pid="25" name="FSC#BSVTEMPL@102.1950:FileResponsible">
    <vt:lpwstr>André Tapernoux</vt:lpwstr>
  </property>
  <property fmtid="{D5CDD505-2E9C-101B-9397-08002B2CF9AE}" pid="26" name="FSC#BSVTEMPL@102.1950:FileRespOrg">
    <vt:lpwstr>Risk, OAK BV</vt:lpwstr>
  </property>
  <property fmtid="{D5CDD505-2E9C-101B-9397-08002B2CF9AE}" pid="27" name="FSC#BSVTEMPL@102.1950:FileRespOrgHome">
    <vt:lpwstr>Bern</vt:lpwstr>
  </property>
  <property fmtid="{D5CDD505-2E9C-101B-9397-08002B2CF9AE}" pid="28" name="FSC#BSVTEMPL@102.1950:FileRespOrgStreet">
    <vt:lpwstr>Seilerstrasse 8</vt:lpwstr>
  </property>
  <property fmtid="{D5CDD505-2E9C-101B-9397-08002B2CF9AE}" pid="29" name="FSC#BSVTEMPL@102.1950:FileRespOrgZipCode">
    <vt:lpwstr>3003</vt:lpwstr>
  </property>
  <property fmtid="{D5CDD505-2E9C-101B-9397-08002B2CF9AE}" pid="30" name="FSC#BSVTEMPL@102.1950:FileRespOU">
    <vt:lpwstr>Risk</vt:lpwstr>
  </property>
  <property fmtid="{D5CDD505-2E9C-101B-9397-08002B2CF9AE}" pid="31" name="FSC#BSVTEMPL@102.1950:Registrierdatum">
    <vt:lpwstr>16.04.2014 00:00:00</vt:lpwstr>
  </property>
  <property fmtid="{D5CDD505-2E9C-101B-9397-08002B2CF9AE}" pid="32" name="FSC#BSVTEMPL@102.1950:RegPlanPos">
    <vt:lpwstr/>
  </property>
  <property fmtid="{D5CDD505-2E9C-101B-9397-08002B2CF9AE}" pid="33" name="FSC#BSVTEMPL@102.1950:ShortsignCreate">
    <vt:lpwstr>Tae</vt:lpwstr>
  </property>
  <property fmtid="{D5CDD505-2E9C-101B-9397-08002B2CF9AE}" pid="34" name="FSC#BSVTEMPL@102.1950:SignApproved1">
    <vt:lpwstr/>
  </property>
  <property fmtid="{D5CDD505-2E9C-101B-9397-08002B2CF9AE}" pid="35" name="FSC#BSVTEMPL@102.1950:SignApproved2">
    <vt:lpwstr/>
  </property>
  <property fmtid="{D5CDD505-2E9C-101B-9397-08002B2CF9AE}" pid="36" name="FSC#BSVTEMPL@102.1950:SubjectSubFile">
    <vt:lpwstr>Means_Anlage_2014-04-10_Korr_x000d_
Means_Anlage_2014-04-10_Korr_x000d_
Means_all_2014-04-10_Korr_x000d_
Sanierungsmassnahmen_2014-04-10_Korr_x000d_
Means_Loehne_2014-04-10_Korr_x000d_
Means_Quantile_2014-04-10_Korr_x000d_
Means_Bilanzsumme_2014-04-10_Korr_x000d_
Means_all_2014-04-10_Korr_x000d_
Tabell</vt:lpwstr>
  </property>
  <property fmtid="{D5CDD505-2E9C-101B-9397-08002B2CF9AE}" pid="37" name="FSC#BSVTEMPL@102.1950:SubjectDocument">
    <vt:lpwstr/>
  </property>
  <property fmtid="{D5CDD505-2E9C-101B-9397-08002B2CF9AE}" pid="38" name="FSC#BSVTEMPL@102.1950:TitleDossier">
    <vt:lpwstr>Erhebung per 31.12.2013</vt:lpwstr>
  </property>
  <property fmtid="{D5CDD505-2E9C-101B-9397-08002B2CF9AE}" pid="39" name="FSC#BSVTEMPL@102.1950:ZusendungAm">
    <vt:lpwstr/>
  </property>
  <property fmtid="{D5CDD505-2E9C-101B-9397-08002B2CF9AE}" pid="40" name="FSC#EDICFG@15.1700:DossierrefSubFile">
    <vt:lpwstr>063-R13/Adressdaten</vt:lpwstr>
  </property>
  <property fmtid="{D5CDD505-2E9C-101B-9397-08002B2CF9AE}" pid="41" name="FSC#EDICFG@15.1700:UniqueSubFileNumber">
    <vt:lpwstr>20141616-0010</vt:lpwstr>
  </property>
  <property fmtid="{D5CDD505-2E9C-101B-9397-08002B2CF9AE}" pid="42" name="FSC#BSVTEMPL@102.1950:DocumentIDEnhanced">
    <vt:lpwstr>063-R13 16.04.2014 Doknr: 10</vt:lpwstr>
  </property>
  <property fmtid="{D5CDD505-2E9C-101B-9397-08002B2CF9AE}" pid="43" name="FSC#EDICFG@15.1700:FileRespInitials">
    <vt:lpwstr>Tae</vt:lpwstr>
  </property>
  <property fmtid="{D5CDD505-2E9C-101B-9397-08002B2CF9AE}" pid="44" name="FSC#EDICFG@15.1700:FileRespOrgD">
    <vt:lpwstr>Risk</vt:lpwstr>
  </property>
  <property fmtid="{D5CDD505-2E9C-101B-9397-08002B2CF9AE}" pid="45" name="FSC#EDICFG@15.1700:FileRespOrgF">
    <vt:lpwstr>Risk</vt:lpwstr>
  </property>
  <property fmtid="{D5CDD505-2E9C-101B-9397-08002B2CF9AE}" pid="46" name="FSC#EDICFG@15.1700:FileRespOrgE">
    <vt:lpwstr>Risk</vt:lpwstr>
  </property>
  <property fmtid="{D5CDD505-2E9C-101B-9397-08002B2CF9AE}" pid="47" name="FSC#EDICFG@15.1700:FileRespOrgI">
    <vt:lpwstr>Risk</vt:lpwstr>
  </property>
  <property fmtid="{D5CDD505-2E9C-101B-9397-08002B2CF9AE}" pid="48" name="FSC#EDICFG@15.1700:FileResponsibleSalutation">
    <vt:lpwstr/>
  </property>
  <property fmtid="{D5CDD505-2E9C-101B-9397-08002B2CF9AE}" pid="49" name="FSC#COOSYSTEM@1.1:Container">
    <vt:lpwstr>COO.2080.103.4.80299</vt:lpwstr>
  </property>
  <property fmtid="{D5CDD505-2E9C-101B-9397-08002B2CF9AE}" pid="50" name="FSC#COOELAK@1.1001:Subject">
    <vt:lpwstr/>
  </property>
  <property fmtid="{D5CDD505-2E9C-101B-9397-08002B2CF9AE}" pid="51" name="FSC#COOELAK@1.1001:FileReference">
    <vt:lpwstr/>
  </property>
  <property fmtid="{D5CDD505-2E9C-101B-9397-08002B2CF9AE}" pid="52" name="FSC#COOELAK@1.1001:FileRefYear">
    <vt:lpwstr>2013</vt:lpwstr>
  </property>
  <property fmtid="{D5CDD505-2E9C-101B-9397-08002B2CF9AE}" pid="53" name="FSC#COOELAK@1.1001:FileRefOrdinal">
    <vt:lpwstr>348</vt:lpwstr>
  </property>
  <property fmtid="{D5CDD505-2E9C-101B-9397-08002B2CF9AE}" pid="54" name="FSC#COOELAK@1.1001:FileRefOU">
    <vt:lpwstr/>
  </property>
  <property fmtid="{D5CDD505-2E9C-101B-9397-08002B2CF9AE}" pid="55" name="FSC#COOELAK@1.1001:Organization">
    <vt:lpwstr/>
  </property>
  <property fmtid="{D5CDD505-2E9C-101B-9397-08002B2CF9AE}" pid="56" name="FSC#COOELAK@1.1001:Owner">
    <vt:lpwstr>Tapernoux André</vt:lpwstr>
  </property>
  <property fmtid="{D5CDD505-2E9C-101B-9397-08002B2CF9AE}" pid="57" name="FSC#COOELAK@1.1001:OwnerExtension">
    <vt:lpwstr>+41 58 462 92 09</vt:lpwstr>
  </property>
  <property fmtid="{D5CDD505-2E9C-101B-9397-08002B2CF9AE}" pid="58" name="FSC#COOELAK@1.1001:OwnerFaxExtension">
    <vt:lpwstr>+41 58 462 26 96</vt:lpwstr>
  </property>
  <property fmtid="{D5CDD505-2E9C-101B-9397-08002B2CF9AE}" pid="59" name="FSC#COOELAK@1.1001:DispatchedBy">
    <vt:lpwstr/>
  </property>
  <property fmtid="{D5CDD505-2E9C-101B-9397-08002B2CF9AE}" pid="60" name="FSC#COOELAK@1.1001:DispatchedAt">
    <vt:lpwstr/>
  </property>
  <property fmtid="{D5CDD505-2E9C-101B-9397-08002B2CF9AE}" pid="61" name="FSC#COOELAK@1.1001:ApprovedBy">
    <vt:lpwstr/>
  </property>
  <property fmtid="{D5CDD505-2E9C-101B-9397-08002B2CF9AE}" pid="62" name="FSC#COOELAK@1.1001:ApprovedAt">
    <vt:lpwstr/>
  </property>
  <property fmtid="{D5CDD505-2E9C-101B-9397-08002B2CF9AE}" pid="63" name="FSC#COOELAK@1.1001:Department">
    <vt:lpwstr>Risk, OAK BV</vt:lpwstr>
  </property>
  <property fmtid="{D5CDD505-2E9C-101B-9397-08002B2CF9AE}" pid="64" name="FSC#COOELAK@1.1001:CreatedAt">
    <vt:lpwstr>16.04.2014</vt:lpwstr>
  </property>
  <property fmtid="{D5CDD505-2E9C-101B-9397-08002B2CF9AE}" pid="65" name="FSC#COOELAK@1.1001:OU">
    <vt:lpwstr>Risk, OAK BV</vt:lpwstr>
  </property>
  <property fmtid="{D5CDD505-2E9C-101B-9397-08002B2CF9AE}" pid="66" name="FSC#COOELAK@1.1001:Priority">
    <vt:lpwstr> ()</vt:lpwstr>
  </property>
  <property fmtid="{D5CDD505-2E9C-101B-9397-08002B2CF9AE}" pid="67" name="FSC#COOELAK@1.1001:ObjBarCode">
    <vt:lpwstr>*COO.2080.103.4.80299*</vt:lpwstr>
  </property>
  <property fmtid="{D5CDD505-2E9C-101B-9397-08002B2CF9AE}" pid="68" name="FSC#COOELAK@1.1001:RefBarCode">
    <vt:lpwstr>*COO.2080.103.4.80350*</vt:lpwstr>
  </property>
  <property fmtid="{D5CDD505-2E9C-101B-9397-08002B2CF9AE}" pid="69" name="FSC#COOELAK@1.1001:FileRefBarCode">
    <vt:lpwstr>*063-R13*</vt:lpwstr>
  </property>
  <property fmtid="{D5CDD505-2E9C-101B-9397-08002B2CF9AE}" pid="70" name="FSC#COOELAK@1.1001:ExternalRef">
    <vt:lpwstr/>
  </property>
  <property fmtid="{D5CDD505-2E9C-101B-9397-08002B2CF9AE}" pid="71" name="FSC#COOELAK@1.1001:IncomingNumber">
    <vt:lpwstr/>
  </property>
  <property fmtid="{D5CDD505-2E9C-101B-9397-08002B2CF9AE}" pid="72" name="FSC#COOELAK@1.1001:IncomingSubject">
    <vt:lpwstr/>
  </property>
  <property fmtid="{D5CDD505-2E9C-101B-9397-08002B2CF9AE}" pid="73" name="FSC#COOELAK@1.1001:ProcessResponsible">
    <vt:lpwstr/>
  </property>
  <property fmtid="{D5CDD505-2E9C-101B-9397-08002B2CF9AE}" pid="74" name="FSC#COOELAK@1.1001:ProcessResponsiblePhone">
    <vt:lpwstr/>
  </property>
  <property fmtid="{D5CDD505-2E9C-101B-9397-08002B2CF9AE}" pid="75" name="FSC#COOELAK@1.1001:ProcessResponsibleMail">
    <vt:lpwstr/>
  </property>
  <property fmtid="{D5CDD505-2E9C-101B-9397-08002B2CF9AE}" pid="76" name="FSC#COOELAK@1.1001:ProcessResponsibleFax">
    <vt:lpwstr/>
  </property>
  <property fmtid="{D5CDD505-2E9C-101B-9397-08002B2CF9AE}" pid="77" name="FSC#COOELAK@1.1001:ApproverFirstName">
    <vt:lpwstr/>
  </property>
  <property fmtid="{D5CDD505-2E9C-101B-9397-08002B2CF9AE}" pid="78" name="FSC#COOELAK@1.1001:ApproverSurName">
    <vt:lpwstr/>
  </property>
  <property fmtid="{D5CDD505-2E9C-101B-9397-08002B2CF9AE}" pid="79" name="FSC#COOELAK@1.1001:ApproverTitle">
    <vt:lpwstr/>
  </property>
  <property fmtid="{D5CDD505-2E9C-101B-9397-08002B2CF9AE}" pid="80" name="FSC#COOELAK@1.1001:ExternalDate">
    <vt:lpwstr/>
  </property>
  <property fmtid="{D5CDD505-2E9C-101B-9397-08002B2CF9AE}" pid="81" name="FSC#COOELAK@1.1001:SettlementApprovedAt">
    <vt:lpwstr/>
  </property>
  <property fmtid="{D5CDD505-2E9C-101B-9397-08002B2CF9AE}" pid="82" name="FSC#COOELAK@1.1001:BaseNumber">
    <vt:lpwstr>063</vt:lpwstr>
  </property>
  <property fmtid="{D5CDD505-2E9C-101B-9397-08002B2CF9AE}" pid="83" name="FSC#COOELAK@1.1001:CurrentUserRolePos">
    <vt:lpwstr>Sachbearbeiter/-in</vt:lpwstr>
  </property>
  <property fmtid="{D5CDD505-2E9C-101B-9397-08002B2CF9AE}" pid="84" name="FSC#COOELAK@1.1001:CurrentUserEmail">
    <vt:lpwstr>Marcel.Wuethrich@oak-bv.admin.ch</vt:lpwstr>
  </property>
  <property fmtid="{D5CDD505-2E9C-101B-9397-08002B2CF9AE}" pid="85" name="FSC#ELAKGOV@1.1001:PersonalSubjGender">
    <vt:lpwstr/>
  </property>
  <property fmtid="{D5CDD505-2E9C-101B-9397-08002B2CF9AE}" pid="86" name="FSC#ELAKGOV@1.1001:PersonalSubjFirstName">
    <vt:lpwstr/>
  </property>
  <property fmtid="{D5CDD505-2E9C-101B-9397-08002B2CF9AE}" pid="87" name="FSC#ELAKGOV@1.1001:PersonalSubjSurName">
    <vt:lpwstr/>
  </property>
  <property fmtid="{D5CDD505-2E9C-101B-9397-08002B2CF9AE}" pid="88" name="FSC#ELAKGOV@1.1001:PersonalSubjSalutation">
    <vt:lpwstr/>
  </property>
  <property fmtid="{D5CDD505-2E9C-101B-9397-08002B2CF9AE}" pid="89" name="FSC#ELAKGOV@1.1001:PersonalSubjAddress">
    <vt:lpwstr/>
  </property>
  <property fmtid="{D5CDD505-2E9C-101B-9397-08002B2CF9AE}" pid="90" name="FSC#EDICFG@15.1700:SignerLeft">
    <vt:lpwstr/>
  </property>
  <property fmtid="{D5CDD505-2E9C-101B-9397-08002B2CF9AE}" pid="91" name="FSC#EDICFG@15.1700:SignerLeftFunction">
    <vt:lpwstr/>
  </property>
  <property fmtid="{D5CDD505-2E9C-101B-9397-08002B2CF9AE}" pid="92" name="FSC#EDICFG@15.1700:SignerRight">
    <vt:lpwstr/>
  </property>
  <property fmtid="{D5CDD505-2E9C-101B-9397-08002B2CF9AE}" pid="93" name="FSC#EDICFG@15.1700:SignerRightFunction">
    <vt:lpwstr/>
  </property>
  <property fmtid="{D5CDD505-2E9C-101B-9397-08002B2CF9AE}" pid="94" name="FSC#ATSTATECFG@1.1001:Office">
    <vt:lpwstr/>
  </property>
  <property fmtid="{D5CDD505-2E9C-101B-9397-08002B2CF9AE}" pid="95" name="FSC#ATSTATECFG@1.1001:Agent">
    <vt:lpwstr>André Tapernoux</vt:lpwstr>
  </property>
  <property fmtid="{D5CDD505-2E9C-101B-9397-08002B2CF9AE}" pid="96" name="FSC#ATSTATECFG@1.1001:AgentPhone">
    <vt:lpwstr>+41 58 462 92 09</vt:lpwstr>
  </property>
  <property fmtid="{D5CDD505-2E9C-101B-9397-08002B2CF9AE}" pid="97" name="FSC#ATSTATECFG@1.1001:DepartmentFax">
    <vt:lpwstr>+41 31 32 22696</vt:lpwstr>
  </property>
  <property fmtid="{D5CDD505-2E9C-101B-9397-08002B2CF9AE}" pid="98" name="FSC#ATSTATECFG@1.1001:DepartmentEmail">
    <vt:lpwstr>info@oak-bv.admin.ch</vt:lpwstr>
  </property>
  <property fmtid="{D5CDD505-2E9C-101B-9397-08002B2CF9AE}" pid="99" name="FSC#ATSTATECFG@1.1001:SubfileDate">
    <vt:lpwstr>16.04.2014</vt:lpwstr>
  </property>
  <property fmtid="{D5CDD505-2E9C-101B-9397-08002B2CF9AE}" pid="100" name="FSC#ATSTATECFG@1.1001:SubfileSubject">
    <vt:lpwstr>Means_Anlage_2014-04-10_Korr_x000d_
Means_Anlage_2014-04-10_Korr_x000d_
Means_all_2014-04-10_Korr_x000d_
Sanierungsmassnahmen_2014-04-10_Korr_x000d_
Means_Loehne_2014-04-10_Korr_x000d_
Means_Quantile_2014-04-10_Korr_x000d_
Means_Bilanzsumme_2014-04-10_Korr_x000d_
Means_all_2014-04-10_Korr_x000d_
Tabell</vt:lpwstr>
  </property>
  <property fmtid="{D5CDD505-2E9C-101B-9397-08002B2CF9AE}" pid="101" name="FSC#ATSTATECFG@1.1001:DepartmentZipCode">
    <vt:lpwstr>3003</vt:lpwstr>
  </property>
  <property fmtid="{D5CDD505-2E9C-101B-9397-08002B2CF9AE}" pid="102" name="FSC#ATSTATECFG@1.1001:DepartmentCountry">
    <vt:lpwstr/>
  </property>
  <property fmtid="{D5CDD505-2E9C-101B-9397-08002B2CF9AE}" pid="103" name="FSC#ATSTATECFG@1.1001:DepartmentCity">
    <vt:lpwstr>Bern</vt:lpwstr>
  </property>
  <property fmtid="{D5CDD505-2E9C-101B-9397-08002B2CF9AE}" pid="104" name="FSC#ATSTATECFG@1.1001:DepartmentStreet">
    <vt:lpwstr>Seilerstrasse 8</vt:lpwstr>
  </property>
  <property fmtid="{D5CDD505-2E9C-101B-9397-08002B2CF9AE}" pid="105" name="FSC#ATSTATECFG@1.1001:DepartmentDVR">
    <vt:lpwstr/>
  </property>
  <property fmtid="{D5CDD505-2E9C-101B-9397-08002B2CF9AE}" pid="106" name="FSC#ATSTATECFG@1.1001:DepartmentUID">
    <vt:lpwstr/>
  </property>
  <property fmtid="{D5CDD505-2E9C-101B-9397-08002B2CF9AE}" pid="107" name="FSC#ATSTATECFG@1.1001:SubfileReference">
    <vt:lpwstr>063-R13/Adressdaten</vt:lpwstr>
  </property>
  <property fmtid="{D5CDD505-2E9C-101B-9397-08002B2CF9AE}" pid="108" name="FSC#ATSTATECFG@1.1001:Clause">
    <vt:lpwstr/>
  </property>
  <property fmtid="{D5CDD505-2E9C-101B-9397-08002B2CF9AE}" pid="109" name="FSC#ATSTATECFG@1.1001:ApprovedSignature">
    <vt:lpwstr/>
  </property>
  <property fmtid="{D5CDD505-2E9C-101B-9397-08002B2CF9AE}" pid="110" name="FSC#ATSTATECFG@1.1001:BankAccount">
    <vt:lpwstr/>
  </property>
  <property fmtid="{D5CDD505-2E9C-101B-9397-08002B2CF9AE}" pid="111" name="FSC#ATSTATECFG@1.1001:BankAccountOwner">
    <vt:lpwstr/>
  </property>
  <property fmtid="{D5CDD505-2E9C-101B-9397-08002B2CF9AE}" pid="112" name="FSC#ATSTATECFG@1.1001:BankInstitute">
    <vt:lpwstr/>
  </property>
  <property fmtid="{D5CDD505-2E9C-101B-9397-08002B2CF9AE}" pid="113" name="FSC#ATSTATECFG@1.1001:BankAccountID">
    <vt:lpwstr/>
  </property>
  <property fmtid="{D5CDD505-2E9C-101B-9397-08002B2CF9AE}" pid="114" name="FSC#ATSTATECFG@1.1001:BankAccountIBAN">
    <vt:lpwstr/>
  </property>
  <property fmtid="{D5CDD505-2E9C-101B-9397-08002B2CF9AE}" pid="115" name="FSC#ATSTATECFG@1.1001:BankAccountBIC">
    <vt:lpwstr/>
  </property>
  <property fmtid="{D5CDD505-2E9C-101B-9397-08002B2CF9AE}" pid="116" name="FSC#ATSTATECFG@1.1001:BankName">
    <vt:lpwstr/>
  </property>
  <property fmtid="{D5CDD505-2E9C-101B-9397-08002B2CF9AE}" pid="117" name="FSC#CCAPRECONFIG@15.1001:AddrAnrede">
    <vt:lpwstr/>
  </property>
  <property fmtid="{D5CDD505-2E9C-101B-9397-08002B2CF9AE}" pid="118" name="FSC#CCAPRECONFIG@15.1001:AddrTitel">
    <vt:lpwstr/>
  </property>
  <property fmtid="{D5CDD505-2E9C-101B-9397-08002B2CF9AE}" pid="119" name="FSC#CCAPRECONFIG@15.1001:AddrNachgestellter_Titel">
    <vt:lpwstr/>
  </property>
  <property fmtid="{D5CDD505-2E9C-101B-9397-08002B2CF9AE}" pid="120" name="FSC#CCAPRECONFIG@15.1001:AddrVorname">
    <vt:lpwstr/>
  </property>
  <property fmtid="{D5CDD505-2E9C-101B-9397-08002B2CF9AE}" pid="121" name="FSC#CCAPRECONFIG@15.1001:AddrNachname">
    <vt:lpwstr/>
  </property>
  <property fmtid="{D5CDD505-2E9C-101B-9397-08002B2CF9AE}" pid="122" name="FSC#CCAPRECONFIG@15.1001:AddrzH">
    <vt:lpwstr/>
  </property>
  <property fmtid="{D5CDD505-2E9C-101B-9397-08002B2CF9AE}" pid="123" name="FSC#CCAPRECONFIG@15.1001:AddrGeschlecht">
    <vt:lpwstr/>
  </property>
  <property fmtid="{D5CDD505-2E9C-101B-9397-08002B2CF9AE}" pid="124" name="FSC#CCAPRECONFIG@15.1001:AddrStrasse">
    <vt:lpwstr/>
  </property>
  <property fmtid="{D5CDD505-2E9C-101B-9397-08002B2CF9AE}" pid="125" name="FSC#CCAPRECONFIG@15.1001:AddrHausnummer">
    <vt:lpwstr/>
  </property>
  <property fmtid="{D5CDD505-2E9C-101B-9397-08002B2CF9AE}" pid="126" name="FSC#CCAPRECONFIG@15.1001:AddrStiege">
    <vt:lpwstr/>
  </property>
  <property fmtid="{D5CDD505-2E9C-101B-9397-08002B2CF9AE}" pid="127" name="FSC#CCAPRECONFIG@15.1001:AddrTuer">
    <vt:lpwstr/>
  </property>
  <property fmtid="{D5CDD505-2E9C-101B-9397-08002B2CF9AE}" pid="128" name="FSC#CCAPRECONFIG@15.1001:AddrPostfach">
    <vt:lpwstr/>
  </property>
  <property fmtid="{D5CDD505-2E9C-101B-9397-08002B2CF9AE}" pid="129" name="FSC#CCAPRECONFIG@15.1001:AddrPostleitzahl">
    <vt:lpwstr/>
  </property>
  <property fmtid="{D5CDD505-2E9C-101B-9397-08002B2CF9AE}" pid="130" name="FSC#CCAPRECONFIG@15.1001:AddrOrt">
    <vt:lpwstr/>
  </property>
  <property fmtid="{D5CDD505-2E9C-101B-9397-08002B2CF9AE}" pid="131" name="FSC#CCAPRECONFIG@15.1001:AddrLand">
    <vt:lpwstr/>
  </property>
  <property fmtid="{D5CDD505-2E9C-101B-9397-08002B2CF9AE}" pid="132" name="FSC#CCAPRECONFIG@15.1001:AddrEmail">
    <vt:lpwstr/>
  </property>
  <property fmtid="{D5CDD505-2E9C-101B-9397-08002B2CF9AE}" pid="133" name="FSC#CCAPRECONFIG@15.1001:AddrAdresse">
    <vt:lpwstr/>
  </property>
  <property fmtid="{D5CDD505-2E9C-101B-9397-08002B2CF9AE}" pid="134" name="FSC#CCAPRECONFIG@15.1001:AddrFax">
    <vt:lpwstr/>
  </property>
  <property fmtid="{D5CDD505-2E9C-101B-9397-08002B2CF9AE}" pid="135" name="FSC#CCAPRECONFIG@15.1001:AddrOrganisationsname">
    <vt:lpwstr/>
  </property>
  <property fmtid="{D5CDD505-2E9C-101B-9397-08002B2CF9AE}" pid="136" name="FSC#CCAPRECONFIG@15.1001:AddrOrganisationskurzname">
    <vt:lpwstr/>
  </property>
  <property fmtid="{D5CDD505-2E9C-101B-9397-08002B2CF9AE}" pid="137" name="FSC#CCAPRECONFIG@15.1001:AddrAbschriftsbemerkung">
    <vt:lpwstr/>
  </property>
  <property fmtid="{D5CDD505-2E9C-101B-9397-08002B2CF9AE}" pid="138" name="FSC#CCAPRECONFIG@15.1001:AddrName_Zeile_2">
    <vt:lpwstr/>
  </property>
  <property fmtid="{D5CDD505-2E9C-101B-9397-08002B2CF9AE}" pid="139" name="FSC#CCAPRECONFIG@15.1001:AddrName_Zeile_3">
    <vt:lpwstr/>
  </property>
  <property fmtid="{D5CDD505-2E9C-101B-9397-08002B2CF9AE}" pid="140" name="FSC#CCAPRECONFIG@15.1001:AddrPostalischeAdresse">
    <vt:lpwstr/>
  </property>
  <property fmtid="{D5CDD505-2E9C-101B-9397-08002B2CF9AE}" pid="141" name="FSC#FSCFOLIO@1.1001:docpropproject">
    <vt:lpwstr/>
  </property>
</Properties>
</file>