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19\Auswertungen\"/>
    </mc:Choice>
  </mc:AlternateContent>
  <bookViews>
    <workbookView xWindow="120" yWindow="105" windowWidth="28680" windowHeight="14370" firstSheet="1" activeTab="1"/>
  </bookViews>
  <sheets>
    <sheet name="Control" sheetId="98" state="hidden" r:id="rId1"/>
    <sheet name="0" sheetId="96" r:id="rId2"/>
    <sheet name="13" sheetId="10" r:id="rId3"/>
    <sheet name="14" sheetId="64" r:id="rId4"/>
    <sheet name="15" sheetId="13" r:id="rId5"/>
    <sheet name="16" sheetId="15" r:id="rId6"/>
    <sheet name="17" sheetId="17" r:id="rId7"/>
    <sheet name="18" sheetId="22" r:id="rId8"/>
    <sheet name="19" sheetId="24" r:id="rId9"/>
    <sheet name="21" sheetId="28" r:id="rId10"/>
    <sheet name="22" sheetId="73" r:id="rId11"/>
    <sheet name="24" sheetId="32" r:id="rId12"/>
    <sheet name="25" sheetId="36" r:id="rId13"/>
    <sheet name="26" sheetId="81" r:id="rId14"/>
    <sheet name="28" sheetId="83" r:id="rId15"/>
    <sheet name="29" sheetId="69" r:id="rId16"/>
    <sheet name="30" sheetId="85" r:id="rId17"/>
    <sheet name="31" sheetId="68" r:id="rId18"/>
    <sheet name="32" sheetId="100" r:id="rId19"/>
    <sheet name="33" sheetId="38" r:id="rId20"/>
    <sheet name="34" sheetId="45" r:id="rId21"/>
    <sheet name="35" sheetId="47" r:id="rId22"/>
    <sheet name="36" sheetId="49" r:id="rId23"/>
    <sheet name="37" sheetId="41" r:id="rId24"/>
    <sheet name="40" sheetId="99" r:id="rId25"/>
    <sheet name="45" sheetId="5" r:id="rId26"/>
    <sheet name="46" sheetId="6" r:id="rId27"/>
    <sheet name="47" sheetId="7" r:id="rId28"/>
    <sheet name="48" sheetId="9" r:id="rId29"/>
    <sheet name="B 1" sheetId="8" r:id="rId30"/>
    <sheet name="Translation" sheetId="97" state="hidden" r:id="rId31"/>
  </sheets>
  <externalReferences>
    <externalReference r:id="rId32"/>
  </externalReferences>
  <definedNames>
    <definedName name="_xlnm.Print_Titles" localSheetId="1">'0'!$A:$A,'0'!$1:$5</definedName>
    <definedName name="_xlnm.Print_Titles" localSheetId="2">'13'!$A:$A,'13'!$1:$5</definedName>
    <definedName name="_xlnm.Print_Titles" localSheetId="3">'14'!$A:$A,'14'!$1:$5</definedName>
    <definedName name="_xlnm.Print_Titles" localSheetId="4">'15'!$A:$A,'15'!$1:$5</definedName>
    <definedName name="_xlnm.Print_Titles" localSheetId="5">'16'!$A:$A,'16'!$1:$5</definedName>
    <definedName name="_xlnm.Print_Titles" localSheetId="6">'17'!$A:$A,'17'!$1:$5</definedName>
    <definedName name="_xlnm.Print_Titles" localSheetId="7">'18'!$A:$A,'18'!$1:$5</definedName>
    <definedName name="_xlnm.Print_Titles" localSheetId="8">'19'!$A:$A,'19'!$1:$5</definedName>
    <definedName name="_xlnm.Print_Titles" localSheetId="9">'21'!$A:$A,'21'!$1:$5</definedName>
    <definedName name="_xlnm.Print_Titles" localSheetId="10">'22'!$A:$A,'22'!$1:$5</definedName>
    <definedName name="_xlnm.Print_Titles" localSheetId="11">'24'!$A:$A,'24'!$1:$5</definedName>
    <definedName name="_xlnm.Print_Titles" localSheetId="12">'25'!$A:$A,'25'!$1:$5</definedName>
    <definedName name="_xlnm.Print_Titles" localSheetId="13">'26'!$A:$A,'26'!$1:$5</definedName>
    <definedName name="_xlnm.Print_Titles" localSheetId="14">'28'!$A:$A,'28'!$1:$5</definedName>
    <definedName name="_xlnm.Print_Titles" localSheetId="15">'29'!$A:$A,'29'!$1:$5</definedName>
    <definedName name="_xlnm.Print_Titles" localSheetId="16">'30'!$A:$A,'30'!$1:$5</definedName>
    <definedName name="_xlnm.Print_Titles" localSheetId="17">'31'!$A:$A,'31'!$1:$5</definedName>
    <definedName name="_xlnm.Print_Titles" localSheetId="18">'32'!$A:$A,'32'!$1:$5</definedName>
    <definedName name="_xlnm.Print_Titles" localSheetId="19">'33'!$A:$A,'33'!$1:$5</definedName>
    <definedName name="_xlnm.Print_Titles" localSheetId="20">'34'!$A:$A,'34'!$1:$5</definedName>
    <definedName name="_xlnm.Print_Titles" localSheetId="21">'35'!$A:$A,'35'!$1:$5</definedName>
    <definedName name="_xlnm.Print_Titles" localSheetId="22">'36'!$A:$A,'36'!$1:$5</definedName>
    <definedName name="_xlnm.Print_Titles" localSheetId="23">'37'!$A:$A,'37'!$1:$5</definedName>
    <definedName name="_xlnm.Print_Titles" localSheetId="24">'40'!$A:$A,'40'!$1:$5</definedName>
    <definedName name="_xlnm.Print_Titles" localSheetId="25">'45'!$A:$A,'45'!$1:$5</definedName>
    <definedName name="_xlnm.Print_Titles" localSheetId="26">'46'!$A:$A,'46'!$1:$5</definedName>
    <definedName name="_xlnm.Print_Titles" localSheetId="27">'47'!$A:$A,'47'!$1:$5</definedName>
    <definedName name="_xlnm.Print_Titles" localSheetId="28">'48'!$A:$A,'48'!$1:$5</definedName>
    <definedName name="_xlnm.Print_Titles" localSheetId="29">'B 1'!$A:$A,'B 1'!$1:$5</definedName>
    <definedName name="_xlnm.Print_Titles" localSheetId="0">Control!$A:$A,Control!$1:$5</definedName>
    <definedName name="_xlnm.Print_Titles" localSheetId="30">Translation!$A:$A,Translation!$1:$5</definedName>
    <definedName name="language" localSheetId="0">[1]Translation!$B$5</definedName>
    <definedName name="language">Translation!$B$5</definedName>
    <definedName name="Sprachauswahl">Translation!$A$1:$A$2</definedName>
  </definedNames>
  <calcPr calcId="162913"/>
</workbook>
</file>

<file path=xl/calcChain.xml><?xml version="1.0" encoding="utf-8"?>
<calcChain xmlns="http://schemas.openxmlformats.org/spreadsheetml/2006/main">
  <c r="K3" i="36" l="1"/>
  <c r="AJ132" i="81" l="1"/>
  <c r="AJ133" i="81"/>
  <c r="AJ134" i="81"/>
  <c r="AJ135" i="81"/>
  <c r="AJ136" i="81"/>
  <c r="AJ137" i="81"/>
  <c r="AJ172" i="81"/>
  <c r="AJ173" i="81"/>
  <c r="AJ174" i="81"/>
  <c r="AJ175" i="81"/>
  <c r="AJ176" i="81"/>
  <c r="AJ177" i="81"/>
  <c r="AE182" i="100"/>
  <c r="AE183" i="100"/>
  <c r="AE184" i="100"/>
  <c r="AE185" i="100"/>
  <c r="AE186" i="100"/>
  <c r="AE187" i="100"/>
  <c r="AE188" i="100"/>
  <c r="AE189" i="100"/>
  <c r="AE190" i="100"/>
  <c r="AE191" i="100"/>
  <c r="AE192" i="100"/>
  <c r="AE193" i="100"/>
  <c r="AE194" i="100"/>
  <c r="Z182" i="100"/>
  <c r="Z183" i="100"/>
  <c r="Z184" i="100"/>
  <c r="Z185" i="100"/>
  <c r="Z186" i="100"/>
  <c r="Z187" i="100"/>
  <c r="Z188" i="100"/>
  <c r="Z189" i="100"/>
  <c r="Z190" i="100"/>
  <c r="Z191" i="100"/>
  <c r="Z192" i="100"/>
  <c r="Z193" i="100"/>
  <c r="Z194" i="100"/>
  <c r="U182" i="100"/>
  <c r="U183" i="100"/>
  <c r="U184" i="100"/>
  <c r="U185" i="100"/>
  <c r="U186" i="100"/>
  <c r="U187" i="100"/>
  <c r="U188" i="100"/>
  <c r="U189" i="100"/>
  <c r="U190" i="100"/>
  <c r="U191" i="100"/>
  <c r="U192" i="100"/>
  <c r="U193" i="100"/>
  <c r="U194" i="100"/>
  <c r="U142" i="100"/>
  <c r="U143" i="100"/>
  <c r="U144" i="100"/>
  <c r="U145" i="100"/>
  <c r="U146" i="100"/>
  <c r="U147" i="100"/>
  <c r="U148" i="100"/>
  <c r="U149" i="100"/>
  <c r="U150" i="100"/>
  <c r="U151" i="100"/>
  <c r="U152" i="100"/>
  <c r="U153" i="100"/>
  <c r="U154" i="100"/>
  <c r="Z142" i="100"/>
  <c r="Z143" i="100"/>
  <c r="Z144" i="100"/>
  <c r="Z145" i="100"/>
  <c r="Z146" i="100"/>
  <c r="Z147" i="100"/>
  <c r="Z148" i="100"/>
  <c r="Z149" i="100"/>
  <c r="Z150" i="100"/>
  <c r="Z151" i="100"/>
  <c r="Z152" i="100"/>
  <c r="Z153" i="100"/>
  <c r="Z154" i="100"/>
  <c r="AE142" i="100"/>
  <c r="AE143" i="100"/>
  <c r="AE144" i="100"/>
  <c r="AE145" i="100"/>
  <c r="AE146" i="100"/>
  <c r="AE147" i="100"/>
  <c r="AE148" i="100"/>
  <c r="AE149" i="100"/>
  <c r="AE150" i="100"/>
  <c r="AE151" i="100"/>
  <c r="AE152" i="100"/>
  <c r="AE153" i="100"/>
  <c r="AE154" i="100"/>
  <c r="AE102" i="100"/>
  <c r="AE103" i="100"/>
  <c r="AE104" i="100"/>
  <c r="AE105" i="100"/>
  <c r="AE106" i="100"/>
  <c r="AE107" i="100"/>
  <c r="AE108" i="100"/>
  <c r="AE109" i="100"/>
  <c r="AE110" i="100"/>
  <c r="AE111" i="100"/>
  <c r="AE112" i="100"/>
  <c r="AE113" i="100"/>
  <c r="AE114" i="100"/>
  <c r="Z102" i="100"/>
  <c r="Z103" i="100"/>
  <c r="Z104" i="100"/>
  <c r="Z105" i="100"/>
  <c r="Z106" i="100"/>
  <c r="Z107" i="100"/>
  <c r="Z108" i="100"/>
  <c r="Z109" i="100"/>
  <c r="Z110" i="100"/>
  <c r="Z111" i="100"/>
  <c r="Z112" i="100"/>
  <c r="Z113" i="100"/>
  <c r="Z114" i="100"/>
  <c r="U102" i="100"/>
  <c r="U103" i="100"/>
  <c r="U104" i="100"/>
  <c r="U105" i="100"/>
  <c r="U106" i="100"/>
  <c r="U107" i="100"/>
  <c r="U108" i="100"/>
  <c r="U109" i="100"/>
  <c r="U110" i="100"/>
  <c r="U111" i="100"/>
  <c r="U112" i="100"/>
  <c r="U113" i="100"/>
  <c r="U114" i="100"/>
  <c r="U62" i="100"/>
  <c r="U63" i="100"/>
  <c r="U64" i="100"/>
  <c r="U65" i="100"/>
  <c r="U66" i="100"/>
  <c r="U67" i="100"/>
  <c r="U68" i="100"/>
  <c r="U69" i="100"/>
  <c r="U70" i="100"/>
  <c r="U71" i="100"/>
  <c r="U72" i="100"/>
  <c r="U73" i="100"/>
  <c r="U74" i="100"/>
  <c r="Z62" i="100"/>
  <c r="Z63" i="100"/>
  <c r="Z64" i="100"/>
  <c r="Z65" i="100"/>
  <c r="Z66" i="100"/>
  <c r="Z67" i="100"/>
  <c r="Z68" i="100"/>
  <c r="Z69" i="100"/>
  <c r="Z70" i="100"/>
  <c r="Z71" i="100"/>
  <c r="Z72" i="100"/>
  <c r="Z73" i="100"/>
  <c r="Z74" i="100"/>
  <c r="AE62" i="100"/>
  <c r="AE63" i="100"/>
  <c r="AE64" i="100"/>
  <c r="AE65" i="100"/>
  <c r="AE66" i="100"/>
  <c r="AE67" i="100"/>
  <c r="AE68" i="100"/>
  <c r="AE69" i="100"/>
  <c r="AE70" i="100"/>
  <c r="AE71" i="100"/>
  <c r="AE72" i="100"/>
  <c r="AE73" i="100"/>
  <c r="AE74" i="100"/>
  <c r="AE22" i="100"/>
  <c r="AE23" i="100"/>
  <c r="AE24" i="100"/>
  <c r="AE25" i="100"/>
  <c r="AE26" i="100"/>
  <c r="AE27" i="100"/>
  <c r="AE28" i="100"/>
  <c r="AE29" i="100"/>
  <c r="AE30" i="100"/>
  <c r="AE31" i="100"/>
  <c r="AE32" i="100"/>
  <c r="AE33" i="100"/>
  <c r="AE34" i="100"/>
  <c r="Z22" i="100"/>
  <c r="Z23" i="100"/>
  <c r="Z24" i="100"/>
  <c r="Z25" i="100"/>
  <c r="Z26" i="100"/>
  <c r="Z27" i="100"/>
  <c r="Z28" i="100"/>
  <c r="Z29" i="100"/>
  <c r="Z30" i="100"/>
  <c r="Z31" i="100"/>
  <c r="Z32" i="100"/>
  <c r="Z33" i="100"/>
  <c r="Z34" i="100"/>
  <c r="U22" i="100"/>
  <c r="U23" i="100"/>
  <c r="U24" i="100"/>
  <c r="U25" i="100"/>
  <c r="U26" i="100"/>
  <c r="U27" i="100"/>
  <c r="U28" i="100"/>
  <c r="U29" i="100"/>
  <c r="U30" i="100"/>
  <c r="U31" i="100"/>
  <c r="U32" i="100"/>
  <c r="U33" i="100"/>
  <c r="U34" i="100"/>
  <c r="AE179" i="69"/>
  <c r="AE180" i="69"/>
  <c r="AE181" i="69"/>
  <c r="AE182" i="69"/>
  <c r="AE183" i="69"/>
  <c r="Z179" i="69"/>
  <c r="Z180" i="69"/>
  <c r="Z181" i="69"/>
  <c r="Z182" i="69"/>
  <c r="Z183" i="69"/>
  <c r="U179" i="69"/>
  <c r="U180" i="69"/>
  <c r="U181" i="69"/>
  <c r="U182" i="69"/>
  <c r="U183" i="69"/>
  <c r="U143" i="69"/>
  <c r="U142" i="69"/>
  <c r="U141" i="69"/>
  <c r="U140" i="69"/>
  <c r="U139" i="69"/>
  <c r="U138" i="69"/>
  <c r="U137" i="69"/>
  <c r="U136" i="69"/>
  <c r="U135" i="69"/>
  <c r="U134" i="69"/>
  <c r="U133" i="69"/>
  <c r="U132" i="69"/>
  <c r="Z143" i="69"/>
  <c r="Z142" i="69"/>
  <c r="Z141" i="69"/>
  <c r="Z140" i="69"/>
  <c r="Z139" i="69"/>
  <c r="Z138" i="69"/>
  <c r="Z137" i="69"/>
  <c r="Z136" i="69"/>
  <c r="Z135" i="69"/>
  <c r="Z134" i="69"/>
  <c r="Z133" i="69"/>
  <c r="Z132" i="69"/>
  <c r="AE143" i="69"/>
  <c r="AE142" i="69"/>
  <c r="AE141" i="69"/>
  <c r="AE140" i="69"/>
  <c r="AE139" i="69"/>
  <c r="AE138" i="69"/>
  <c r="AE137" i="69"/>
  <c r="AE136" i="69"/>
  <c r="AE135" i="69"/>
  <c r="AE134" i="69"/>
  <c r="AE133" i="69"/>
  <c r="AE103" i="69"/>
  <c r="AE102" i="69"/>
  <c r="AE101" i="69"/>
  <c r="AE100" i="69"/>
  <c r="AE99" i="69"/>
  <c r="AE98" i="69"/>
  <c r="AE97" i="69"/>
  <c r="AE96" i="69"/>
  <c r="AE95" i="69"/>
  <c r="AE94" i="69"/>
  <c r="AE93" i="69"/>
  <c r="AE92" i="69"/>
  <c r="Z103" i="69"/>
  <c r="Z102" i="69"/>
  <c r="Z101" i="69"/>
  <c r="Z100" i="69"/>
  <c r="Z99" i="69"/>
  <c r="Z98" i="69"/>
  <c r="Z97" i="69"/>
  <c r="Z96" i="69"/>
  <c r="Z95" i="69"/>
  <c r="Z94" i="69"/>
  <c r="Z93" i="69"/>
  <c r="Z92" i="69"/>
  <c r="U103" i="69"/>
  <c r="U102" i="69"/>
  <c r="U101" i="69"/>
  <c r="U100" i="69"/>
  <c r="U99" i="69"/>
  <c r="U98" i="69"/>
  <c r="U97" i="69"/>
  <c r="U96" i="69"/>
  <c r="U95" i="69"/>
  <c r="U94" i="69"/>
  <c r="U93" i="69"/>
  <c r="U92" i="69"/>
  <c r="AE63" i="69"/>
  <c r="AE62" i="69"/>
  <c r="AE61" i="69"/>
  <c r="AE60" i="69"/>
  <c r="AE59" i="69"/>
  <c r="AE58" i="69"/>
  <c r="AE57" i="69"/>
  <c r="AE56" i="69"/>
  <c r="AE55" i="69"/>
  <c r="AE54" i="69"/>
  <c r="AE53" i="69"/>
  <c r="AE52" i="69"/>
  <c r="Z63" i="69"/>
  <c r="Z62" i="69"/>
  <c r="Z61" i="69"/>
  <c r="Z60" i="69"/>
  <c r="Z59" i="69"/>
  <c r="Z58" i="69"/>
  <c r="Z57" i="69"/>
  <c r="Z56" i="69"/>
  <c r="Z55" i="69"/>
  <c r="Z54" i="69"/>
  <c r="Z53" i="69"/>
  <c r="Z52" i="69"/>
  <c r="U63" i="69"/>
  <c r="U62" i="69"/>
  <c r="U61" i="69"/>
  <c r="U60" i="69"/>
  <c r="U59" i="69"/>
  <c r="U58" i="69"/>
  <c r="U57" i="69"/>
  <c r="U56" i="69"/>
  <c r="U55" i="69"/>
  <c r="U54" i="69"/>
  <c r="U53" i="69"/>
  <c r="U52" i="69"/>
  <c r="U172" i="69"/>
  <c r="U173" i="69"/>
  <c r="U174" i="69"/>
  <c r="U175" i="69"/>
  <c r="U176" i="69"/>
  <c r="U177" i="69"/>
  <c r="U178" i="69"/>
  <c r="Z172" i="69"/>
  <c r="Z173" i="69"/>
  <c r="Z174" i="69"/>
  <c r="Z175" i="69"/>
  <c r="Z176" i="69"/>
  <c r="Z177" i="69"/>
  <c r="Z178" i="69"/>
  <c r="AE132" i="69"/>
  <c r="AE172" i="69"/>
  <c r="AE173" i="69"/>
  <c r="AE174" i="69"/>
  <c r="AE175" i="69"/>
  <c r="AE176" i="69"/>
  <c r="AE177" i="69"/>
  <c r="AE178" i="69"/>
  <c r="A14" i="100" l="1"/>
  <c r="A15" i="100"/>
  <c r="A16" i="100"/>
  <c r="A17" i="100"/>
  <c r="A18" i="100"/>
  <c r="A19" i="100"/>
  <c r="A20" i="100"/>
  <c r="A21" i="100"/>
  <c r="A22" i="100"/>
  <c r="A23" i="100"/>
  <c r="A24" i="100"/>
  <c r="A25" i="100"/>
  <c r="A26" i="100"/>
  <c r="A27" i="100"/>
  <c r="A28" i="100"/>
  <c r="A29" i="100"/>
  <c r="A30" i="100"/>
  <c r="A31" i="100"/>
  <c r="A32" i="100"/>
  <c r="A33" i="100"/>
  <c r="A34" i="100"/>
  <c r="A469" i="97"/>
  <c r="A471" i="97"/>
  <c r="A470" i="97"/>
  <c r="A459" i="97"/>
  <c r="A458" i="97"/>
  <c r="A460" i="97"/>
  <c r="A457" i="97"/>
  <c r="A456" i="97"/>
  <c r="A455" i="97"/>
  <c r="A454" i="97"/>
  <c r="A468" i="97"/>
  <c r="A467" i="97"/>
  <c r="A466" i="97"/>
  <c r="A465" i="97"/>
  <c r="A363" i="97" l="1"/>
  <c r="A23" i="69" s="1"/>
  <c r="A362" i="97"/>
  <c r="A22" i="69" s="1"/>
  <c r="A361" i="97"/>
  <c r="A21" i="69" s="1"/>
  <c r="A360" i="97"/>
  <c r="A20" i="69" s="1"/>
  <c r="A359" i="97"/>
  <c r="A19" i="69" s="1"/>
  <c r="A364" i="97"/>
  <c r="A365" i="97"/>
  <c r="A366" i="97"/>
  <c r="A367" i="97"/>
  <c r="A368" i="97"/>
  <c r="A119" i="97" l="1"/>
  <c r="A151" i="97"/>
  <c r="A24" i="24" s="1"/>
  <c r="A150" i="97"/>
  <c r="A23" i="24" s="1"/>
  <c r="A143" i="97"/>
  <c r="A16" i="24" s="1"/>
  <c r="A142" i="97"/>
  <c r="A15" i="24" s="1"/>
  <c r="A141" i="97"/>
  <c r="A14" i="24" s="1"/>
  <c r="A140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37" i="97"/>
  <c r="A24" i="13" s="1"/>
  <c r="A144" i="13" s="1"/>
  <c r="A136" i="97"/>
  <c r="A23" i="13" s="1"/>
  <c r="A183" i="13" s="1"/>
  <c r="A129" i="97"/>
  <c r="A16" i="13" s="1"/>
  <c r="A56" i="13" s="1"/>
  <c r="A128" i="97"/>
  <c r="A15" i="13" s="1"/>
  <c r="A175" i="13" s="1"/>
  <c r="A127" i="97"/>
  <c r="A14" i="13" s="1"/>
  <c r="A174" i="13" s="1"/>
  <c r="A126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B35" i="81"/>
  <c r="C35" i="81"/>
  <c r="D35" i="81"/>
  <c r="E35" i="81"/>
  <c r="F183" i="98" l="1"/>
  <c r="A46" i="97" l="1"/>
  <c r="B3" i="98" s="1"/>
  <c r="E196" i="36"/>
  <c r="E183" i="98" s="1"/>
  <c r="D196" i="36"/>
  <c r="D183" i="98" s="1"/>
  <c r="C196" i="36"/>
  <c r="C183" i="98" s="1"/>
  <c r="B196" i="36"/>
  <c r="B183" i="98" s="1"/>
  <c r="F156" i="36"/>
  <c r="F143" i="98" s="1"/>
  <c r="E156" i="36"/>
  <c r="E143" i="98" s="1"/>
  <c r="D156" i="36"/>
  <c r="D143" i="98" s="1"/>
  <c r="C156" i="36"/>
  <c r="C143" i="98" s="1"/>
  <c r="B156" i="36"/>
  <c r="B143" i="98" s="1"/>
  <c r="F116" i="36"/>
  <c r="F103" i="98" s="1"/>
  <c r="E116" i="36"/>
  <c r="E103" i="98" s="1"/>
  <c r="D116" i="36"/>
  <c r="D103" i="98" s="1"/>
  <c r="C116" i="36"/>
  <c r="C103" i="98" s="1"/>
  <c r="B116" i="36"/>
  <c r="B103" i="98" s="1"/>
  <c r="F76" i="36"/>
  <c r="F63" i="98" s="1"/>
  <c r="E76" i="36"/>
  <c r="E63" i="98" s="1"/>
  <c r="D76" i="36"/>
  <c r="D63" i="98" s="1"/>
  <c r="C76" i="36"/>
  <c r="C63" i="98" s="1"/>
  <c r="B76" i="36"/>
  <c r="B63" i="98" s="1"/>
  <c r="F36" i="36"/>
  <c r="F23" i="98" s="1"/>
  <c r="E36" i="36"/>
  <c r="E23" i="98" s="1"/>
  <c r="D36" i="36"/>
  <c r="D23" i="98" s="1"/>
  <c r="C36" i="36"/>
  <c r="C23" i="98" s="1"/>
  <c r="B36" i="36"/>
  <c r="B23" i="98" s="1"/>
  <c r="F196" i="99"/>
  <c r="F196" i="98" s="1"/>
  <c r="E196" i="99"/>
  <c r="E196" i="98" s="1"/>
  <c r="D196" i="99"/>
  <c r="D196" i="98" s="1"/>
  <c r="C196" i="99"/>
  <c r="C196" i="98" s="1"/>
  <c r="B196" i="99"/>
  <c r="B196" i="98" s="1"/>
  <c r="F156" i="99"/>
  <c r="F156" i="98" s="1"/>
  <c r="E156" i="99"/>
  <c r="E156" i="98" s="1"/>
  <c r="D156" i="99"/>
  <c r="D156" i="98" s="1"/>
  <c r="C156" i="99"/>
  <c r="C156" i="98" s="1"/>
  <c r="B156" i="99"/>
  <c r="B156" i="98" s="1"/>
  <c r="F76" i="99"/>
  <c r="F76" i="98" s="1"/>
  <c r="E76" i="99"/>
  <c r="E76" i="98" s="1"/>
  <c r="D76" i="99"/>
  <c r="D76" i="98" s="1"/>
  <c r="C76" i="99"/>
  <c r="C76" i="98" s="1"/>
  <c r="B76" i="99"/>
  <c r="B76" i="98" s="1"/>
  <c r="B3" i="99" l="1"/>
  <c r="B3" i="85"/>
  <c r="B3" i="24"/>
  <c r="B3" i="41"/>
  <c r="B3" i="69"/>
  <c r="B3" i="22"/>
  <c r="B3" i="49"/>
  <c r="B3" i="83"/>
  <c r="B3" i="17"/>
  <c r="B3" i="8"/>
  <c r="B3" i="47"/>
  <c r="B3" i="81"/>
  <c r="B3" i="15"/>
  <c r="B3" i="9"/>
  <c r="B3" i="45"/>
  <c r="F3" i="36"/>
  <c r="B3" i="13"/>
  <c r="B3" i="7"/>
  <c r="B3" i="38"/>
  <c r="B3" i="32"/>
  <c r="B3" i="64"/>
  <c r="B3" i="6"/>
  <c r="B3" i="100"/>
  <c r="B3" i="73"/>
  <c r="B3" i="10"/>
  <c r="B3" i="5"/>
  <c r="B3" i="68"/>
  <c r="B3" i="28"/>
  <c r="A452" i="97" l="1"/>
  <c r="A451" i="97"/>
  <c r="A13" i="100" s="1"/>
  <c r="AJ204" i="98" l="1"/>
  <c r="AI204" i="98"/>
  <c r="AH204" i="98"/>
  <c r="AG204" i="98"/>
  <c r="AF204" i="98"/>
  <c r="AJ202" i="98"/>
  <c r="AI202" i="98"/>
  <c r="AH202" i="98"/>
  <c r="AG202" i="98"/>
  <c r="AF202" i="98"/>
  <c r="AJ201" i="98"/>
  <c r="AI201" i="98"/>
  <c r="AH201" i="98"/>
  <c r="AG201" i="98"/>
  <c r="AF201" i="98"/>
  <c r="AJ200" i="98"/>
  <c r="AI200" i="98"/>
  <c r="AH200" i="98"/>
  <c r="AG200" i="98"/>
  <c r="AF200" i="98"/>
  <c r="AJ199" i="98"/>
  <c r="AI199" i="98"/>
  <c r="AH199" i="98"/>
  <c r="AG199" i="98"/>
  <c r="AF199" i="98"/>
  <c r="AJ197" i="98"/>
  <c r="AI197" i="98"/>
  <c r="AH197" i="98"/>
  <c r="AG197" i="98"/>
  <c r="AF197" i="98"/>
  <c r="AJ194" i="98"/>
  <c r="AI194" i="98"/>
  <c r="AH194" i="98"/>
  <c r="AG194" i="98"/>
  <c r="AF194" i="98"/>
  <c r="AJ193" i="98"/>
  <c r="AI193" i="98"/>
  <c r="AH193" i="98"/>
  <c r="AG193" i="98"/>
  <c r="AF193" i="98"/>
  <c r="AJ192" i="98"/>
  <c r="AI192" i="98"/>
  <c r="AH192" i="98"/>
  <c r="AG192" i="98"/>
  <c r="AF192" i="98"/>
  <c r="AJ191" i="98"/>
  <c r="AI191" i="98"/>
  <c r="AH191" i="98"/>
  <c r="AG191" i="98"/>
  <c r="AF191" i="98"/>
  <c r="AJ190" i="98"/>
  <c r="AI190" i="98"/>
  <c r="AH190" i="98"/>
  <c r="AG190" i="98"/>
  <c r="AF190" i="98"/>
  <c r="AJ187" i="98"/>
  <c r="AI187" i="98"/>
  <c r="AH187" i="98"/>
  <c r="AG187" i="98"/>
  <c r="AF187" i="98"/>
  <c r="AJ185" i="98"/>
  <c r="AI185" i="98"/>
  <c r="AH185" i="98"/>
  <c r="AG185" i="98"/>
  <c r="AF185" i="98"/>
  <c r="AI184" i="98"/>
  <c r="AH184" i="98"/>
  <c r="AG184" i="98"/>
  <c r="AF184" i="98"/>
  <c r="AJ183" i="98"/>
  <c r="AE183" i="98"/>
  <c r="Z183" i="98"/>
  <c r="AJ182" i="98"/>
  <c r="AI182" i="98"/>
  <c r="AH182" i="98"/>
  <c r="AG182" i="98"/>
  <c r="AF182" i="98"/>
  <c r="AJ179" i="98"/>
  <c r="AI179" i="98"/>
  <c r="AH179" i="98"/>
  <c r="AG179" i="98"/>
  <c r="AF179" i="98"/>
  <c r="AJ177" i="98"/>
  <c r="AI177" i="98"/>
  <c r="AH177" i="98"/>
  <c r="AG177" i="98"/>
  <c r="AF177" i="98"/>
  <c r="AJ176" i="98"/>
  <c r="AI176" i="98"/>
  <c r="AH176" i="98"/>
  <c r="AG176" i="98"/>
  <c r="AF176" i="98"/>
  <c r="AJ175" i="98"/>
  <c r="AI175" i="98"/>
  <c r="AH175" i="98"/>
  <c r="AG175" i="98"/>
  <c r="AF175" i="98"/>
  <c r="AJ173" i="98"/>
  <c r="AI173" i="98"/>
  <c r="AH173" i="98"/>
  <c r="AG173" i="98"/>
  <c r="AF173" i="98"/>
  <c r="AJ164" i="98"/>
  <c r="AI164" i="98"/>
  <c r="AH164" i="98"/>
  <c r="AG164" i="98"/>
  <c r="AF164" i="98"/>
  <c r="AJ162" i="98"/>
  <c r="AI162" i="98"/>
  <c r="AH162" i="98"/>
  <c r="AG162" i="98"/>
  <c r="AF162" i="98"/>
  <c r="AJ161" i="98"/>
  <c r="AI161" i="98"/>
  <c r="AH161" i="98"/>
  <c r="AG161" i="98"/>
  <c r="AF161" i="98"/>
  <c r="AJ160" i="98"/>
  <c r="AI160" i="98"/>
  <c r="AH160" i="98"/>
  <c r="AG160" i="98"/>
  <c r="AF160" i="98"/>
  <c r="AJ159" i="98"/>
  <c r="AI159" i="98"/>
  <c r="AH159" i="98"/>
  <c r="AG159" i="98"/>
  <c r="AF159" i="98"/>
  <c r="AJ157" i="98"/>
  <c r="AI157" i="98"/>
  <c r="AH157" i="98"/>
  <c r="AG157" i="98"/>
  <c r="AF157" i="98"/>
  <c r="AJ154" i="98"/>
  <c r="AI154" i="98"/>
  <c r="AH154" i="98"/>
  <c r="AG154" i="98"/>
  <c r="AF154" i="98"/>
  <c r="AJ153" i="98"/>
  <c r="AI153" i="98"/>
  <c r="AH153" i="98"/>
  <c r="AG153" i="98"/>
  <c r="AF153" i="98"/>
  <c r="AJ152" i="98"/>
  <c r="AI152" i="98"/>
  <c r="AH152" i="98"/>
  <c r="AG152" i="98"/>
  <c r="AF152" i="98"/>
  <c r="AJ151" i="98"/>
  <c r="AI151" i="98"/>
  <c r="AH151" i="98"/>
  <c r="AG151" i="98"/>
  <c r="AF151" i="98"/>
  <c r="AJ150" i="98"/>
  <c r="AI150" i="98"/>
  <c r="AH150" i="98"/>
  <c r="AG150" i="98"/>
  <c r="AF150" i="98"/>
  <c r="AJ147" i="98"/>
  <c r="AI147" i="98"/>
  <c r="AH147" i="98"/>
  <c r="AG147" i="98"/>
  <c r="AF147" i="98"/>
  <c r="AJ145" i="98"/>
  <c r="AI145" i="98"/>
  <c r="AH145" i="98"/>
  <c r="AG145" i="98"/>
  <c r="AF145" i="98"/>
  <c r="AI144" i="98"/>
  <c r="AH144" i="98"/>
  <c r="AG144" i="98"/>
  <c r="AF144" i="98"/>
  <c r="AJ142" i="98"/>
  <c r="AI142" i="98"/>
  <c r="AH142" i="98"/>
  <c r="AG142" i="98"/>
  <c r="AF142" i="98"/>
  <c r="AJ139" i="98"/>
  <c r="AI139" i="98"/>
  <c r="AH139" i="98"/>
  <c r="AG139" i="98"/>
  <c r="AF139" i="98"/>
  <c r="AJ137" i="98"/>
  <c r="AI137" i="98"/>
  <c r="AH137" i="98"/>
  <c r="AG137" i="98"/>
  <c r="AF137" i="98"/>
  <c r="AJ136" i="98"/>
  <c r="AI136" i="98"/>
  <c r="AH136" i="98"/>
  <c r="AG136" i="98"/>
  <c r="AF136" i="98"/>
  <c r="AJ135" i="98"/>
  <c r="AI135" i="98"/>
  <c r="AH135" i="98"/>
  <c r="AG135" i="98"/>
  <c r="AF135" i="98"/>
  <c r="AJ133" i="98"/>
  <c r="AI133" i="98"/>
  <c r="AH133" i="98"/>
  <c r="AG133" i="98"/>
  <c r="AF133" i="98"/>
  <c r="AI196" i="17" l="1"/>
  <c r="AH196" i="17"/>
  <c r="AG196" i="17"/>
  <c r="AF196" i="17"/>
  <c r="AD196" i="17"/>
  <c r="AC196" i="17"/>
  <c r="AB196" i="17"/>
  <c r="AA196" i="17"/>
  <c r="Y196" i="17"/>
  <c r="X196" i="17"/>
  <c r="W196" i="17"/>
  <c r="V196" i="17"/>
  <c r="T196" i="17"/>
  <c r="S196" i="17"/>
  <c r="R196" i="17"/>
  <c r="Q196" i="17"/>
  <c r="O196" i="17"/>
  <c r="N196" i="17"/>
  <c r="M196" i="17"/>
  <c r="L196" i="17"/>
  <c r="J196" i="17"/>
  <c r="I196" i="17"/>
  <c r="H196" i="17"/>
  <c r="G196" i="17"/>
  <c r="AI196" i="22"/>
  <c r="AH196" i="22"/>
  <c r="AG196" i="22"/>
  <c r="AF196" i="22"/>
  <c r="AD196" i="22"/>
  <c r="AD177" i="98" s="1"/>
  <c r="AC196" i="22"/>
  <c r="AC177" i="98" s="1"/>
  <c r="AB196" i="22"/>
  <c r="AB177" i="98" s="1"/>
  <c r="AA196" i="22"/>
  <c r="AA177" i="98" s="1"/>
  <c r="Y196" i="22"/>
  <c r="Y177" i="98" s="1"/>
  <c r="X196" i="22"/>
  <c r="X177" i="98" s="1"/>
  <c r="W196" i="22"/>
  <c r="W177" i="98" s="1"/>
  <c r="V196" i="22"/>
  <c r="V177" i="98" s="1"/>
  <c r="T196" i="22"/>
  <c r="T177" i="98" s="1"/>
  <c r="S196" i="22"/>
  <c r="S177" i="98" s="1"/>
  <c r="R196" i="22"/>
  <c r="R177" i="98" s="1"/>
  <c r="Q196" i="22"/>
  <c r="Q177" i="98" s="1"/>
  <c r="O196" i="22"/>
  <c r="O177" i="98" s="1"/>
  <c r="N196" i="22"/>
  <c r="N177" i="98" s="1"/>
  <c r="M196" i="22"/>
  <c r="M177" i="98" s="1"/>
  <c r="L196" i="22"/>
  <c r="L177" i="98" s="1"/>
  <c r="J196" i="22"/>
  <c r="J177" i="98" s="1"/>
  <c r="I196" i="22"/>
  <c r="I177" i="98" s="1"/>
  <c r="H196" i="22"/>
  <c r="H177" i="98" s="1"/>
  <c r="G196" i="22"/>
  <c r="G177" i="98" s="1"/>
  <c r="AI196" i="24"/>
  <c r="AJ180" i="24" s="1"/>
  <c r="AH196" i="24"/>
  <c r="AG196" i="24"/>
  <c r="AF196" i="24"/>
  <c r="AD196" i="24"/>
  <c r="AE180" i="24" s="1"/>
  <c r="AC196" i="24"/>
  <c r="AB196" i="24"/>
  <c r="AA196" i="24"/>
  <c r="Y196" i="24"/>
  <c r="X196" i="24"/>
  <c r="W196" i="24"/>
  <c r="V196" i="24"/>
  <c r="T196" i="24"/>
  <c r="U180" i="24" s="1"/>
  <c r="S196" i="24"/>
  <c r="R196" i="24"/>
  <c r="Q196" i="24"/>
  <c r="O196" i="24"/>
  <c r="P184" i="24" s="1"/>
  <c r="N196" i="24"/>
  <c r="M196" i="24"/>
  <c r="L196" i="24"/>
  <c r="J196" i="24"/>
  <c r="K183" i="24" s="1"/>
  <c r="I196" i="24"/>
  <c r="H196" i="24"/>
  <c r="G196" i="24"/>
  <c r="AI196" i="28"/>
  <c r="AH196" i="28"/>
  <c r="AG196" i="28"/>
  <c r="AF196" i="28"/>
  <c r="AD196" i="28"/>
  <c r="AD179" i="98" s="1"/>
  <c r="AC196" i="28"/>
  <c r="AC179" i="98" s="1"/>
  <c r="AB196" i="28"/>
  <c r="AB179" i="98" s="1"/>
  <c r="AA196" i="28"/>
  <c r="AA179" i="98" s="1"/>
  <c r="Y196" i="28"/>
  <c r="Y179" i="98" s="1"/>
  <c r="X196" i="28"/>
  <c r="X179" i="98" s="1"/>
  <c r="W196" i="28"/>
  <c r="W179" i="98" s="1"/>
  <c r="V196" i="28"/>
  <c r="V179" i="98" s="1"/>
  <c r="T196" i="28"/>
  <c r="T179" i="98" s="1"/>
  <c r="S196" i="28"/>
  <c r="S179" i="98" s="1"/>
  <c r="R196" i="28"/>
  <c r="R179" i="98" s="1"/>
  <c r="Q196" i="28"/>
  <c r="Q179" i="98" s="1"/>
  <c r="O196" i="28"/>
  <c r="N196" i="28"/>
  <c r="N179" i="98" s="1"/>
  <c r="M196" i="28"/>
  <c r="M179" i="98" s="1"/>
  <c r="L196" i="28"/>
  <c r="L179" i="98" s="1"/>
  <c r="J196" i="28"/>
  <c r="J179" i="98" s="1"/>
  <c r="I196" i="28"/>
  <c r="I179" i="98" s="1"/>
  <c r="H196" i="28"/>
  <c r="H179" i="98" s="1"/>
  <c r="G196" i="28"/>
  <c r="G179" i="98" s="1"/>
  <c r="AD196" i="73"/>
  <c r="AC196" i="73"/>
  <c r="AB196" i="73"/>
  <c r="AA196" i="73"/>
  <c r="Y196" i="73"/>
  <c r="X196" i="73"/>
  <c r="W196" i="73"/>
  <c r="V196" i="73"/>
  <c r="T196" i="73"/>
  <c r="S196" i="73"/>
  <c r="R196" i="73"/>
  <c r="Q196" i="73"/>
  <c r="O196" i="73"/>
  <c r="N196" i="73"/>
  <c r="M196" i="73"/>
  <c r="L196" i="73"/>
  <c r="J196" i="73"/>
  <c r="I196" i="73"/>
  <c r="H196" i="73"/>
  <c r="G196" i="73"/>
  <c r="AI196" i="32"/>
  <c r="AH196" i="32"/>
  <c r="AG196" i="32"/>
  <c r="AF196" i="32"/>
  <c r="AD196" i="32"/>
  <c r="AD182" i="98" s="1"/>
  <c r="AC196" i="32"/>
  <c r="AC182" i="98" s="1"/>
  <c r="AB196" i="32"/>
  <c r="AB182" i="98" s="1"/>
  <c r="AA196" i="32"/>
  <c r="AA182" i="98" s="1"/>
  <c r="Y196" i="32"/>
  <c r="Y182" i="98" s="1"/>
  <c r="X196" i="32"/>
  <c r="X182" i="98" s="1"/>
  <c r="W196" i="32"/>
  <c r="W182" i="98" s="1"/>
  <c r="V196" i="32"/>
  <c r="V182" i="98" s="1"/>
  <c r="T196" i="32"/>
  <c r="T182" i="98" s="1"/>
  <c r="S196" i="32"/>
  <c r="S182" i="98" s="1"/>
  <c r="R196" i="32"/>
  <c r="R182" i="98" s="1"/>
  <c r="Q196" i="32"/>
  <c r="Q182" i="98" s="1"/>
  <c r="O196" i="32"/>
  <c r="O182" i="98" s="1"/>
  <c r="N196" i="32"/>
  <c r="N182" i="98" s="1"/>
  <c r="M196" i="32"/>
  <c r="M182" i="98" s="1"/>
  <c r="L196" i="32"/>
  <c r="L182" i="98" s="1"/>
  <c r="J196" i="32"/>
  <c r="J182" i="98" s="1"/>
  <c r="I196" i="32"/>
  <c r="I182" i="98" s="1"/>
  <c r="H196" i="32"/>
  <c r="H182" i="98" s="1"/>
  <c r="G196" i="32"/>
  <c r="G182" i="98" s="1"/>
  <c r="AI196" i="36"/>
  <c r="AI183" i="98" s="1"/>
  <c r="AH196" i="36"/>
  <c r="AH183" i="98" s="1"/>
  <c r="AG196" i="36"/>
  <c r="AG183" i="98" s="1"/>
  <c r="AF196" i="36"/>
  <c r="AF183" i="98" s="1"/>
  <c r="AD196" i="36"/>
  <c r="AD183" i="98" s="1"/>
  <c r="AC196" i="36"/>
  <c r="AC183" i="98" s="1"/>
  <c r="AB196" i="36"/>
  <c r="AB183" i="98" s="1"/>
  <c r="AA196" i="36"/>
  <c r="AA183" i="98" s="1"/>
  <c r="Y196" i="36"/>
  <c r="Y183" i="98" s="1"/>
  <c r="X196" i="36"/>
  <c r="X183" i="98" s="1"/>
  <c r="W196" i="36"/>
  <c r="W183" i="98" s="1"/>
  <c r="V196" i="36"/>
  <c r="V183" i="98" s="1"/>
  <c r="U183" i="98"/>
  <c r="T196" i="36"/>
  <c r="T183" i="98" s="1"/>
  <c r="S196" i="36"/>
  <c r="S183" i="98" s="1"/>
  <c r="R196" i="36"/>
  <c r="R183" i="98" s="1"/>
  <c r="Q196" i="36"/>
  <c r="Q183" i="98" s="1"/>
  <c r="P183" i="98"/>
  <c r="O196" i="36"/>
  <c r="O183" i="98" s="1"/>
  <c r="N196" i="36"/>
  <c r="N183" i="98" s="1"/>
  <c r="M196" i="36"/>
  <c r="M183" i="98" s="1"/>
  <c r="L196" i="36"/>
  <c r="L183" i="98" s="1"/>
  <c r="K183" i="98"/>
  <c r="J196" i="36"/>
  <c r="J183" i="98" s="1"/>
  <c r="I196" i="36"/>
  <c r="I183" i="98" s="1"/>
  <c r="H196" i="36"/>
  <c r="H183" i="98" s="1"/>
  <c r="G196" i="36"/>
  <c r="G183" i="98" s="1"/>
  <c r="AI196" i="81"/>
  <c r="AH196" i="81"/>
  <c r="AG196" i="81"/>
  <c r="AF196" i="81"/>
  <c r="AD196" i="81"/>
  <c r="AD184" i="98" s="1"/>
  <c r="AC196" i="81"/>
  <c r="AC184" i="98" s="1"/>
  <c r="AB196" i="81"/>
  <c r="AB184" i="98" s="1"/>
  <c r="AA196" i="81"/>
  <c r="AA184" i="98" s="1"/>
  <c r="Y196" i="81"/>
  <c r="Y184" i="98" s="1"/>
  <c r="X196" i="81"/>
  <c r="X184" i="98" s="1"/>
  <c r="W196" i="81"/>
  <c r="W184" i="98" s="1"/>
  <c r="V196" i="81"/>
  <c r="V184" i="98" s="1"/>
  <c r="T196" i="81"/>
  <c r="T184" i="98" s="1"/>
  <c r="S196" i="81"/>
  <c r="S184" i="98" s="1"/>
  <c r="R196" i="81"/>
  <c r="R184" i="98" s="1"/>
  <c r="Q196" i="81"/>
  <c r="Q184" i="98" s="1"/>
  <c r="O196" i="81"/>
  <c r="O184" i="98" s="1"/>
  <c r="N196" i="81"/>
  <c r="N184" i="98" s="1"/>
  <c r="M196" i="81"/>
  <c r="M184" i="98" s="1"/>
  <c r="L196" i="81"/>
  <c r="L184" i="98" s="1"/>
  <c r="J196" i="81"/>
  <c r="J184" i="98" s="1"/>
  <c r="I196" i="81"/>
  <c r="I184" i="98" s="1"/>
  <c r="H196" i="81"/>
  <c r="H184" i="98" s="1"/>
  <c r="G196" i="81"/>
  <c r="G184" i="98" s="1"/>
  <c r="AJ196" i="83"/>
  <c r="AI196" i="83"/>
  <c r="AH196" i="83"/>
  <c r="AG196" i="83"/>
  <c r="AF196" i="83"/>
  <c r="AD196" i="83"/>
  <c r="AD185" i="98" s="1"/>
  <c r="AC196" i="83"/>
  <c r="AC185" i="98" s="1"/>
  <c r="AB196" i="83"/>
  <c r="AB185" i="98" s="1"/>
  <c r="AA196" i="83"/>
  <c r="AA185" i="98" s="1"/>
  <c r="Y196" i="83"/>
  <c r="Y185" i="98" s="1"/>
  <c r="X196" i="83"/>
  <c r="X185" i="98" s="1"/>
  <c r="W196" i="83"/>
  <c r="W185" i="98" s="1"/>
  <c r="V196" i="83"/>
  <c r="V185" i="98" s="1"/>
  <c r="T196" i="83"/>
  <c r="T185" i="98" s="1"/>
  <c r="S196" i="83"/>
  <c r="S185" i="98" s="1"/>
  <c r="R196" i="83"/>
  <c r="R185" i="98" s="1"/>
  <c r="Q196" i="83"/>
  <c r="Q185" i="98" s="1"/>
  <c r="O196" i="83"/>
  <c r="O185" i="98" s="1"/>
  <c r="N196" i="83"/>
  <c r="N185" i="98" s="1"/>
  <c r="M196" i="83"/>
  <c r="M185" i="98" s="1"/>
  <c r="L196" i="83"/>
  <c r="L185" i="98" s="1"/>
  <c r="J196" i="83"/>
  <c r="J185" i="98" s="1"/>
  <c r="I196" i="83"/>
  <c r="I185" i="98" s="1"/>
  <c r="H196" i="83"/>
  <c r="H185" i="98" s="1"/>
  <c r="G196" i="83"/>
  <c r="G185" i="98" s="1"/>
  <c r="AD196" i="69"/>
  <c r="AD186" i="98" s="1"/>
  <c r="AC196" i="69"/>
  <c r="AC186" i="98" s="1"/>
  <c r="AB196" i="69"/>
  <c r="AB186" i="98" s="1"/>
  <c r="AA196" i="69"/>
  <c r="AA186" i="98" s="1"/>
  <c r="Y196" i="69"/>
  <c r="Y186" i="98" s="1"/>
  <c r="X196" i="69"/>
  <c r="X186" i="98" s="1"/>
  <c r="W196" i="69"/>
  <c r="W186" i="98" s="1"/>
  <c r="V196" i="69"/>
  <c r="V186" i="98" s="1"/>
  <c r="T196" i="69"/>
  <c r="T186" i="98" s="1"/>
  <c r="S196" i="69"/>
  <c r="S186" i="98" s="1"/>
  <c r="R196" i="69"/>
  <c r="R186" i="98" s="1"/>
  <c r="Q196" i="69"/>
  <c r="Q186" i="98" s="1"/>
  <c r="O196" i="69"/>
  <c r="N196" i="69"/>
  <c r="N186" i="98" s="1"/>
  <c r="M196" i="69"/>
  <c r="M186" i="98" s="1"/>
  <c r="L196" i="69"/>
  <c r="L186" i="98" s="1"/>
  <c r="J196" i="69"/>
  <c r="I196" i="69"/>
  <c r="I186" i="98" s="1"/>
  <c r="H196" i="69"/>
  <c r="H186" i="98" s="1"/>
  <c r="G196" i="69"/>
  <c r="G186" i="98" s="1"/>
  <c r="AI196" i="85"/>
  <c r="AH196" i="85"/>
  <c r="AG196" i="85"/>
  <c r="AF196" i="85"/>
  <c r="AD196" i="85"/>
  <c r="AC196" i="85"/>
  <c r="AB196" i="85"/>
  <c r="AA196" i="85"/>
  <c r="Y196" i="85"/>
  <c r="X196" i="85"/>
  <c r="W196" i="85"/>
  <c r="V196" i="85"/>
  <c r="T196" i="85"/>
  <c r="S196" i="85"/>
  <c r="R196" i="85"/>
  <c r="Q196" i="85"/>
  <c r="O196" i="85"/>
  <c r="P173" i="85" s="1"/>
  <c r="N196" i="85"/>
  <c r="M196" i="85"/>
  <c r="L196" i="85"/>
  <c r="J196" i="85"/>
  <c r="I196" i="85"/>
  <c r="H196" i="85"/>
  <c r="G196" i="85"/>
  <c r="AI196" i="68"/>
  <c r="AJ183" i="68" s="1"/>
  <c r="AH196" i="68"/>
  <c r="AH188" i="98" s="1"/>
  <c r="AG196" i="68"/>
  <c r="AG188" i="98" s="1"/>
  <c r="AF196" i="68"/>
  <c r="AF188" i="98" s="1"/>
  <c r="AD196" i="68"/>
  <c r="AE183" i="68" s="1"/>
  <c r="AC196" i="68"/>
  <c r="AC188" i="98" s="1"/>
  <c r="AB196" i="68"/>
  <c r="AB188" i="98" s="1"/>
  <c r="AA196" i="68"/>
  <c r="AA188" i="98" s="1"/>
  <c r="Y196" i="68"/>
  <c r="X196" i="68"/>
  <c r="X188" i="98" s="1"/>
  <c r="W196" i="68"/>
  <c r="W188" i="98" s="1"/>
  <c r="V196" i="68"/>
  <c r="V188" i="98" s="1"/>
  <c r="T196" i="68"/>
  <c r="U172" i="68" s="1"/>
  <c r="S196" i="68"/>
  <c r="S188" i="98" s="1"/>
  <c r="R196" i="68"/>
  <c r="R188" i="98" s="1"/>
  <c r="Q196" i="68"/>
  <c r="Q188" i="98" s="1"/>
  <c r="O196" i="68"/>
  <c r="N196" i="68"/>
  <c r="N188" i="98" s="1"/>
  <c r="M196" i="68"/>
  <c r="M188" i="98" s="1"/>
  <c r="L196" i="68"/>
  <c r="L188" i="98" s="1"/>
  <c r="J196" i="68"/>
  <c r="K172" i="68" s="1"/>
  <c r="I196" i="68"/>
  <c r="I188" i="98" s="1"/>
  <c r="H196" i="68"/>
  <c r="H188" i="98" s="1"/>
  <c r="G196" i="68"/>
  <c r="G188" i="98" s="1"/>
  <c r="AD196" i="100"/>
  <c r="AE178" i="100" s="1"/>
  <c r="AC196" i="100"/>
  <c r="AC189" i="98" s="1"/>
  <c r="AB196" i="100"/>
  <c r="AB189" i="98" s="1"/>
  <c r="AA196" i="100"/>
  <c r="AA189" i="98" s="1"/>
  <c r="Y196" i="100"/>
  <c r="X196" i="100"/>
  <c r="X189" i="98" s="1"/>
  <c r="W196" i="100"/>
  <c r="W189" i="98" s="1"/>
  <c r="V196" i="100"/>
  <c r="V189" i="98" s="1"/>
  <c r="T196" i="100"/>
  <c r="S196" i="100"/>
  <c r="S189" i="98" s="1"/>
  <c r="R196" i="100"/>
  <c r="R189" i="98" s="1"/>
  <c r="Q196" i="100"/>
  <c r="Q189" i="98" s="1"/>
  <c r="O196" i="100"/>
  <c r="N196" i="100"/>
  <c r="N189" i="98" s="1"/>
  <c r="M196" i="100"/>
  <c r="M189" i="98" s="1"/>
  <c r="L196" i="100"/>
  <c r="L189" i="98" s="1"/>
  <c r="J196" i="100"/>
  <c r="I196" i="100"/>
  <c r="I189" i="98" s="1"/>
  <c r="H196" i="100"/>
  <c r="H189" i="98" s="1"/>
  <c r="G196" i="100"/>
  <c r="G189" i="98" s="1"/>
  <c r="AJ196" i="38"/>
  <c r="AI196" i="38"/>
  <c r="AH196" i="38"/>
  <c r="AG196" i="38"/>
  <c r="AF196" i="38"/>
  <c r="AD196" i="38"/>
  <c r="AD190" i="98" s="1"/>
  <c r="AC196" i="38"/>
  <c r="AC190" i="98" s="1"/>
  <c r="AB196" i="38"/>
  <c r="AB190" i="98" s="1"/>
  <c r="AA196" i="38"/>
  <c r="AA190" i="98" s="1"/>
  <c r="Y196" i="38"/>
  <c r="Y190" i="98" s="1"/>
  <c r="X196" i="38"/>
  <c r="X190" i="98" s="1"/>
  <c r="W196" i="38"/>
  <c r="W190" i="98" s="1"/>
  <c r="V196" i="38"/>
  <c r="V190" i="98" s="1"/>
  <c r="T196" i="38"/>
  <c r="T190" i="98" s="1"/>
  <c r="S196" i="38"/>
  <c r="S190" i="98" s="1"/>
  <c r="R196" i="38"/>
  <c r="R190" i="98" s="1"/>
  <c r="Q196" i="38"/>
  <c r="Q190" i="98" s="1"/>
  <c r="O196" i="38"/>
  <c r="O190" i="98" s="1"/>
  <c r="N196" i="38"/>
  <c r="N190" i="98" s="1"/>
  <c r="M196" i="38"/>
  <c r="M190" i="98" s="1"/>
  <c r="L196" i="38"/>
  <c r="L190" i="98" s="1"/>
  <c r="J196" i="38"/>
  <c r="J190" i="98" s="1"/>
  <c r="I196" i="38"/>
  <c r="I190" i="98" s="1"/>
  <c r="H196" i="38"/>
  <c r="H190" i="98" s="1"/>
  <c r="G196" i="38"/>
  <c r="G190" i="98" s="1"/>
  <c r="AI196" i="45"/>
  <c r="AH196" i="45"/>
  <c r="AG196" i="45"/>
  <c r="AF196" i="45"/>
  <c r="AD196" i="45"/>
  <c r="AD191" i="98" s="1"/>
  <c r="AC196" i="45"/>
  <c r="AC191" i="98" s="1"/>
  <c r="AB196" i="45"/>
  <c r="AB191" i="98" s="1"/>
  <c r="AA196" i="45"/>
  <c r="AA191" i="98" s="1"/>
  <c r="Y196" i="45"/>
  <c r="Y191" i="98" s="1"/>
  <c r="X196" i="45"/>
  <c r="X191" i="98" s="1"/>
  <c r="W196" i="45"/>
  <c r="W191" i="98" s="1"/>
  <c r="V196" i="45"/>
  <c r="V191" i="98" s="1"/>
  <c r="T196" i="45"/>
  <c r="T191" i="98" s="1"/>
  <c r="S196" i="45"/>
  <c r="S191" i="98" s="1"/>
  <c r="R196" i="45"/>
  <c r="R191" i="98" s="1"/>
  <c r="Q196" i="45"/>
  <c r="Q191" i="98" s="1"/>
  <c r="O196" i="45"/>
  <c r="O191" i="98" s="1"/>
  <c r="N196" i="45"/>
  <c r="N191" i="98" s="1"/>
  <c r="M196" i="45"/>
  <c r="M191" i="98" s="1"/>
  <c r="L196" i="45"/>
  <c r="L191" i="98" s="1"/>
  <c r="J196" i="45"/>
  <c r="J191" i="98" s="1"/>
  <c r="I196" i="45"/>
  <c r="I191" i="98" s="1"/>
  <c r="H196" i="45"/>
  <c r="H191" i="98" s="1"/>
  <c r="G196" i="45"/>
  <c r="G191" i="98" s="1"/>
  <c r="AI196" i="47"/>
  <c r="AH196" i="47"/>
  <c r="AG196" i="47"/>
  <c r="AF196" i="47"/>
  <c r="AD196" i="47"/>
  <c r="AD192" i="98" s="1"/>
  <c r="AC196" i="47"/>
  <c r="AC192" i="98" s="1"/>
  <c r="AB196" i="47"/>
  <c r="AB192" i="98" s="1"/>
  <c r="AA196" i="47"/>
  <c r="AA192" i="98" s="1"/>
  <c r="Y196" i="47"/>
  <c r="Y192" i="98" s="1"/>
  <c r="X196" i="47"/>
  <c r="X192" i="98" s="1"/>
  <c r="W196" i="47"/>
  <c r="W192" i="98" s="1"/>
  <c r="V196" i="47"/>
  <c r="V192" i="98" s="1"/>
  <c r="T196" i="47"/>
  <c r="T192" i="98" s="1"/>
  <c r="S196" i="47"/>
  <c r="S192" i="98" s="1"/>
  <c r="R196" i="47"/>
  <c r="R192" i="98" s="1"/>
  <c r="Q196" i="47"/>
  <c r="Q192" i="98" s="1"/>
  <c r="O196" i="47"/>
  <c r="O192" i="98" s="1"/>
  <c r="N196" i="47"/>
  <c r="N192" i="98" s="1"/>
  <c r="M196" i="47"/>
  <c r="M192" i="98" s="1"/>
  <c r="L196" i="47"/>
  <c r="L192" i="98" s="1"/>
  <c r="J196" i="47"/>
  <c r="J192" i="98" s="1"/>
  <c r="I196" i="47"/>
  <c r="I192" i="98" s="1"/>
  <c r="H196" i="47"/>
  <c r="H192" i="98" s="1"/>
  <c r="G196" i="47"/>
  <c r="G192" i="98" s="1"/>
  <c r="AI196" i="49"/>
  <c r="AH196" i="49"/>
  <c r="AG196" i="49"/>
  <c r="AF196" i="49"/>
  <c r="AD196" i="49"/>
  <c r="AD193" i="98" s="1"/>
  <c r="AC196" i="49"/>
  <c r="AC193" i="98" s="1"/>
  <c r="AB196" i="49"/>
  <c r="AB193" i="98" s="1"/>
  <c r="AA196" i="49"/>
  <c r="AA193" i="98" s="1"/>
  <c r="Y196" i="49"/>
  <c r="Y193" i="98" s="1"/>
  <c r="X196" i="49"/>
  <c r="X193" i="98" s="1"/>
  <c r="W196" i="49"/>
  <c r="W193" i="98" s="1"/>
  <c r="V196" i="49"/>
  <c r="V193" i="98" s="1"/>
  <c r="T196" i="49"/>
  <c r="T193" i="98" s="1"/>
  <c r="S196" i="49"/>
  <c r="S193" i="98" s="1"/>
  <c r="R196" i="49"/>
  <c r="R193" i="98" s="1"/>
  <c r="Q196" i="49"/>
  <c r="Q193" i="98" s="1"/>
  <c r="O196" i="49"/>
  <c r="O193" i="98" s="1"/>
  <c r="N196" i="49"/>
  <c r="N193" i="98" s="1"/>
  <c r="M196" i="49"/>
  <c r="M193" i="98" s="1"/>
  <c r="L196" i="49"/>
  <c r="L193" i="98" s="1"/>
  <c r="J196" i="49"/>
  <c r="J193" i="98" s="1"/>
  <c r="I196" i="49"/>
  <c r="I193" i="98" s="1"/>
  <c r="H196" i="49"/>
  <c r="H193" i="98" s="1"/>
  <c r="G196" i="49"/>
  <c r="G193" i="98" s="1"/>
  <c r="AJ196" i="41"/>
  <c r="AI196" i="41"/>
  <c r="AH196" i="41"/>
  <c r="AG196" i="41"/>
  <c r="AF196" i="41"/>
  <c r="AD196" i="41"/>
  <c r="AC196" i="41"/>
  <c r="AB196" i="41"/>
  <c r="AA196" i="41"/>
  <c r="Y196" i="41"/>
  <c r="X196" i="41"/>
  <c r="W196" i="41"/>
  <c r="V196" i="41"/>
  <c r="T196" i="41"/>
  <c r="S196" i="41"/>
  <c r="R196" i="41"/>
  <c r="Q196" i="41"/>
  <c r="O196" i="41"/>
  <c r="P173" i="41" s="1"/>
  <c r="N196" i="41"/>
  <c r="M196" i="41"/>
  <c r="L196" i="41"/>
  <c r="J196" i="41"/>
  <c r="I196" i="41"/>
  <c r="H196" i="41"/>
  <c r="G196" i="41"/>
  <c r="AE196" i="99"/>
  <c r="AE196" i="98" s="1"/>
  <c r="AD196" i="99"/>
  <c r="AD196" i="98" s="1"/>
  <c r="AC196" i="99"/>
  <c r="AC196" i="98" s="1"/>
  <c r="AB196" i="99"/>
  <c r="AB196" i="98" s="1"/>
  <c r="AA196" i="99"/>
  <c r="AA196" i="98" s="1"/>
  <c r="Z196" i="99"/>
  <c r="Z196" i="98" s="1"/>
  <c r="Y196" i="99"/>
  <c r="Y196" i="98" s="1"/>
  <c r="X196" i="99"/>
  <c r="X196" i="98" s="1"/>
  <c r="W196" i="99"/>
  <c r="W196" i="98" s="1"/>
  <c r="V196" i="99"/>
  <c r="V196" i="98" s="1"/>
  <c r="U196" i="99"/>
  <c r="U196" i="98" s="1"/>
  <c r="T196" i="99"/>
  <c r="T196" i="98" s="1"/>
  <c r="S196" i="99"/>
  <c r="S196" i="98" s="1"/>
  <c r="R196" i="99"/>
  <c r="R196" i="98" s="1"/>
  <c r="Q196" i="99"/>
  <c r="Q196" i="98" s="1"/>
  <c r="P196" i="99"/>
  <c r="P196" i="98" s="1"/>
  <c r="O196" i="99"/>
  <c r="O196" i="98" s="1"/>
  <c r="N196" i="99"/>
  <c r="N196" i="98" s="1"/>
  <c r="M196" i="99"/>
  <c r="M196" i="98" s="1"/>
  <c r="L196" i="99"/>
  <c r="L196" i="98" s="1"/>
  <c r="K196" i="99"/>
  <c r="K196" i="98" s="1"/>
  <c r="J196" i="99"/>
  <c r="J196" i="98" s="1"/>
  <c r="I196" i="99"/>
  <c r="I196" i="98" s="1"/>
  <c r="H196" i="99"/>
  <c r="H196" i="98" s="1"/>
  <c r="G196" i="99"/>
  <c r="G196" i="98" s="1"/>
  <c r="AJ196" i="5"/>
  <c r="AI196" i="5"/>
  <c r="AH196" i="5"/>
  <c r="AG196" i="5"/>
  <c r="AF196" i="5"/>
  <c r="AD196" i="5"/>
  <c r="AD201" i="98" s="1"/>
  <c r="AC196" i="5"/>
  <c r="AC201" i="98" s="1"/>
  <c r="AB196" i="5"/>
  <c r="AB201" i="98" s="1"/>
  <c r="AA196" i="5"/>
  <c r="AA201" i="98" s="1"/>
  <c r="Y196" i="5"/>
  <c r="Y201" i="98" s="1"/>
  <c r="X196" i="5"/>
  <c r="X201" i="98" s="1"/>
  <c r="W196" i="5"/>
  <c r="W201" i="98" s="1"/>
  <c r="V196" i="5"/>
  <c r="V201" i="98" s="1"/>
  <c r="T196" i="5"/>
  <c r="T201" i="98" s="1"/>
  <c r="S196" i="5"/>
  <c r="S201" i="98" s="1"/>
  <c r="R196" i="5"/>
  <c r="R201" i="98" s="1"/>
  <c r="Q196" i="5"/>
  <c r="Q201" i="98" s="1"/>
  <c r="O196" i="5"/>
  <c r="O201" i="98" s="1"/>
  <c r="N196" i="5"/>
  <c r="N201" i="98" s="1"/>
  <c r="M196" i="5"/>
  <c r="M201" i="98" s="1"/>
  <c r="L196" i="5"/>
  <c r="L201" i="98" s="1"/>
  <c r="J196" i="5"/>
  <c r="J201" i="98" s="1"/>
  <c r="I196" i="5"/>
  <c r="I201" i="98" s="1"/>
  <c r="H196" i="5"/>
  <c r="H201" i="98" s="1"/>
  <c r="G196" i="5"/>
  <c r="G201" i="98" s="1"/>
  <c r="AI196" i="6"/>
  <c r="AH196" i="6"/>
  <c r="AG196" i="6"/>
  <c r="AF196" i="6"/>
  <c r="AD196" i="6"/>
  <c r="AD202" i="98" s="1"/>
  <c r="AC196" i="6"/>
  <c r="AC202" i="98" s="1"/>
  <c r="AB196" i="6"/>
  <c r="AB202" i="98" s="1"/>
  <c r="AA196" i="6"/>
  <c r="AA202" i="98" s="1"/>
  <c r="Y196" i="6"/>
  <c r="Y202" i="98" s="1"/>
  <c r="X196" i="6"/>
  <c r="X202" i="98" s="1"/>
  <c r="W196" i="6"/>
  <c r="W202" i="98" s="1"/>
  <c r="V196" i="6"/>
  <c r="V202" i="98" s="1"/>
  <c r="T196" i="6"/>
  <c r="T202" i="98" s="1"/>
  <c r="S196" i="6"/>
  <c r="S202" i="98" s="1"/>
  <c r="R196" i="6"/>
  <c r="R202" i="98" s="1"/>
  <c r="Q196" i="6"/>
  <c r="Q202" i="98" s="1"/>
  <c r="O196" i="6"/>
  <c r="O202" i="98" s="1"/>
  <c r="N196" i="6"/>
  <c r="N202" i="98" s="1"/>
  <c r="M196" i="6"/>
  <c r="M202" i="98" s="1"/>
  <c r="L196" i="6"/>
  <c r="L202" i="98" s="1"/>
  <c r="J196" i="6"/>
  <c r="J202" i="98" s="1"/>
  <c r="I196" i="6"/>
  <c r="I202" i="98" s="1"/>
  <c r="H196" i="6"/>
  <c r="H202" i="98" s="1"/>
  <c r="G196" i="6"/>
  <c r="G202" i="98" s="1"/>
  <c r="AI196" i="7"/>
  <c r="AI203" i="98" s="1"/>
  <c r="AH196" i="7"/>
  <c r="AH203" i="98" s="1"/>
  <c r="AG196" i="7"/>
  <c r="AG203" i="98" s="1"/>
  <c r="AF196" i="7"/>
  <c r="AF203" i="98" s="1"/>
  <c r="AD196" i="7"/>
  <c r="AD203" i="98" s="1"/>
  <c r="AC196" i="7"/>
  <c r="AC203" i="98" s="1"/>
  <c r="AB196" i="7"/>
  <c r="AB203" i="98" s="1"/>
  <c r="AA196" i="7"/>
  <c r="AA203" i="98" s="1"/>
  <c r="Y196" i="7"/>
  <c r="Y203" i="98" s="1"/>
  <c r="X196" i="7"/>
  <c r="X203" i="98" s="1"/>
  <c r="W196" i="7"/>
  <c r="W203" i="98" s="1"/>
  <c r="V196" i="7"/>
  <c r="V203" i="98" s="1"/>
  <c r="T196" i="7"/>
  <c r="T203" i="98" s="1"/>
  <c r="S196" i="7"/>
  <c r="S203" i="98" s="1"/>
  <c r="R196" i="7"/>
  <c r="R203" i="98" s="1"/>
  <c r="Q196" i="7"/>
  <c r="Q203" i="98" s="1"/>
  <c r="O196" i="7"/>
  <c r="O203" i="98" s="1"/>
  <c r="N196" i="7"/>
  <c r="N203" i="98" s="1"/>
  <c r="M196" i="7"/>
  <c r="M203" i="98" s="1"/>
  <c r="L196" i="7"/>
  <c r="L203" i="98" s="1"/>
  <c r="J196" i="7"/>
  <c r="J203" i="98" s="1"/>
  <c r="I196" i="7"/>
  <c r="I203" i="98" s="1"/>
  <c r="H196" i="7"/>
  <c r="H203" i="98" s="1"/>
  <c r="G196" i="7"/>
  <c r="G203" i="98" s="1"/>
  <c r="AI196" i="9"/>
  <c r="AH196" i="9"/>
  <c r="AG196" i="9"/>
  <c r="AF196" i="9"/>
  <c r="AD196" i="9"/>
  <c r="AD204" i="98" s="1"/>
  <c r="AC196" i="9"/>
  <c r="AC204" i="98" s="1"/>
  <c r="AB196" i="9"/>
  <c r="AB204" i="98" s="1"/>
  <c r="AA196" i="9"/>
  <c r="AA204" i="98" s="1"/>
  <c r="Y196" i="9"/>
  <c r="Y204" i="98" s="1"/>
  <c r="X196" i="9"/>
  <c r="X204" i="98" s="1"/>
  <c r="W196" i="9"/>
  <c r="W204" i="98" s="1"/>
  <c r="V196" i="9"/>
  <c r="V204" i="98" s="1"/>
  <c r="T196" i="9"/>
  <c r="T204" i="98" s="1"/>
  <c r="S196" i="9"/>
  <c r="S204" i="98" s="1"/>
  <c r="R196" i="9"/>
  <c r="R204" i="98" s="1"/>
  <c r="Q196" i="9"/>
  <c r="Q204" i="98" s="1"/>
  <c r="O196" i="9"/>
  <c r="O204" i="98" s="1"/>
  <c r="N196" i="9"/>
  <c r="N204" i="98" s="1"/>
  <c r="M196" i="9"/>
  <c r="M204" i="98" s="1"/>
  <c r="L196" i="9"/>
  <c r="L204" i="98" s="1"/>
  <c r="J196" i="9"/>
  <c r="J204" i="98" s="1"/>
  <c r="I196" i="9"/>
  <c r="I204" i="98" s="1"/>
  <c r="H196" i="9"/>
  <c r="H204" i="98" s="1"/>
  <c r="G196" i="9"/>
  <c r="G204" i="98" s="1"/>
  <c r="AI196" i="8"/>
  <c r="AI205" i="98" s="1"/>
  <c r="AH196" i="8"/>
  <c r="AH205" i="98" s="1"/>
  <c r="AG196" i="8"/>
  <c r="AG205" i="98" s="1"/>
  <c r="AF196" i="8"/>
  <c r="AF205" i="98" s="1"/>
  <c r="AD196" i="8"/>
  <c r="AD205" i="98" s="1"/>
  <c r="AC196" i="8"/>
  <c r="AC205" i="98" s="1"/>
  <c r="AB196" i="8"/>
  <c r="AB205" i="98" s="1"/>
  <c r="AA196" i="8"/>
  <c r="AA205" i="98" s="1"/>
  <c r="Y196" i="8"/>
  <c r="Y205" i="98" s="1"/>
  <c r="X196" i="8"/>
  <c r="X205" i="98" s="1"/>
  <c r="W196" i="8"/>
  <c r="W205" i="98" s="1"/>
  <c r="V196" i="8"/>
  <c r="V205" i="98" s="1"/>
  <c r="T196" i="8"/>
  <c r="S196" i="8"/>
  <c r="S205" i="98" s="1"/>
  <c r="R196" i="8"/>
  <c r="R205" i="98" s="1"/>
  <c r="Q196" i="8"/>
  <c r="Q205" i="98" s="1"/>
  <c r="O196" i="8"/>
  <c r="O205" i="98" s="1"/>
  <c r="N196" i="8"/>
  <c r="N205" i="98" s="1"/>
  <c r="M196" i="8"/>
  <c r="M205" i="98" s="1"/>
  <c r="L196" i="8"/>
  <c r="L205" i="98" s="1"/>
  <c r="J196" i="8"/>
  <c r="J205" i="98" s="1"/>
  <c r="I196" i="8"/>
  <c r="I205" i="98" s="1"/>
  <c r="H196" i="8"/>
  <c r="H205" i="98" s="1"/>
  <c r="G196" i="8"/>
  <c r="G205" i="98" s="1"/>
  <c r="AI196" i="10"/>
  <c r="AH196" i="10"/>
  <c r="AH172" i="98" s="1"/>
  <c r="AG196" i="10"/>
  <c r="AG172" i="98" s="1"/>
  <c r="AD196" i="10"/>
  <c r="AC196" i="10"/>
  <c r="AC172" i="98" s="1"/>
  <c r="AB196" i="10"/>
  <c r="AB172" i="98" s="1"/>
  <c r="AA196" i="10"/>
  <c r="AA172" i="98" s="1"/>
  <c r="Y196" i="10"/>
  <c r="X196" i="10"/>
  <c r="X172" i="98" s="1"/>
  <c r="W196" i="10"/>
  <c r="W172" i="98" s="1"/>
  <c r="V196" i="10"/>
  <c r="V172" i="98" s="1"/>
  <c r="T196" i="10"/>
  <c r="S196" i="10"/>
  <c r="S172" i="98" s="1"/>
  <c r="R196" i="10"/>
  <c r="R172" i="98" s="1"/>
  <c r="Q196" i="10"/>
  <c r="Q172" i="98" s="1"/>
  <c r="O196" i="10"/>
  <c r="O172" i="98" s="1"/>
  <c r="N196" i="10"/>
  <c r="N172" i="98" s="1"/>
  <c r="M196" i="10"/>
  <c r="M172" i="98" s="1"/>
  <c r="L196" i="10"/>
  <c r="L172" i="98" s="1"/>
  <c r="J196" i="10"/>
  <c r="J172" i="98" s="1"/>
  <c r="I196" i="10"/>
  <c r="I172" i="98" s="1"/>
  <c r="H196" i="10"/>
  <c r="H172" i="98" s="1"/>
  <c r="G196" i="10"/>
  <c r="G172" i="98" s="1"/>
  <c r="AI196" i="64"/>
  <c r="AH196" i="64"/>
  <c r="AG196" i="64"/>
  <c r="AF196" i="64"/>
  <c r="AD196" i="64"/>
  <c r="AD173" i="98" s="1"/>
  <c r="AC196" i="64"/>
  <c r="AC173" i="98" s="1"/>
  <c r="AB196" i="64"/>
  <c r="AB173" i="98" s="1"/>
  <c r="AA196" i="64"/>
  <c r="AA173" i="98" s="1"/>
  <c r="Y196" i="64"/>
  <c r="Y173" i="98" s="1"/>
  <c r="X196" i="64"/>
  <c r="X173" i="98" s="1"/>
  <c r="W196" i="64"/>
  <c r="W173" i="98" s="1"/>
  <c r="V196" i="64"/>
  <c r="V173" i="98" s="1"/>
  <c r="T196" i="64"/>
  <c r="S196" i="64"/>
  <c r="S173" i="98" s="1"/>
  <c r="R196" i="64"/>
  <c r="R173" i="98" s="1"/>
  <c r="Q196" i="64"/>
  <c r="Q173" i="98" s="1"/>
  <c r="O196" i="64"/>
  <c r="O173" i="98" s="1"/>
  <c r="N196" i="64"/>
  <c r="N173" i="98" s="1"/>
  <c r="M196" i="64"/>
  <c r="M173" i="98" s="1"/>
  <c r="L196" i="64"/>
  <c r="L173" i="98" s="1"/>
  <c r="J196" i="64"/>
  <c r="J173" i="98" s="1"/>
  <c r="I196" i="64"/>
  <c r="I173" i="98" s="1"/>
  <c r="H196" i="64"/>
  <c r="H173" i="98" s="1"/>
  <c r="G196" i="64"/>
  <c r="G173" i="98" s="1"/>
  <c r="AI196" i="13"/>
  <c r="AJ183" i="13" s="1"/>
  <c r="AH196" i="13"/>
  <c r="AG196" i="13"/>
  <c r="AF196" i="13"/>
  <c r="AD196" i="13"/>
  <c r="AC196" i="13"/>
  <c r="AB196" i="13"/>
  <c r="AA196" i="13"/>
  <c r="Y196" i="13"/>
  <c r="Z177" i="13" s="1"/>
  <c r="X196" i="13"/>
  <c r="W196" i="13"/>
  <c r="V196" i="13"/>
  <c r="T196" i="13"/>
  <c r="U183" i="13" s="1"/>
  <c r="S196" i="13"/>
  <c r="R196" i="13"/>
  <c r="Q196" i="13"/>
  <c r="O196" i="13"/>
  <c r="N196" i="13"/>
  <c r="M196" i="13"/>
  <c r="L196" i="13"/>
  <c r="J196" i="13"/>
  <c r="I196" i="13"/>
  <c r="H196" i="13"/>
  <c r="G196" i="13"/>
  <c r="AJ196" i="15"/>
  <c r="AI196" i="15"/>
  <c r="AH196" i="15"/>
  <c r="AG196" i="15"/>
  <c r="AF196" i="15"/>
  <c r="AD196" i="15"/>
  <c r="AD175" i="98" s="1"/>
  <c r="AC196" i="15"/>
  <c r="AC175" i="98" s="1"/>
  <c r="AB196" i="15"/>
  <c r="AB175" i="98" s="1"/>
  <c r="AA196" i="15"/>
  <c r="AA175" i="98" s="1"/>
  <c r="Y196" i="15"/>
  <c r="Y175" i="98" s="1"/>
  <c r="X196" i="15"/>
  <c r="X175" i="98" s="1"/>
  <c r="W196" i="15"/>
  <c r="W175" i="98" s="1"/>
  <c r="V196" i="15"/>
  <c r="V175" i="98" s="1"/>
  <c r="T196" i="15"/>
  <c r="T175" i="98" s="1"/>
  <c r="S196" i="15"/>
  <c r="S175" i="98" s="1"/>
  <c r="R196" i="15"/>
  <c r="R175" i="98" s="1"/>
  <c r="Q196" i="15"/>
  <c r="Q175" i="98" s="1"/>
  <c r="O196" i="15"/>
  <c r="O175" i="98" s="1"/>
  <c r="N196" i="15"/>
  <c r="N175" i="98" s="1"/>
  <c r="M196" i="15"/>
  <c r="M175" i="98" s="1"/>
  <c r="L196" i="15"/>
  <c r="L175" i="98" s="1"/>
  <c r="J196" i="15"/>
  <c r="J175" i="98" s="1"/>
  <c r="I196" i="15"/>
  <c r="I175" i="98" s="1"/>
  <c r="H196" i="15"/>
  <c r="H175" i="98" s="1"/>
  <c r="G196" i="15"/>
  <c r="G175" i="98" s="1"/>
  <c r="AI156" i="15"/>
  <c r="AH156" i="15"/>
  <c r="AG156" i="15"/>
  <c r="AF156" i="15"/>
  <c r="AD156" i="15"/>
  <c r="AD135" i="98" s="1"/>
  <c r="AC156" i="15"/>
  <c r="AC135" i="98" s="1"/>
  <c r="AB156" i="15"/>
  <c r="AB135" i="98" s="1"/>
  <c r="AA156" i="15"/>
  <c r="AA135" i="98" s="1"/>
  <c r="Y156" i="15"/>
  <c r="Y135" i="98" s="1"/>
  <c r="X156" i="15"/>
  <c r="X135" i="98" s="1"/>
  <c r="W156" i="15"/>
  <c r="W135" i="98" s="1"/>
  <c r="V156" i="15"/>
  <c r="V135" i="98" s="1"/>
  <c r="T156" i="15"/>
  <c r="T135" i="98" s="1"/>
  <c r="S156" i="15"/>
  <c r="S135" i="98" s="1"/>
  <c r="R156" i="15"/>
  <c r="R135" i="98" s="1"/>
  <c r="Q156" i="15"/>
  <c r="Q135" i="98" s="1"/>
  <c r="O156" i="15"/>
  <c r="O135" i="98" s="1"/>
  <c r="N156" i="15"/>
  <c r="N135" i="98" s="1"/>
  <c r="M156" i="15"/>
  <c r="M135" i="98" s="1"/>
  <c r="L156" i="15"/>
  <c r="L135" i="98" s="1"/>
  <c r="J156" i="15"/>
  <c r="J135" i="98" s="1"/>
  <c r="I156" i="15"/>
  <c r="I135" i="98" s="1"/>
  <c r="H156" i="15"/>
  <c r="H135" i="98" s="1"/>
  <c r="G156" i="15"/>
  <c r="G135" i="98" s="1"/>
  <c r="AI156" i="17"/>
  <c r="AH156" i="17"/>
  <c r="AG156" i="17"/>
  <c r="AF156" i="17"/>
  <c r="AD156" i="17"/>
  <c r="AC156" i="17"/>
  <c r="AB156" i="17"/>
  <c r="AA156" i="17"/>
  <c r="Y156" i="17"/>
  <c r="Z136" i="17" s="1"/>
  <c r="X156" i="17"/>
  <c r="W156" i="17"/>
  <c r="V156" i="17"/>
  <c r="T156" i="17"/>
  <c r="S156" i="17"/>
  <c r="R156" i="17"/>
  <c r="Q156" i="17"/>
  <c r="O156" i="17"/>
  <c r="N156" i="17"/>
  <c r="M156" i="17"/>
  <c r="L156" i="17"/>
  <c r="J156" i="17"/>
  <c r="I156" i="17"/>
  <c r="H156" i="17"/>
  <c r="G156" i="17"/>
  <c r="AI156" i="22"/>
  <c r="AH156" i="22"/>
  <c r="AG156" i="22"/>
  <c r="AF156" i="22"/>
  <c r="AD156" i="22"/>
  <c r="AD137" i="98" s="1"/>
  <c r="AC156" i="22"/>
  <c r="AC137" i="98" s="1"/>
  <c r="AB156" i="22"/>
  <c r="AB137" i="98" s="1"/>
  <c r="AA156" i="22"/>
  <c r="AA137" i="98" s="1"/>
  <c r="Y156" i="22"/>
  <c r="Y137" i="98" s="1"/>
  <c r="X156" i="22"/>
  <c r="X137" i="98" s="1"/>
  <c r="W156" i="22"/>
  <c r="W137" i="98" s="1"/>
  <c r="V156" i="22"/>
  <c r="V137" i="98" s="1"/>
  <c r="T156" i="22"/>
  <c r="T137" i="98" s="1"/>
  <c r="S156" i="22"/>
  <c r="S137" i="98" s="1"/>
  <c r="R156" i="22"/>
  <c r="R137" i="98" s="1"/>
  <c r="Q156" i="22"/>
  <c r="Q137" i="98" s="1"/>
  <c r="O156" i="22"/>
  <c r="O137" i="98" s="1"/>
  <c r="N156" i="22"/>
  <c r="N137" i="98" s="1"/>
  <c r="M156" i="22"/>
  <c r="M137" i="98" s="1"/>
  <c r="L156" i="22"/>
  <c r="L137" i="98" s="1"/>
  <c r="J156" i="22"/>
  <c r="J137" i="98" s="1"/>
  <c r="I156" i="22"/>
  <c r="I137" i="98" s="1"/>
  <c r="H156" i="22"/>
  <c r="H137" i="98" s="1"/>
  <c r="G156" i="22"/>
  <c r="G137" i="98" s="1"/>
  <c r="AI156" i="24"/>
  <c r="AH156" i="24"/>
  <c r="AG156" i="24"/>
  <c r="AF156" i="24"/>
  <c r="AD156" i="24"/>
  <c r="AC156" i="24"/>
  <c r="AB156" i="24"/>
  <c r="AA156" i="24"/>
  <c r="Y156" i="24"/>
  <c r="X156" i="24"/>
  <c r="W156" i="24"/>
  <c r="V156" i="24"/>
  <c r="T156" i="24"/>
  <c r="U144" i="24" s="1"/>
  <c r="S156" i="24"/>
  <c r="R156" i="24"/>
  <c r="Q156" i="24"/>
  <c r="O156" i="24"/>
  <c r="N156" i="24"/>
  <c r="M156" i="24"/>
  <c r="L156" i="24"/>
  <c r="J156" i="24"/>
  <c r="K144" i="24" s="1"/>
  <c r="I156" i="24"/>
  <c r="H156" i="24"/>
  <c r="G156" i="24"/>
  <c r="AI156" i="28"/>
  <c r="AH156" i="28"/>
  <c r="AG156" i="28"/>
  <c r="AF156" i="28"/>
  <c r="AD156" i="28"/>
  <c r="AD139" i="98" s="1"/>
  <c r="AC156" i="28"/>
  <c r="AC139" i="98" s="1"/>
  <c r="AB156" i="28"/>
  <c r="AB139" i="98" s="1"/>
  <c r="AA156" i="28"/>
  <c r="AA139" i="98" s="1"/>
  <c r="Y156" i="28"/>
  <c r="Y139" i="98" s="1"/>
  <c r="X156" i="28"/>
  <c r="X139" i="98" s="1"/>
  <c r="W156" i="28"/>
  <c r="W139" i="98" s="1"/>
  <c r="V156" i="28"/>
  <c r="V139" i="98" s="1"/>
  <c r="T156" i="28"/>
  <c r="T139" i="98" s="1"/>
  <c r="S156" i="28"/>
  <c r="S139" i="98" s="1"/>
  <c r="R156" i="28"/>
  <c r="R139" i="98" s="1"/>
  <c r="Q156" i="28"/>
  <c r="Q139" i="98" s="1"/>
  <c r="O156" i="28"/>
  <c r="O139" i="98" s="1"/>
  <c r="N156" i="28"/>
  <c r="N139" i="98" s="1"/>
  <c r="M156" i="28"/>
  <c r="M139" i="98" s="1"/>
  <c r="L156" i="28"/>
  <c r="L139" i="98" s="1"/>
  <c r="J156" i="28"/>
  <c r="J139" i="98" s="1"/>
  <c r="I156" i="28"/>
  <c r="I139" i="98" s="1"/>
  <c r="H156" i="28"/>
  <c r="H139" i="98" s="1"/>
  <c r="G156" i="28"/>
  <c r="G139" i="98" s="1"/>
  <c r="AD156" i="73"/>
  <c r="AC156" i="73"/>
  <c r="AB156" i="73"/>
  <c r="AA156" i="73"/>
  <c r="Y156" i="73"/>
  <c r="X156" i="73"/>
  <c r="W156" i="73"/>
  <c r="V156" i="73"/>
  <c r="T156" i="73"/>
  <c r="S156" i="73"/>
  <c r="R156" i="73"/>
  <c r="Q156" i="73"/>
  <c r="O156" i="73"/>
  <c r="N156" i="73"/>
  <c r="M156" i="73"/>
  <c r="L156" i="73"/>
  <c r="J156" i="73"/>
  <c r="I156" i="73"/>
  <c r="H156" i="73"/>
  <c r="G156" i="73"/>
  <c r="AI156" i="32"/>
  <c r="AH156" i="32"/>
  <c r="AG156" i="32"/>
  <c r="AF156" i="32"/>
  <c r="AD156" i="32"/>
  <c r="AD142" i="98" s="1"/>
  <c r="AC156" i="32"/>
  <c r="AC142" i="98" s="1"/>
  <c r="AB156" i="32"/>
  <c r="AB142" i="98" s="1"/>
  <c r="AA156" i="32"/>
  <c r="AA142" i="98" s="1"/>
  <c r="Y156" i="32"/>
  <c r="Y142" i="98" s="1"/>
  <c r="X156" i="32"/>
  <c r="X142" i="98" s="1"/>
  <c r="W156" i="32"/>
  <c r="W142" i="98" s="1"/>
  <c r="V156" i="32"/>
  <c r="V142" i="98" s="1"/>
  <c r="T156" i="32"/>
  <c r="T142" i="98" s="1"/>
  <c r="S156" i="32"/>
  <c r="S142" i="98" s="1"/>
  <c r="R156" i="32"/>
  <c r="R142" i="98" s="1"/>
  <c r="Q156" i="32"/>
  <c r="Q142" i="98" s="1"/>
  <c r="O156" i="32"/>
  <c r="O142" i="98" s="1"/>
  <c r="N156" i="32"/>
  <c r="N142" i="98" s="1"/>
  <c r="M156" i="32"/>
  <c r="M142" i="98" s="1"/>
  <c r="L156" i="32"/>
  <c r="L142" i="98" s="1"/>
  <c r="J156" i="32"/>
  <c r="J142" i="98" s="1"/>
  <c r="I156" i="32"/>
  <c r="I142" i="98" s="1"/>
  <c r="H156" i="32"/>
  <c r="H142" i="98" s="1"/>
  <c r="G156" i="32"/>
  <c r="G142" i="98" s="1"/>
  <c r="AJ156" i="36"/>
  <c r="AJ143" i="98" s="1"/>
  <c r="AI156" i="36"/>
  <c r="AI143" i="98" s="1"/>
  <c r="AH156" i="36"/>
  <c r="AH143" i="98" s="1"/>
  <c r="AG156" i="36"/>
  <c r="AG143" i="98" s="1"/>
  <c r="AF156" i="36"/>
  <c r="AF143" i="98" s="1"/>
  <c r="AE156" i="36"/>
  <c r="AE143" i="98" s="1"/>
  <c r="AD156" i="36"/>
  <c r="AD143" i="98" s="1"/>
  <c r="AC156" i="36"/>
  <c r="AC143" i="98" s="1"/>
  <c r="AB156" i="36"/>
  <c r="AB143" i="98" s="1"/>
  <c r="AA156" i="36"/>
  <c r="AA143" i="98" s="1"/>
  <c r="Z156" i="36"/>
  <c r="Z143" i="98" s="1"/>
  <c r="Y156" i="36"/>
  <c r="Y143" i="98" s="1"/>
  <c r="X156" i="36"/>
  <c r="X143" i="98" s="1"/>
  <c r="W156" i="36"/>
  <c r="W143" i="98" s="1"/>
  <c r="V156" i="36"/>
  <c r="V143" i="98" s="1"/>
  <c r="U156" i="36"/>
  <c r="U143" i="98" s="1"/>
  <c r="T156" i="36"/>
  <c r="T143" i="98" s="1"/>
  <c r="S156" i="36"/>
  <c r="S143" i="98" s="1"/>
  <c r="R156" i="36"/>
  <c r="R143" i="98" s="1"/>
  <c r="Q156" i="36"/>
  <c r="Q143" i="98" s="1"/>
  <c r="P156" i="36"/>
  <c r="P143" i="98" s="1"/>
  <c r="O156" i="36"/>
  <c r="O143" i="98" s="1"/>
  <c r="N156" i="36"/>
  <c r="N143" i="98" s="1"/>
  <c r="M156" i="36"/>
  <c r="M143" i="98" s="1"/>
  <c r="L156" i="36"/>
  <c r="L143" i="98" s="1"/>
  <c r="K156" i="36"/>
  <c r="K143" i="98" s="1"/>
  <c r="J156" i="36"/>
  <c r="J143" i="98" s="1"/>
  <c r="I156" i="36"/>
  <c r="I143" i="98" s="1"/>
  <c r="H156" i="36"/>
  <c r="H143" i="98" s="1"/>
  <c r="G156" i="36"/>
  <c r="G143" i="98" s="1"/>
  <c r="AI156" i="81"/>
  <c r="AH156" i="81"/>
  <c r="AG156" i="81"/>
  <c r="AF156" i="81"/>
  <c r="AD156" i="81"/>
  <c r="AD144" i="98" s="1"/>
  <c r="AC156" i="81"/>
  <c r="AC144" i="98" s="1"/>
  <c r="AB156" i="81"/>
  <c r="AB144" i="98" s="1"/>
  <c r="AA156" i="81"/>
  <c r="AA144" i="98" s="1"/>
  <c r="Y156" i="81"/>
  <c r="Y144" i="98" s="1"/>
  <c r="X156" i="81"/>
  <c r="X144" i="98" s="1"/>
  <c r="W156" i="81"/>
  <c r="W144" i="98" s="1"/>
  <c r="V156" i="81"/>
  <c r="V144" i="98" s="1"/>
  <c r="T156" i="81"/>
  <c r="T144" i="98" s="1"/>
  <c r="S156" i="81"/>
  <c r="S144" i="98" s="1"/>
  <c r="R156" i="81"/>
  <c r="R144" i="98" s="1"/>
  <c r="Q156" i="81"/>
  <c r="Q144" i="98" s="1"/>
  <c r="O156" i="81"/>
  <c r="O144" i="98" s="1"/>
  <c r="N156" i="81"/>
  <c r="N144" i="98" s="1"/>
  <c r="M156" i="81"/>
  <c r="M144" i="98" s="1"/>
  <c r="L156" i="81"/>
  <c r="L144" i="98" s="1"/>
  <c r="J156" i="81"/>
  <c r="J144" i="98" s="1"/>
  <c r="I156" i="81"/>
  <c r="I144" i="98" s="1"/>
  <c r="H156" i="81"/>
  <c r="H144" i="98" s="1"/>
  <c r="G156" i="81"/>
  <c r="G144" i="98" s="1"/>
  <c r="AI156" i="83"/>
  <c r="AH156" i="83"/>
  <c r="AG156" i="83"/>
  <c r="AF156" i="83"/>
  <c r="AD156" i="83"/>
  <c r="AD145" i="98" s="1"/>
  <c r="AC156" i="83"/>
  <c r="AC145" i="98" s="1"/>
  <c r="AB156" i="83"/>
  <c r="AB145" i="98" s="1"/>
  <c r="AA156" i="83"/>
  <c r="AA145" i="98" s="1"/>
  <c r="Y156" i="83"/>
  <c r="Y145" i="98" s="1"/>
  <c r="X156" i="83"/>
  <c r="X145" i="98" s="1"/>
  <c r="W156" i="83"/>
  <c r="W145" i="98" s="1"/>
  <c r="V156" i="83"/>
  <c r="V145" i="98" s="1"/>
  <c r="T156" i="83"/>
  <c r="T145" i="98" s="1"/>
  <c r="S156" i="83"/>
  <c r="S145" i="98" s="1"/>
  <c r="R156" i="83"/>
  <c r="R145" i="98" s="1"/>
  <c r="Q156" i="83"/>
  <c r="Q145" i="98" s="1"/>
  <c r="O156" i="83"/>
  <c r="O145" i="98" s="1"/>
  <c r="N156" i="83"/>
  <c r="N145" i="98" s="1"/>
  <c r="M156" i="83"/>
  <c r="M145" i="98" s="1"/>
  <c r="L156" i="83"/>
  <c r="L145" i="98" s="1"/>
  <c r="J156" i="83"/>
  <c r="J145" i="98" s="1"/>
  <c r="I156" i="83"/>
  <c r="I145" i="98" s="1"/>
  <c r="H156" i="83"/>
  <c r="H145" i="98" s="1"/>
  <c r="G156" i="83"/>
  <c r="G145" i="98" s="1"/>
  <c r="AD156" i="69"/>
  <c r="AD146" i="98" s="1"/>
  <c r="AC156" i="69"/>
  <c r="AC146" i="98" s="1"/>
  <c r="AB156" i="69"/>
  <c r="AB146" i="98" s="1"/>
  <c r="AA156" i="69"/>
  <c r="AA146" i="98" s="1"/>
  <c r="Y156" i="69"/>
  <c r="Y146" i="98" s="1"/>
  <c r="X156" i="69"/>
  <c r="X146" i="98" s="1"/>
  <c r="W156" i="69"/>
  <c r="W146" i="98" s="1"/>
  <c r="V156" i="69"/>
  <c r="V146" i="98" s="1"/>
  <c r="T156" i="69"/>
  <c r="T146" i="98" s="1"/>
  <c r="S156" i="69"/>
  <c r="S146" i="98" s="1"/>
  <c r="R156" i="69"/>
  <c r="R146" i="98" s="1"/>
  <c r="Q156" i="69"/>
  <c r="Q146" i="98" s="1"/>
  <c r="O156" i="69"/>
  <c r="N156" i="69"/>
  <c r="N146" i="98" s="1"/>
  <c r="M156" i="69"/>
  <c r="M146" i="98" s="1"/>
  <c r="L156" i="69"/>
  <c r="L146" i="98" s="1"/>
  <c r="J156" i="69"/>
  <c r="I156" i="69"/>
  <c r="I146" i="98" s="1"/>
  <c r="H156" i="69"/>
  <c r="H146" i="98" s="1"/>
  <c r="G156" i="69"/>
  <c r="G146" i="98" s="1"/>
  <c r="AI156" i="85"/>
  <c r="AH156" i="85"/>
  <c r="AG156" i="85"/>
  <c r="AF156" i="85"/>
  <c r="AD156" i="85"/>
  <c r="AC156" i="85"/>
  <c r="AB156" i="85"/>
  <c r="AA156" i="85"/>
  <c r="Y156" i="85"/>
  <c r="X156" i="85"/>
  <c r="W156" i="85"/>
  <c r="V156" i="85"/>
  <c r="T156" i="85"/>
  <c r="S156" i="85"/>
  <c r="R156" i="85"/>
  <c r="Q156" i="85"/>
  <c r="O156" i="85"/>
  <c r="P138" i="85" s="1"/>
  <c r="N156" i="85"/>
  <c r="M156" i="85"/>
  <c r="L156" i="85"/>
  <c r="J156" i="85"/>
  <c r="I156" i="85"/>
  <c r="H156" i="85"/>
  <c r="G156" i="85"/>
  <c r="AI156" i="68"/>
  <c r="AJ141" i="68" s="1"/>
  <c r="AH156" i="68"/>
  <c r="AH148" i="98" s="1"/>
  <c r="AG156" i="68"/>
  <c r="AG148" i="98" s="1"/>
  <c r="AF156" i="68"/>
  <c r="AF148" i="98" s="1"/>
  <c r="AD156" i="68"/>
  <c r="AE143" i="68" s="1"/>
  <c r="AC156" i="68"/>
  <c r="AC148" i="98" s="1"/>
  <c r="AB156" i="68"/>
  <c r="AB148" i="98" s="1"/>
  <c r="AA156" i="68"/>
  <c r="AA148" i="98" s="1"/>
  <c r="Y156" i="68"/>
  <c r="Z144" i="68" s="1"/>
  <c r="X156" i="68"/>
  <c r="X148" i="98" s="1"/>
  <c r="W156" i="68"/>
  <c r="W148" i="98" s="1"/>
  <c r="V156" i="68"/>
  <c r="V148" i="98" s="1"/>
  <c r="T156" i="68"/>
  <c r="S156" i="68"/>
  <c r="S148" i="98" s="1"/>
  <c r="R156" i="68"/>
  <c r="R148" i="98" s="1"/>
  <c r="Q156" i="68"/>
  <c r="Q148" i="98" s="1"/>
  <c r="O156" i="68"/>
  <c r="N156" i="68"/>
  <c r="N148" i="98" s="1"/>
  <c r="M156" i="68"/>
  <c r="M148" i="98" s="1"/>
  <c r="L156" i="68"/>
  <c r="L148" i="98" s="1"/>
  <c r="J156" i="68"/>
  <c r="I156" i="68"/>
  <c r="I148" i="98" s="1"/>
  <c r="H156" i="68"/>
  <c r="H148" i="98" s="1"/>
  <c r="G156" i="68"/>
  <c r="G148" i="98" s="1"/>
  <c r="AD156" i="100"/>
  <c r="AE132" i="100" s="1"/>
  <c r="AC156" i="100"/>
  <c r="AC149" i="98" s="1"/>
  <c r="AB156" i="100"/>
  <c r="AB149" i="98" s="1"/>
  <c r="AA156" i="100"/>
  <c r="AA149" i="98" s="1"/>
  <c r="Y156" i="100"/>
  <c r="Z141" i="100" s="1"/>
  <c r="X156" i="100"/>
  <c r="X149" i="98" s="1"/>
  <c r="W156" i="100"/>
  <c r="W149" i="98" s="1"/>
  <c r="V156" i="100"/>
  <c r="V149" i="98" s="1"/>
  <c r="T156" i="100"/>
  <c r="U138" i="100" s="1"/>
  <c r="S156" i="100"/>
  <c r="S149" i="98" s="1"/>
  <c r="R156" i="100"/>
  <c r="R149" i="98" s="1"/>
  <c r="Q156" i="100"/>
  <c r="Q149" i="98" s="1"/>
  <c r="O156" i="100"/>
  <c r="N156" i="100"/>
  <c r="N149" i="98" s="1"/>
  <c r="M156" i="100"/>
  <c r="M149" i="98" s="1"/>
  <c r="L156" i="100"/>
  <c r="L149" i="98" s="1"/>
  <c r="J156" i="100"/>
  <c r="I156" i="100"/>
  <c r="I149" i="98" s="1"/>
  <c r="H156" i="100"/>
  <c r="H149" i="98" s="1"/>
  <c r="G156" i="100"/>
  <c r="G149" i="98" s="1"/>
  <c r="AI156" i="38"/>
  <c r="AH156" i="38"/>
  <c r="AG156" i="38"/>
  <c r="AF156" i="38"/>
  <c r="AD156" i="38"/>
  <c r="AD150" i="98" s="1"/>
  <c r="AC156" i="38"/>
  <c r="AC150" i="98" s="1"/>
  <c r="AB156" i="38"/>
  <c r="AB150" i="98" s="1"/>
  <c r="AA156" i="38"/>
  <c r="AA150" i="98" s="1"/>
  <c r="Y156" i="38"/>
  <c r="Y150" i="98" s="1"/>
  <c r="X156" i="38"/>
  <c r="X150" i="98" s="1"/>
  <c r="W156" i="38"/>
  <c r="W150" i="98" s="1"/>
  <c r="V156" i="38"/>
  <c r="V150" i="98" s="1"/>
  <c r="T156" i="38"/>
  <c r="T150" i="98" s="1"/>
  <c r="S156" i="38"/>
  <c r="S150" i="98" s="1"/>
  <c r="R156" i="38"/>
  <c r="R150" i="98" s="1"/>
  <c r="Q156" i="38"/>
  <c r="Q150" i="98" s="1"/>
  <c r="O156" i="38"/>
  <c r="O150" i="98" s="1"/>
  <c r="N156" i="38"/>
  <c r="N150" i="98" s="1"/>
  <c r="M156" i="38"/>
  <c r="M150" i="98" s="1"/>
  <c r="L156" i="38"/>
  <c r="L150" i="98" s="1"/>
  <c r="J156" i="38"/>
  <c r="J150" i="98" s="1"/>
  <c r="I156" i="38"/>
  <c r="I150" i="98" s="1"/>
  <c r="H156" i="38"/>
  <c r="H150" i="98" s="1"/>
  <c r="G156" i="38"/>
  <c r="G150" i="98" s="1"/>
  <c r="AI156" i="45"/>
  <c r="AH156" i="45"/>
  <c r="AG156" i="45"/>
  <c r="AF156" i="45"/>
  <c r="AD156" i="45"/>
  <c r="AD151" i="98" s="1"/>
  <c r="AC156" i="45"/>
  <c r="AC151" i="98" s="1"/>
  <c r="AB156" i="45"/>
  <c r="AB151" i="98" s="1"/>
  <c r="AA156" i="45"/>
  <c r="AA151" i="98" s="1"/>
  <c r="Y156" i="45"/>
  <c r="Y151" i="98" s="1"/>
  <c r="X156" i="45"/>
  <c r="X151" i="98" s="1"/>
  <c r="W156" i="45"/>
  <c r="W151" i="98" s="1"/>
  <c r="V156" i="45"/>
  <c r="V151" i="98" s="1"/>
  <c r="T156" i="45"/>
  <c r="S156" i="45"/>
  <c r="S151" i="98" s="1"/>
  <c r="R156" i="45"/>
  <c r="R151" i="98" s="1"/>
  <c r="Q156" i="45"/>
  <c r="Q151" i="98" s="1"/>
  <c r="O156" i="45"/>
  <c r="O151" i="98" s="1"/>
  <c r="N156" i="45"/>
  <c r="N151" i="98" s="1"/>
  <c r="M156" i="45"/>
  <c r="M151" i="98" s="1"/>
  <c r="L156" i="45"/>
  <c r="L151" i="98" s="1"/>
  <c r="J156" i="45"/>
  <c r="J151" i="98" s="1"/>
  <c r="I156" i="45"/>
  <c r="I151" i="98" s="1"/>
  <c r="H156" i="45"/>
  <c r="H151" i="98" s="1"/>
  <c r="G156" i="45"/>
  <c r="G151" i="98" s="1"/>
  <c r="AI156" i="47"/>
  <c r="AH156" i="47"/>
  <c r="AG156" i="47"/>
  <c r="AF156" i="47"/>
  <c r="AD156" i="47"/>
  <c r="AD152" i="98" s="1"/>
  <c r="AC156" i="47"/>
  <c r="AC152" i="98" s="1"/>
  <c r="AB156" i="47"/>
  <c r="AB152" i="98" s="1"/>
  <c r="AA156" i="47"/>
  <c r="AA152" i="98" s="1"/>
  <c r="Y156" i="47"/>
  <c r="Y152" i="98" s="1"/>
  <c r="X156" i="47"/>
  <c r="X152" i="98" s="1"/>
  <c r="W156" i="47"/>
  <c r="W152" i="98" s="1"/>
  <c r="V156" i="47"/>
  <c r="V152" i="98" s="1"/>
  <c r="T156" i="47"/>
  <c r="T152" i="98" s="1"/>
  <c r="S156" i="47"/>
  <c r="S152" i="98" s="1"/>
  <c r="R156" i="47"/>
  <c r="R152" i="98" s="1"/>
  <c r="Q156" i="47"/>
  <c r="Q152" i="98" s="1"/>
  <c r="O156" i="47"/>
  <c r="O152" i="98" s="1"/>
  <c r="N156" i="47"/>
  <c r="N152" i="98" s="1"/>
  <c r="M156" i="47"/>
  <c r="M152" i="98" s="1"/>
  <c r="L156" i="47"/>
  <c r="L152" i="98" s="1"/>
  <c r="J156" i="47"/>
  <c r="J152" i="98" s="1"/>
  <c r="I156" i="47"/>
  <c r="I152" i="98" s="1"/>
  <c r="H156" i="47"/>
  <c r="H152" i="98" s="1"/>
  <c r="G156" i="47"/>
  <c r="G152" i="98" s="1"/>
  <c r="AI156" i="49"/>
  <c r="AH156" i="49"/>
  <c r="AG156" i="49"/>
  <c r="AF156" i="49"/>
  <c r="AD156" i="49"/>
  <c r="AD153" i="98" s="1"/>
  <c r="AC156" i="49"/>
  <c r="AC153" i="98" s="1"/>
  <c r="AB156" i="49"/>
  <c r="AB153" i="98" s="1"/>
  <c r="AA156" i="49"/>
  <c r="AA153" i="98" s="1"/>
  <c r="Y156" i="49"/>
  <c r="Y153" i="98" s="1"/>
  <c r="X156" i="49"/>
  <c r="X153" i="98" s="1"/>
  <c r="W156" i="49"/>
  <c r="W153" i="98" s="1"/>
  <c r="V156" i="49"/>
  <c r="V153" i="98" s="1"/>
  <c r="T156" i="49"/>
  <c r="T153" i="98" s="1"/>
  <c r="S156" i="49"/>
  <c r="S153" i="98" s="1"/>
  <c r="R156" i="49"/>
  <c r="R153" i="98" s="1"/>
  <c r="Q156" i="49"/>
  <c r="Q153" i="98" s="1"/>
  <c r="O156" i="49"/>
  <c r="O153" i="98" s="1"/>
  <c r="N156" i="49"/>
  <c r="N153" i="98" s="1"/>
  <c r="M156" i="49"/>
  <c r="M153" i="98" s="1"/>
  <c r="L156" i="49"/>
  <c r="L153" i="98" s="1"/>
  <c r="J156" i="49"/>
  <c r="J153" i="98" s="1"/>
  <c r="I156" i="49"/>
  <c r="I153" i="98" s="1"/>
  <c r="H156" i="49"/>
  <c r="H153" i="98" s="1"/>
  <c r="G156" i="49"/>
  <c r="G153" i="98" s="1"/>
  <c r="AI156" i="41"/>
  <c r="AH156" i="41"/>
  <c r="AG156" i="41"/>
  <c r="AF156" i="41"/>
  <c r="AD156" i="41"/>
  <c r="AC156" i="41"/>
  <c r="AB156" i="41"/>
  <c r="AA156" i="41"/>
  <c r="Y156" i="41"/>
  <c r="X156" i="41"/>
  <c r="W156" i="41"/>
  <c r="V156" i="41"/>
  <c r="T156" i="41"/>
  <c r="S156" i="41"/>
  <c r="R156" i="41"/>
  <c r="Q156" i="41"/>
  <c r="O156" i="41"/>
  <c r="P134" i="41" s="1"/>
  <c r="N156" i="41"/>
  <c r="M156" i="41"/>
  <c r="L156" i="41"/>
  <c r="J156" i="41"/>
  <c r="I156" i="41"/>
  <c r="H156" i="41"/>
  <c r="G156" i="41"/>
  <c r="AE156" i="99"/>
  <c r="AE156" i="98" s="1"/>
  <c r="AD156" i="99"/>
  <c r="AD156" i="98" s="1"/>
  <c r="AC156" i="99"/>
  <c r="AC156" i="98" s="1"/>
  <c r="AB156" i="99"/>
  <c r="AB156" i="98" s="1"/>
  <c r="AA156" i="99"/>
  <c r="AA156" i="98" s="1"/>
  <c r="Z156" i="99"/>
  <c r="Z156" i="98" s="1"/>
  <c r="Y156" i="99"/>
  <c r="Y156" i="98" s="1"/>
  <c r="X156" i="99"/>
  <c r="X156" i="98" s="1"/>
  <c r="W156" i="99"/>
  <c r="W156" i="98" s="1"/>
  <c r="V156" i="99"/>
  <c r="V156" i="98" s="1"/>
  <c r="U156" i="99"/>
  <c r="U156" i="98" s="1"/>
  <c r="T156" i="99"/>
  <c r="T156" i="98" s="1"/>
  <c r="S156" i="99"/>
  <c r="S156" i="98" s="1"/>
  <c r="R156" i="99"/>
  <c r="R156" i="98" s="1"/>
  <c r="Q156" i="99"/>
  <c r="Q156" i="98" s="1"/>
  <c r="P156" i="99"/>
  <c r="P156" i="98" s="1"/>
  <c r="O156" i="99"/>
  <c r="O156" i="98" s="1"/>
  <c r="N156" i="99"/>
  <c r="N156" i="98" s="1"/>
  <c r="M156" i="99"/>
  <c r="M156" i="98" s="1"/>
  <c r="L156" i="99"/>
  <c r="L156" i="98" s="1"/>
  <c r="K156" i="99"/>
  <c r="K156" i="98" s="1"/>
  <c r="J156" i="99"/>
  <c r="J156" i="98" s="1"/>
  <c r="I156" i="99"/>
  <c r="I156" i="98" s="1"/>
  <c r="H156" i="99"/>
  <c r="H156" i="98" s="1"/>
  <c r="G156" i="99"/>
  <c r="G156" i="98" s="1"/>
  <c r="AI156" i="5"/>
  <c r="AH156" i="5"/>
  <c r="AG156" i="5"/>
  <c r="AF156" i="5"/>
  <c r="AD156" i="5"/>
  <c r="AD161" i="98" s="1"/>
  <c r="AC156" i="5"/>
  <c r="AC161" i="98" s="1"/>
  <c r="AB156" i="5"/>
  <c r="AB161" i="98" s="1"/>
  <c r="AA156" i="5"/>
  <c r="AA161" i="98" s="1"/>
  <c r="Y156" i="5"/>
  <c r="Y161" i="98" s="1"/>
  <c r="X156" i="5"/>
  <c r="X161" i="98" s="1"/>
  <c r="W156" i="5"/>
  <c r="W161" i="98" s="1"/>
  <c r="V156" i="5"/>
  <c r="V161" i="98" s="1"/>
  <c r="T156" i="5"/>
  <c r="T161" i="98" s="1"/>
  <c r="S156" i="5"/>
  <c r="S161" i="98" s="1"/>
  <c r="R156" i="5"/>
  <c r="R161" i="98" s="1"/>
  <c r="Q156" i="5"/>
  <c r="Q161" i="98" s="1"/>
  <c r="O156" i="5"/>
  <c r="O161" i="98" s="1"/>
  <c r="N156" i="5"/>
  <c r="N161" i="98" s="1"/>
  <c r="M156" i="5"/>
  <c r="M161" i="98" s="1"/>
  <c r="L156" i="5"/>
  <c r="L161" i="98" s="1"/>
  <c r="J156" i="5"/>
  <c r="I156" i="5"/>
  <c r="I161" i="98" s="1"/>
  <c r="H156" i="5"/>
  <c r="H161" i="98" s="1"/>
  <c r="G156" i="5"/>
  <c r="G161" i="98" s="1"/>
  <c r="AJ156" i="6"/>
  <c r="AI156" i="6"/>
  <c r="AH156" i="6"/>
  <c r="AG156" i="6"/>
  <c r="AF156" i="6"/>
  <c r="AD156" i="6"/>
  <c r="AD162" i="98" s="1"/>
  <c r="AC156" i="6"/>
  <c r="AC162" i="98" s="1"/>
  <c r="AB156" i="6"/>
  <c r="AB162" i="98" s="1"/>
  <c r="AA156" i="6"/>
  <c r="AA162" i="98" s="1"/>
  <c r="Y156" i="6"/>
  <c r="Y162" i="98" s="1"/>
  <c r="X156" i="6"/>
  <c r="X162" i="98" s="1"/>
  <c r="W156" i="6"/>
  <c r="W162" i="98" s="1"/>
  <c r="V156" i="6"/>
  <c r="V162" i="98" s="1"/>
  <c r="T156" i="6"/>
  <c r="T162" i="98" s="1"/>
  <c r="S156" i="6"/>
  <c r="S162" i="98" s="1"/>
  <c r="R156" i="6"/>
  <c r="R162" i="98" s="1"/>
  <c r="Q156" i="6"/>
  <c r="Q162" i="98" s="1"/>
  <c r="O156" i="6"/>
  <c r="O162" i="98" s="1"/>
  <c r="N156" i="6"/>
  <c r="N162" i="98" s="1"/>
  <c r="M156" i="6"/>
  <c r="M162" i="98" s="1"/>
  <c r="L156" i="6"/>
  <c r="L162" i="98" s="1"/>
  <c r="J156" i="6"/>
  <c r="J162" i="98" s="1"/>
  <c r="I156" i="6"/>
  <c r="I162" i="98" s="1"/>
  <c r="H156" i="6"/>
  <c r="H162" i="98" s="1"/>
  <c r="G156" i="6"/>
  <c r="G162" i="98" s="1"/>
  <c r="AI156" i="7"/>
  <c r="AI163" i="98" s="1"/>
  <c r="AH156" i="7"/>
  <c r="AH163" i="98" s="1"/>
  <c r="AG156" i="7"/>
  <c r="AG163" i="98" s="1"/>
  <c r="AF156" i="7"/>
  <c r="AF163" i="98" s="1"/>
  <c r="AD156" i="7"/>
  <c r="AD163" i="98" s="1"/>
  <c r="AC156" i="7"/>
  <c r="AC163" i="98" s="1"/>
  <c r="AB156" i="7"/>
  <c r="AB163" i="98" s="1"/>
  <c r="AA156" i="7"/>
  <c r="AA163" i="98" s="1"/>
  <c r="Y156" i="7"/>
  <c r="Y163" i="98" s="1"/>
  <c r="X156" i="7"/>
  <c r="X163" i="98" s="1"/>
  <c r="W156" i="7"/>
  <c r="W163" i="98" s="1"/>
  <c r="V156" i="7"/>
  <c r="V163" i="98" s="1"/>
  <c r="T156" i="7"/>
  <c r="T163" i="98" s="1"/>
  <c r="S156" i="7"/>
  <c r="S163" i="98" s="1"/>
  <c r="R156" i="7"/>
  <c r="R163" i="98" s="1"/>
  <c r="Q156" i="7"/>
  <c r="Q163" i="98" s="1"/>
  <c r="O156" i="7"/>
  <c r="O163" i="98" s="1"/>
  <c r="N156" i="7"/>
  <c r="N163" i="98" s="1"/>
  <c r="M156" i="7"/>
  <c r="M163" i="98" s="1"/>
  <c r="L156" i="7"/>
  <c r="L163" i="98" s="1"/>
  <c r="J156" i="7"/>
  <c r="J163" i="98" s="1"/>
  <c r="I156" i="7"/>
  <c r="I163" i="98" s="1"/>
  <c r="H156" i="7"/>
  <c r="H163" i="98" s="1"/>
  <c r="G156" i="7"/>
  <c r="G163" i="98" s="1"/>
  <c r="AI156" i="9"/>
  <c r="AH156" i="9"/>
  <c r="AG156" i="9"/>
  <c r="AF156" i="9"/>
  <c r="AD156" i="9"/>
  <c r="AD164" i="98" s="1"/>
  <c r="AC156" i="9"/>
  <c r="AC164" i="98" s="1"/>
  <c r="AB156" i="9"/>
  <c r="AB164" i="98" s="1"/>
  <c r="AA156" i="9"/>
  <c r="AA164" i="98" s="1"/>
  <c r="Y156" i="9"/>
  <c r="Y164" i="98" s="1"/>
  <c r="X156" i="9"/>
  <c r="X164" i="98" s="1"/>
  <c r="W156" i="9"/>
  <c r="W164" i="98" s="1"/>
  <c r="V156" i="9"/>
  <c r="V164" i="98" s="1"/>
  <c r="T156" i="9"/>
  <c r="S156" i="9"/>
  <c r="S164" i="98" s="1"/>
  <c r="R156" i="9"/>
  <c r="R164" i="98" s="1"/>
  <c r="Q156" i="9"/>
  <c r="Q164" i="98" s="1"/>
  <c r="O156" i="9"/>
  <c r="O164" i="98" s="1"/>
  <c r="N156" i="9"/>
  <c r="N164" i="98" s="1"/>
  <c r="M156" i="9"/>
  <c r="M164" i="98" s="1"/>
  <c r="L156" i="9"/>
  <c r="L164" i="98" s="1"/>
  <c r="J156" i="9"/>
  <c r="J164" i="98" s="1"/>
  <c r="I156" i="9"/>
  <c r="I164" i="98" s="1"/>
  <c r="H156" i="9"/>
  <c r="H164" i="98" s="1"/>
  <c r="G156" i="9"/>
  <c r="G164" i="98" s="1"/>
  <c r="AI156" i="8"/>
  <c r="AI165" i="98" s="1"/>
  <c r="AH156" i="8"/>
  <c r="AH165" i="98" s="1"/>
  <c r="AG156" i="8"/>
  <c r="AG165" i="98" s="1"/>
  <c r="AF156" i="8"/>
  <c r="AF165" i="98" s="1"/>
  <c r="AD156" i="8"/>
  <c r="AD165" i="98" s="1"/>
  <c r="AC156" i="8"/>
  <c r="AC165" i="98" s="1"/>
  <c r="AB156" i="8"/>
  <c r="AB165" i="98" s="1"/>
  <c r="AA156" i="8"/>
  <c r="AA165" i="98" s="1"/>
  <c r="Y156" i="8"/>
  <c r="Y165" i="98" s="1"/>
  <c r="X156" i="8"/>
  <c r="X165" i="98" s="1"/>
  <c r="W156" i="8"/>
  <c r="W165" i="98" s="1"/>
  <c r="V156" i="8"/>
  <c r="V165" i="98" s="1"/>
  <c r="T156" i="8"/>
  <c r="T165" i="98" s="1"/>
  <c r="S156" i="8"/>
  <c r="S165" i="98" s="1"/>
  <c r="R156" i="8"/>
  <c r="R165" i="98" s="1"/>
  <c r="Q156" i="8"/>
  <c r="Q165" i="98" s="1"/>
  <c r="O156" i="8"/>
  <c r="O165" i="98" s="1"/>
  <c r="N156" i="8"/>
  <c r="N165" i="98" s="1"/>
  <c r="M156" i="8"/>
  <c r="M165" i="98" s="1"/>
  <c r="L156" i="8"/>
  <c r="L165" i="98" s="1"/>
  <c r="J156" i="8"/>
  <c r="J165" i="98" s="1"/>
  <c r="I156" i="8"/>
  <c r="I165" i="98" s="1"/>
  <c r="H156" i="8"/>
  <c r="H165" i="98" s="1"/>
  <c r="G156" i="8"/>
  <c r="G165" i="98" s="1"/>
  <c r="AI156" i="10"/>
  <c r="AH156" i="10"/>
  <c r="AH132" i="98" s="1"/>
  <c r="AG156" i="10"/>
  <c r="AG132" i="98" s="1"/>
  <c r="AD156" i="10"/>
  <c r="AC156" i="10"/>
  <c r="AC132" i="98" s="1"/>
  <c r="AB156" i="10"/>
  <c r="AB132" i="98" s="1"/>
  <c r="AA156" i="10"/>
  <c r="AA132" i="98" s="1"/>
  <c r="Y156" i="10"/>
  <c r="X156" i="10"/>
  <c r="X132" i="98" s="1"/>
  <c r="W156" i="10"/>
  <c r="W132" i="98" s="1"/>
  <c r="V156" i="10"/>
  <c r="V132" i="98" s="1"/>
  <c r="T156" i="10"/>
  <c r="U140" i="10" s="1"/>
  <c r="S156" i="10"/>
  <c r="S132" i="98" s="1"/>
  <c r="R156" i="10"/>
  <c r="R132" i="98" s="1"/>
  <c r="Q156" i="10"/>
  <c r="Q132" i="98" s="1"/>
  <c r="O156" i="10"/>
  <c r="O132" i="98" s="1"/>
  <c r="N156" i="10"/>
  <c r="N132" i="98" s="1"/>
  <c r="M156" i="10"/>
  <c r="M132" i="98" s="1"/>
  <c r="L156" i="10"/>
  <c r="L132" i="98" s="1"/>
  <c r="J156" i="10"/>
  <c r="J132" i="98" s="1"/>
  <c r="I156" i="10"/>
  <c r="I132" i="98" s="1"/>
  <c r="H156" i="10"/>
  <c r="H132" i="98" s="1"/>
  <c r="G156" i="10"/>
  <c r="G132" i="98" s="1"/>
  <c r="AI156" i="64"/>
  <c r="AH156" i="64"/>
  <c r="AG156" i="64"/>
  <c r="AF156" i="64"/>
  <c r="AD156" i="64"/>
  <c r="AD133" i="98" s="1"/>
  <c r="AC156" i="64"/>
  <c r="AC133" i="98" s="1"/>
  <c r="AB156" i="64"/>
  <c r="AB133" i="98" s="1"/>
  <c r="AA156" i="64"/>
  <c r="AA133" i="98" s="1"/>
  <c r="Y156" i="64"/>
  <c r="Y133" i="98" s="1"/>
  <c r="X156" i="64"/>
  <c r="X133" i="98" s="1"/>
  <c r="W156" i="64"/>
  <c r="W133" i="98" s="1"/>
  <c r="V156" i="64"/>
  <c r="V133" i="98" s="1"/>
  <c r="T156" i="64"/>
  <c r="T133" i="98" s="1"/>
  <c r="S156" i="64"/>
  <c r="S133" i="98" s="1"/>
  <c r="R156" i="64"/>
  <c r="R133" i="98" s="1"/>
  <c r="Q156" i="64"/>
  <c r="Q133" i="98" s="1"/>
  <c r="O156" i="64"/>
  <c r="O133" i="98" s="1"/>
  <c r="N156" i="64"/>
  <c r="N133" i="98" s="1"/>
  <c r="M156" i="64"/>
  <c r="M133" i="98" s="1"/>
  <c r="L156" i="64"/>
  <c r="L133" i="98" s="1"/>
  <c r="J156" i="64"/>
  <c r="J133" i="98" s="1"/>
  <c r="I156" i="64"/>
  <c r="I133" i="98" s="1"/>
  <c r="H156" i="64"/>
  <c r="H133" i="98" s="1"/>
  <c r="G156" i="64"/>
  <c r="G133" i="98" s="1"/>
  <c r="AI156" i="13"/>
  <c r="AJ137" i="13" s="1"/>
  <c r="AH156" i="13"/>
  <c r="AG156" i="13"/>
  <c r="AF156" i="13"/>
  <c r="AD156" i="13"/>
  <c r="AE144" i="13" s="1"/>
  <c r="AC156" i="13"/>
  <c r="AB156" i="13"/>
  <c r="AA156" i="13"/>
  <c r="Y156" i="13"/>
  <c r="Z137" i="13" s="1"/>
  <c r="X156" i="13"/>
  <c r="W156" i="13"/>
  <c r="V156" i="13"/>
  <c r="T156" i="13"/>
  <c r="U144" i="13" s="1"/>
  <c r="S156" i="13"/>
  <c r="R156" i="13"/>
  <c r="Q156" i="13"/>
  <c r="O156" i="13"/>
  <c r="P143" i="13" s="1"/>
  <c r="N156" i="13"/>
  <c r="M156" i="13"/>
  <c r="L156" i="13"/>
  <c r="J156" i="13"/>
  <c r="K144" i="13" s="1"/>
  <c r="I156" i="13"/>
  <c r="H156" i="13"/>
  <c r="G156" i="13"/>
  <c r="P173" i="22"/>
  <c r="AE174" i="81"/>
  <c r="Z177" i="81"/>
  <c r="K175" i="85"/>
  <c r="AJ173" i="45"/>
  <c r="Z173" i="47"/>
  <c r="P173" i="5"/>
  <c r="U175" i="6"/>
  <c r="AE174" i="9"/>
  <c r="Z175" i="9"/>
  <c r="P175" i="9"/>
  <c r="Z174" i="64"/>
  <c r="P172" i="64"/>
  <c r="K173" i="64"/>
  <c r="AE135" i="7"/>
  <c r="AE174" i="64"/>
  <c r="Z173" i="64"/>
  <c r="Z172" i="64"/>
  <c r="Z196" i="64" s="1"/>
  <c r="Z173" i="98" s="1"/>
  <c r="U172" i="64"/>
  <c r="P174" i="64"/>
  <c r="P173" i="64"/>
  <c r="K174" i="64"/>
  <c r="K172" i="64"/>
  <c r="AJ179" i="15"/>
  <c r="AJ178" i="15"/>
  <c r="AJ176" i="15"/>
  <c r="AJ175" i="15"/>
  <c r="AJ174" i="15"/>
  <c r="AJ172" i="15"/>
  <c r="AE179" i="15"/>
  <c r="AE178" i="15"/>
  <c r="AE177" i="15"/>
  <c r="AE176" i="15"/>
  <c r="AE175" i="15"/>
  <c r="AE174" i="15"/>
  <c r="AE173" i="15"/>
  <c r="AE172" i="15"/>
  <c r="Z179" i="15"/>
  <c r="Z178" i="15"/>
  <c r="Z177" i="15"/>
  <c r="Z176" i="15"/>
  <c r="Z175" i="15"/>
  <c r="Z174" i="15"/>
  <c r="Z173" i="15"/>
  <c r="Z172" i="15"/>
  <c r="Z196" i="15" s="1"/>
  <c r="Z175" i="98" s="1"/>
  <c r="U178" i="15"/>
  <c r="U174" i="15"/>
  <c r="P176" i="15"/>
  <c r="K173" i="15"/>
  <c r="AJ179" i="17"/>
  <c r="AJ178" i="17"/>
  <c r="AJ177" i="17"/>
  <c r="AJ176" i="17"/>
  <c r="AJ175" i="17"/>
  <c r="AJ174" i="17"/>
  <c r="AJ173" i="17"/>
  <c r="AJ172" i="17"/>
  <c r="AJ196" i="17" s="1"/>
  <c r="AE179" i="17"/>
  <c r="AE178" i="17"/>
  <c r="AE177" i="17"/>
  <c r="AE176" i="17"/>
  <c r="AE175" i="17"/>
  <c r="AE174" i="17"/>
  <c r="AE173" i="17"/>
  <c r="AE172" i="17"/>
  <c r="AE196" i="17" s="1"/>
  <c r="Z175" i="17"/>
  <c r="U179" i="17"/>
  <c r="U178" i="17"/>
  <c r="U177" i="17"/>
  <c r="U176" i="17"/>
  <c r="U175" i="17"/>
  <c r="U174" i="17"/>
  <c r="U173" i="17"/>
  <c r="U172" i="17"/>
  <c r="P175" i="17"/>
  <c r="K179" i="17"/>
  <c r="K178" i="17"/>
  <c r="K177" i="17"/>
  <c r="K176" i="17"/>
  <c r="K175" i="17"/>
  <c r="K174" i="17"/>
  <c r="K173" i="17"/>
  <c r="K172" i="17"/>
  <c r="K196" i="17" s="1"/>
  <c r="AJ177" i="22"/>
  <c r="AJ172" i="22"/>
  <c r="AJ196" i="22" s="1"/>
  <c r="AE177" i="22"/>
  <c r="AE176" i="22"/>
  <c r="AE175" i="22"/>
  <c r="AE174" i="22"/>
  <c r="AE173" i="22"/>
  <c r="AE172" i="22"/>
  <c r="AE196" i="22" s="1"/>
  <c r="AE177" i="98" s="1"/>
  <c r="Z177" i="22"/>
  <c r="Z176" i="22"/>
  <c r="Z175" i="22"/>
  <c r="Z174" i="22"/>
  <c r="Z173" i="22"/>
  <c r="Z172" i="22"/>
  <c r="Z196" i="22" s="1"/>
  <c r="Z177" i="98" s="1"/>
  <c r="U177" i="22"/>
  <c r="U176" i="22"/>
  <c r="U175" i="22"/>
  <c r="U174" i="22"/>
  <c r="U173" i="22"/>
  <c r="U172" i="22"/>
  <c r="U196" i="22" s="1"/>
  <c r="U177" i="98" s="1"/>
  <c r="K177" i="22"/>
  <c r="K176" i="22"/>
  <c r="K175" i="22"/>
  <c r="K174" i="22"/>
  <c r="K173" i="22"/>
  <c r="K172" i="22"/>
  <c r="AJ183" i="24"/>
  <c r="AJ177" i="24"/>
  <c r="AE172" i="24"/>
  <c r="Z180" i="24"/>
  <c r="P178" i="24"/>
  <c r="AJ172" i="28"/>
  <c r="AJ196" i="28" s="1"/>
  <c r="AE177" i="28"/>
  <c r="AE176" i="28"/>
  <c r="AE175" i="28"/>
  <c r="AE174" i="28"/>
  <c r="AE173" i="28"/>
  <c r="AE172" i="28"/>
  <c r="AE196" i="28" s="1"/>
  <c r="AE179" i="98" s="1"/>
  <c r="Z177" i="28"/>
  <c r="Z176" i="28"/>
  <c r="Z175" i="28"/>
  <c r="Z174" i="28"/>
  <c r="Z173" i="28"/>
  <c r="Z172" i="28"/>
  <c r="U177" i="28"/>
  <c r="U176" i="28"/>
  <c r="U175" i="28"/>
  <c r="U174" i="28"/>
  <c r="U173" i="28"/>
  <c r="U172" i="28"/>
  <c r="K177" i="28"/>
  <c r="K176" i="28"/>
  <c r="K175" i="28"/>
  <c r="K174" i="28"/>
  <c r="K173" i="28"/>
  <c r="K172" i="28"/>
  <c r="AE176" i="73"/>
  <c r="AE172" i="73"/>
  <c r="Z178" i="73"/>
  <c r="Z177" i="73"/>
  <c r="Z176" i="73"/>
  <c r="Z175" i="73"/>
  <c r="Z174" i="73"/>
  <c r="Z173" i="73"/>
  <c r="Z172" i="73"/>
  <c r="Z196" i="73" s="1"/>
  <c r="P178" i="73"/>
  <c r="P177" i="73"/>
  <c r="P176" i="73"/>
  <c r="P175" i="73"/>
  <c r="P174" i="73"/>
  <c r="P173" i="73"/>
  <c r="P172" i="73"/>
  <c r="P196" i="73" s="1"/>
  <c r="K178" i="73"/>
  <c r="K177" i="73"/>
  <c r="K176" i="73"/>
  <c r="K175" i="73"/>
  <c r="K174" i="73"/>
  <c r="K173" i="73"/>
  <c r="K172" i="73"/>
  <c r="K196" i="73" s="1"/>
  <c r="AJ177" i="32"/>
  <c r="AJ176" i="32"/>
  <c r="AJ175" i="32"/>
  <c r="AJ174" i="32"/>
  <c r="AJ173" i="32"/>
  <c r="AJ172" i="32"/>
  <c r="AJ196" i="32" s="1"/>
  <c r="AE177" i="32"/>
  <c r="Z177" i="32"/>
  <c r="Z176" i="32"/>
  <c r="Z175" i="32"/>
  <c r="Z174" i="32"/>
  <c r="Z173" i="32"/>
  <c r="Z172" i="32"/>
  <c r="Z196" i="32" s="1"/>
  <c r="Z182" i="98" s="1"/>
  <c r="U177" i="32"/>
  <c r="U176" i="32"/>
  <c r="U175" i="32"/>
  <c r="U174" i="32"/>
  <c r="U173" i="32"/>
  <c r="U172" i="32"/>
  <c r="P174" i="32"/>
  <c r="K176" i="32"/>
  <c r="AJ196" i="81"/>
  <c r="AJ184" i="98" s="1"/>
  <c r="AE175" i="81"/>
  <c r="U177" i="81"/>
  <c r="U176" i="81"/>
  <c r="U175" i="81"/>
  <c r="U174" i="81"/>
  <c r="U173" i="81"/>
  <c r="U172" i="81"/>
  <c r="U196" i="81" s="1"/>
  <c r="U184" i="98" s="1"/>
  <c r="P177" i="81"/>
  <c r="P176" i="81"/>
  <c r="P175" i="81"/>
  <c r="P174" i="81"/>
  <c r="P173" i="81"/>
  <c r="P172" i="81"/>
  <c r="P196" i="81" s="1"/>
  <c r="P184" i="98" s="1"/>
  <c r="K176" i="81"/>
  <c r="AJ178" i="83"/>
  <c r="AJ177" i="83"/>
  <c r="AJ176" i="83"/>
  <c r="AJ175" i="83"/>
  <c r="AJ174" i="83"/>
  <c r="AJ173" i="83"/>
  <c r="AJ172" i="83"/>
  <c r="AE178" i="83"/>
  <c r="AE177" i="83"/>
  <c r="AE176" i="83"/>
  <c r="AE175" i="83"/>
  <c r="AE174" i="83"/>
  <c r="AE173" i="83"/>
  <c r="AE172" i="83"/>
  <c r="Z178" i="83"/>
  <c r="Z177" i="83"/>
  <c r="Z176" i="83"/>
  <c r="Z175" i="83"/>
  <c r="Z174" i="83"/>
  <c r="Z173" i="83"/>
  <c r="Z172" i="83"/>
  <c r="Z196" i="83" s="1"/>
  <c r="Z185" i="98" s="1"/>
  <c r="U173" i="83"/>
  <c r="P178" i="83"/>
  <c r="P177" i="83"/>
  <c r="P176" i="83"/>
  <c r="P175" i="83"/>
  <c r="P174" i="83"/>
  <c r="P173" i="83"/>
  <c r="P172" i="83"/>
  <c r="P196" i="83" s="1"/>
  <c r="P185" i="98" s="1"/>
  <c r="K178" i="83"/>
  <c r="K177" i="83"/>
  <c r="K176" i="83"/>
  <c r="K175" i="83"/>
  <c r="K174" i="83"/>
  <c r="K173" i="83"/>
  <c r="K172" i="83"/>
  <c r="AJ176" i="85"/>
  <c r="AE178" i="85"/>
  <c r="AE177" i="85"/>
  <c r="AE176" i="85"/>
  <c r="AE175" i="85"/>
  <c r="AE174" i="85"/>
  <c r="AE173" i="85"/>
  <c r="AE172" i="85"/>
  <c r="AE196" i="85" s="1"/>
  <c r="Z178" i="85"/>
  <c r="Z177" i="85"/>
  <c r="Z176" i="85"/>
  <c r="Z175" i="85"/>
  <c r="Z174" i="85"/>
  <c r="Z173" i="85"/>
  <c r="Z172" i="85"/>
  <c r="Z196" i="85" s="1"/>
  <c r="U178" i="85"/>
  <c r="U177" i="85"/>
  <c r="U176" i="85"/>
  <c r="U175" i="85"/>
  <c r="U174" i="85"/>
  <c r="U173" i="85"/>
  <c r="U172" i="85"/>
  <c r="U196" i="85" s="1"/>
  <c r="AJ184" i="68"/>
  <c r="AJ181" i="68"/>
  <c r="AJ176" i="68"/>
  <c r="AE184" i="68"/>
  <c r="AE182" i="68"/>
  <c r="AE176" i="68"/>
  <c r="AE175" i="68"/>
  <c r="U181" i="68"/>
  <c r="U175" i="68"/>
  <c r="K183" i="68"/>
  <c r="K176" i="68"/>
  <c r="Z179" i="100"/>
  <c r="Z178" i="100"/>
  <c r="Z172" i="100"/>
  <c r="U179" i="100"/>
  <c r="AJ176" i="38"/>
  <c r="AJ175" i="38"/>
  <c r="AJ174" i="38"/>
  <c r="AJ173" i="38"/>
  <c r="AJ172" i="38"/>
  <c r="AE174" i="38"/>
  <c r="Z175" i="38"/>
  <c r="Z172" i="38"/>
  <c r="P175" i="38"/>
  <c r="P173" i="38"/>
  <c r="K176" i="38"/>
  <c r="K175" i="38"/>
  <c r="K174" i="38"/>
  <c r="K173" i="38"/>
  <c r="K172" i="38"/>
  <c r="K196" i="38" s="1"/>
  <c r="K190" i="98" s="1"/>
  <c r="AJ176" i="45"/>
  <c r="AJ175" i="45"/>
  <c r="AJ174" i="45"/>
  <c r="AJ172" i="45"/>
  <c r="AJ196" i="45" s="1"/>
  <c r="AE173" i="45"/>
  <c r="Z176" i="45"/>
  <c r="Z175" i="45"/>
  <c r="Z174" i="45"/>
  <c r="Z173" i="45"/>
  <c r="Z172" i="45"/>
  <c r="Z196" i="45" s="1"/>
  <c r="Z191" i="98" s="1"/>
  <c r="U176" i="45"/>
  <c r="U174" i="45"/>
  <c r="U172" i="45"/>
  <c r="P176" i="45"/>
  <c r="AJ176" i="47"/>
  <c r="AJ175" i="47"/>
  <c r="AJ174" i="47"/>
  <c r="AJ173" i="47"/>
  <c r="AJ172" i="47"/>
  <c r="AJ196" i="47" s="1"/>
  <c r="AE176" i="47"/>
  <c r="AE175" i="47"/>
  <c r="AE174" i="47"/>
  <c r="AE173" i="47"/>
  <c r="AE172" i="47"/>
  <c r="AE196" i="47" s="1"/>
  <c r="AE192" i="98" s="1"/>
  <c r="Z176" i="47"/>
  <c r="Z175" i="47"/>
  <c r="Z174" i="47"/>
  <c r="Z172" i="47"/>
  <c r="Z196" i="47" s="1"/>
  <c r="Z192" i="98" s="1"/>
  <c r="U173" i="47"/>
  <c r="P176" i="47"/>
  <c r="P175" i="47"/>
  <c r="P174" i="47"/>
  <c r="P173" i="47"/>
  <c r="P172" i="47"/>
  <c r="P196" i="47" s="1"/>
  <c r="P192" i="98" s="1"/>
  <c r="K176" i="47"/>
  <c r="K175" i="47"/>
  <c r="K174" i="47"/>
  <c r="K173" i="47"/>
  <c r="K172" i="47"/>
  <c r="K196" i="47" s="1"/>
  <c r="K192" i="98" s="1"/>
  <c r="AJ176" i="49"/>
  <c r="AJ175" i="49"/>
  <c r="AE173" i="49"/>
  <c r="Z176" i="49"/>
  <c r="Z175" i="49"/>
  <c r="Z174" i="49"/>
  <c r="Z173" i="49"/>
  <c r="Z172" i="49"/>
  <c r="Z196" i="49" s="1"/>
  <c r="Z193" i="98" s="1"/>
  <c r="U176" i="49"/>
  <c r="U175" i="49"/>
  <c r="U174" i="49"/>
  <c r="U173" i="49"/>
  <c r="U172" i="49"/>
  <c r="U196" i="49" s="1"/>
  <c r="U193" i="98" s="1"/>
  <c r="P176" i="49"/>
  <c r="P175" i="49"/>
  <c r="P174" i="49"/>
  <c r="P173" i="49"/>
  <c r="P172" i="49"/>
  <c r="K173" i="49"/>
  <c r="AJ176" i="41"/>
  <c r="AJ175" i="41"/>
  <c r="AJ174" i="41"/>
  <c r="AJ173" i="41"/>
  <c r="AJ172" i="41"/>
  <c r="AE176" i="41"/>
  <c r="AE174" i="41"/>
  <c r="AE172" i="41"/>
  <c r="Z174" i="41"/>
  <c r="Z173" i="41"/>
  <c r="U176" i="41"/>
  <c r="U172" i="41"/>
  <c r="P176" i="41"/>
  <c r="P172" i="41"/>
  <c r="K176" i="41"/>
  <c r="K175" i="41"/>
  <c r="K174" i="41"/>
  <c r="K173" i="41"/>
  <c r="K172" i="41"/>
  <c r="AJ174" i="5"/>
  <c r="AJ173" i="5"/>
  <c r="AJ172" i="5"/>
  <c r="AE174" i="5"/>
  <c r="AE173" i="5"/>
  <c r="AE172" i="5"/>
  <c r="AE196" i="5" s="1"/>
  <c r="AE201" i="98" s="1"/>
  <c r="Z174" i="5"/>
  <c r="Z173" i="5"/>
  <c r="Z172" i="5"/>
  <c r="Z196" i="5" s="1"/>
  <c r="Z201" i="98" s="1"/>
  <c r="U174" i="5"/>
  <c r="P174" i="5"/>
  <c r="P172" i="5"/>
  <c r="AJ177" i="6"/>
  <c r="AJ176" i="6"/>
  <c r="AJ175" i="6"/>
  <c r="AJ174" i="6"/>
  <c r="AJ172" i="6"/>
  <c r="AJ196" i="6" s="1"/>
  <c r="AE175" i="6"/>
  <c r="Z177" i="6"/>
  <c r="Z176" i="6"/>
  <c r="Z175" i="6"/>
  <c r="Z174" i="6"/>
  <c r="Z172" i="6"/>
  <c r="Z196" i="6" s="1"/>
  <c r="Z202" i="98" s="1"/>
  <c r="U176" i="6"/>
  <c r="U174" i="6"/>
  <c r="P174" i="6"/>
  <c r="AJ178" i="7"/>
  <c r="AJ177" i="7"/>
  <c r="AJ176" i="7"/>
  <c r="AJ175" i="7"/>
  <c r="AJ174" i="7"/>
  <c r="AJ173" i="7"/>
  <c r="AJ172" i="7"/>
  <c r="AJ196" i="7" s="1"/>
  <c r="AJ203" i="98" s="1"/>
  <c r="AE178" i="7"/>
  <c r="AE177" i="7"/>
  <c r="AE176" i="7"/>
  <c r="AE175" i="7"/>
  <c r="AE174" i="7"/>
  <c r="AE173" i="7"/>
  <c r="AE172" i="7"/>
  <c r="AE196" i="7" s="1"/>
  <c r="AE203" i="98" s="1"/>
  <c r="Z178" i="7"/>
  <c r="Z177" i="7"/>
  <c r="Z176" i="7"/>
  <c r="Z175" i="7"/>
  <c r="Z174" i="7"/>
  <c r="Z173" i="7"/>
  <c r="Z172" i="7"/>
  <c r="Z196" i="7" s="1"/>
  <c r="Z203" i="98" s="1"/>
  <c r="U174" i="7"/>
  <c r="P178" i="7"/>
  <c r="P177" i="7"/>
  <c r="P176" i="7"/>
  <c r="P175" i="7"/>
  <c r="P174" i="7"/>
  <c r="P173" i="7"/>
  <c r="P172" i="7"/>
  <c r="K178" i="7"/>
  <c r="K177" i="7"/>
  <c r="K176" i="7"/>
  <c r="K175" i="7"/>
  <c r="K174" i="7"/>
  <c r="K173" i="7"/>
  <c r="K172" i="7"/>
  <c r="K196" i="7" s="1"/>
  <c r="K203" i="98" s="1"/>
  <c r="AJ177" i="9"/>
  <c r="AJ176" i="9"/>
  <c r="AJ175" i="9"/>
  <c r="AJ174" i="9"/>
  <c r="AJ173" i="9"/>
  <c r="AJ172" i="9"/>
  <c r="AJ196" i="9" s="1"/>
  <c r="AE173" i="9"/>
  <c r="Z177" i="9"/>
  <c r="Z174" i="9"/>
  <c r="Z172" i="9"/>
  <c r="P176" i="9"/>
  <c r="P174" i="9"/>
  <c r="P172" i="9"/>
  <c r="K174" i="9"/>
  <c r="AJ173" i="8"/>
  <c r="AJ172" i="8"/>
  <c r="AJ196" i="8" s="1"/>
  <c r="AJ205" i="98" s="1"/>
  <c r="AE173" i="8"/>
  <c r="AE172" i="8"/>
  <c r="AE196" i="8" s="1"/>
  <c r="AE205" i="98" s="1"/>
  <c r="Z173" i="8"/>
  <c r="Z172" i="8"/>
  <c r="Z196" i="8" s="1"/>
  <c r="Z205" i="98" s="1"/>
  <c r="U172" i="8"/>
  <c r="K173" i="8"/>
  <c r="K172" i="8"/>
  <c r="AJ180" i="10"/>
  <c r="AJ175" i="10"/>
  <c r="AE174" i="10"/>
  <c r="Z185" i="10"/>
  <c r="Z182" i="10"/>
  <c r="Z181" i="10"/>
  <c r="Z180" i="10"/>
  <c r="Z179" i="10"/>
  <c r="Z178" i="10"/>
  <c r="Z177" i="10"/>
  <c r="Z176" i="10"/>
  <c r="Z175" i="10"/>
  <c r="Z174" i="10"/>
  <c r="Z173" i="10"/>
  <c r="Z172" i="10"/>
  <c r="U185" i="10"/>
  <c r="U182" i="10"/>
  <c r="U181" i="10"/>
  <c r="U180" i="10"/>
  <c r="U179" i="10"/>
  <c r="U178" i="10"/>
  <c r="U177" i="10"/>
  <c r="U176" i="10"/>
  <c r="U175" i="10"/>
  <c r="U174" i="10"/>
  <c r="U173" i="10"/>
  <c r="U172" i="10"/>
  <c r="P180" i="10"/>
  <c r="P172" i="10"/>
  <c r="K184" i="10"/>
  <c r="K181" i="10"/>
  <c r="K178" i="10"/>
  <c r="K176" i="10"/>
  <c r="K174" i="10"/>
  <c r="K173" i="10"/>
  <c r="K172" i="10"/>
  <c r="AJ134" i="64"/>
  <c r="AJ133" i="64"/>
  <c r="AJ132" i="64"/>
  <c r="AJ156" i="64" s="1"/>
  <c r="Z133" i="64"/>
  <c r="P134" i="64"/>
  <c r="P133" i="64"/>
  <c r="P132" i="64"/>
  <c r="P156" i="64" s="1"/>
  <c r="P133" i="98" s="1"/>
  <c r="K134" i="64"/>
  <c r="K133" i="64"/>
  <c r="K132" i="64"/>
  <c r="K156" i="64" s="1"/>
  <c r="K133" i="98" s="1"/>
  <c r="AJ143" i="13"/>
  <c r="Z140" i="13"/>
  <c r="U143" i="13"/>
  <c r="U137" i="13"/>
  <c r="U132" i="13"/>
  <c r="K140" i="13"/>
  <c r="AJ139" i="15"/>
  <c r="AJ138" i="15"/>
  <c r="AJ137" i="15"/>
  <c r="AJ136" i="15"/>
  <c r="AJ135" i="15"/>
  <c r="AJ134" i="15"/>
  <c r="AJ133" i="15"/>
  <c r="AJ132" i="15"/>
  <c r="AJ156" i="15" s="1"/>
  <c r="AE139" i="15"/>
  <c r="AE138" i="15"/>
  <c r="AE137" i="15"/>
  <c r="AE136" i="15"/>
  <c r="AE135" i="15"/>
  <c r="AE134" i="15"/>
  <c r="AE133" i="15"/>
  <c r="AE132" i="15"/>
  <c r="Z136" i="15"/>
  <c r="Z132" i="15"/>
  <c r="U139" i="15"/>
  <c r="U138" i="15"/>
  <c r="U137" i="15"/>
  <c r="U136" i="15"/>
  <c r="U135" i="15"/>
  <c r="U134" i="15"/>
  <c r="U133" i="15"/>
  <c r="U132" i="15"/>
  <c r="U156" i="15" s="1"/>
  <c r="U135" i="98" s="1"/>
  <c r="P139" i="15"/>
  <c r="P138" i="15"/>
  <c r="P137" i="15"/>
  <c r="P136" i="15"/>
  <c r="P135" i="15"/>
  <c r="P134" i="15"/>
  <c r="P133" i="15"/>
  <c r="P132" i="15"/>
  <c r="K139" i="15"/>
  <c r="K138" i="15"/>
  <c r="K137" i="15"/>
  <c r="K136" i="15"/>
  <c r="K135" i="15"/>
  <c r="K134" i="15"/>
  <c r="K133" i="15"/>
  <c r="K132" i="15"/>
  <c r="K156" i="15" s="1"/>
  <c r="K135" i="98" s="1"/>
  <c r="AJ136" i="17"/>
  <c r="AJ132" i="17"/>
  <c r="AJ156" i="17" s="1"/>
  <c r="AE139" i="17"/>
  <c r="AE138" i="17"/>
  <c r="AE137" i="17"/>
  <c r="AE136" i="17"/>
  <c r="AE135" i="17"/>
  <c r="AE134" i="17"/>
  <c r="AE133" i="17"/>
  <c r="AE132" i="17"/>
  <c r="AE156" i="17" s="1"/>
  <c r="Z138" i="17"/>
  <c r="Z137" i="17"/>
  <c r="Z134" i="17"/>
  <c r="Z133" i="17"/>
  <c r="U139" i="17"/>
  <c r="U138" i="17"/>
  <c r="U137" i="17"/>
  <c r="U136" i="17"/>
  <c r="U135" i="17"/>
  <c r="U134" i="17"/>
  <c r="U133" i="17"/>
  <c r="U132" i="17"/>
  <c r="U156" i="17" s="1"/>
  <c r="P136" i="17"/>
  <c r="P132" i="17"/>
  <c r="K139" i="17"/>
  <c r="K138" i="17"/>
  <c r="K137" i="17"/>
  <c r="K136" i="17"/>
  <c r="K135" i="17"/>
  <c r="K134" i="17"/>
  <c r="K133" i="17"/>
  <c r="K132" i="17"/>
  <c r="AJ137" i="22"/>
  <c r="AJ136" i="22"/>
  <c r="AJ135" i="22"/>
  <c r="AJ134" i="22"/>
  <c r="AJ133" i="22"/>
  <c r="AJ132" i="22"/>
  <c r="AJ156" i="22" s="1"/>
  <c r="AE137" i="22"/>
  <c r="AE136" i="22"/>
  <c r="AE135" i="22"/>
  <c r="AE134" i="22"/>
  <c r="AE133" i="22"/>
  <c r="AE132" i="22"/>
  <c r="AE156" i="22" s="1"/>
  <c r="AE137" i="98" s="1"/>
  <c r="Z134" i="22"/>
  <c r="U137" i="22"/>
  <c r="U136" i="22"/>
  <c r="U135" i="22"/>
  <c r="U134" i="22"/>
  <c r="U133" i="22"/>
  <c r="U132" i="22"/>
  <c r="U156" i="22" s="1"/>
  <c r="U137" i="98" s="1"/>
  <c r="P137" i="22"/>
  <c r="P136" i="22"/>
  <c r="P135" i="22"/>
  <c r="P134" i="22"/>
  <c r="P133" i="22"/>
  <c r="P132" i="22"/>
  <c r="K137" i="22"/>
  <c r="K136" i="22"/>
  <c r="K135" i="22"/>
  <c r="K134" i="22"/>
  <c r="K133" i="22"/>
  <c r="K132" i="22"/>
  <c r="AJ139" i="24"/>
  <c r="AE144" i="24"/>
  <c r="AE143" i="24"/>
  <c r="AE140" i="24"/>
  <c r="AE139" i="24"/>
  <c r="AE138" i="24"/>
  <c r="AE137" i="24"/>
  <c r="AE132" i="24"/>
  <c r="Z144" i="24"/>
  <c r="Z143" i="24"/>
  <c r="Z140" i="24"/>
  <c r="Z139" i="24"/>
  <c r="Z138" i="24"/>
  <c r="Z137" i="24"/>
  <c r="Z132" i="24"/>
  <c r="U137" i="24"/>
  <c r="P139" i="24"/>
  <c r="K137" i="24"/>
  <c r="AJ137" i="28"/>
  <c r="AJ136" i="28"/>
  <c r="AJ135" i="28"/>
  <c r="AJ134" i="28"/>
  <c r="AJ133" i="28"/>
  <c r="AJ132" i="28"/>
  <c r="AJ156" i="28" s="1"/>
  <c r="AE137" i="28"/>
  <c r="AE136" i="28"/>
  <c r="AE135" i="28"/>
  <c r="AE134" i="28"/>
  <c r="AE133" i="28"/>
  <c r="AE132" i="28"/>
  <c r="Z136" i="28"/>
  <c r="Z132" i="28"/>
  <c r="U137" i="28"/>
  <c r="U136" i="28"/>
  <c r="U135" i="28"/>
  <c r="U134" i="28"/>
  <c r="U133" i="28"/>
  <c r="U132" i="28"/>
  <c r="U156" i="28" s="1"/>
  <c r="U139" i="98" s="1"/>
  <c r="P137" i="28"/>
  <c r="P136" i="28"/>
  <c r="P135" i="28"/>
  <c r="P134" i="28"/>
  <c r="P133" i="28"/>
  <c r="P132" i="28"/>
  <c r="K137" i="28"/>
  <c r="K136" i="28"/>
  <c r="K135" i="28"/>
  <c r="K134" i="28"/>
  <c r="K133" i="28"/>
  <c r="K132" i="28"/>
  <c r="AE137" i="73"/>
  <c r="AE133" i="73"/>
  <c r="Z138" i="73"/>
  <c r="Z137" i="73"/>
  <c r="Z135" i="73"/>
  <c r="Z134" i="73"/>
  <c r="Z133" i="73"/>
  <c r="U138" i="73"/>
  <c r="U137" i="73"/>
  <c r="U136" i="73"/>
  <c r="U135" i="73"/>
  <c r="U134" i="73"/>
  <c r="U133" i="73"/>
  <c r="U132" i="73"/>
  <c r="U156" i="73" s="1"/>
  <c r="P138" i="73"/>
  <c r="P137" i="73"/>
  <c r="P136" i="73"/>
  <c r="P135" i="73"/>
  <c r="P134" i="73"/>
  <c r="P133" i="73"/>
  <c r="P132" i="73"/>
  <c r="K137" i="73"/>
  <c r="K133" i="73"/>
  <c r="AJ137" i="32"/>
  <c r="AJ136" i="32"/>
  <c r="AJ135" i="32"/>
  <c r="AJ134" i="32"/>
  <c r="AJ133" i="32"/>
  <c r="AJ132" i="32"/>
  <c r="AJ156" i="32" s="1"/>
  <c r="AE134" i="32"/>
  <c r="Z137" i="32"/>
  <c r="Z136" i="32"/>
  <c r="Z135" i="32"/>
  <c r="Z134" i="32"/>
  <c r="Z133" i="32"/>
  <c r="Z132" i="32"/>
  <c r="Z156" i="32" s="1"/>
  <c r="Z142" i="98" s="1"/>
  <c r="U137" i="32"/>
  <c r="U133" i="32"/>
  <c r="P137" i="32"/>
  <c r="P136" i="32"/>
  <c r="P135" i="32"/>
  <c r="P134" i="32"/>
  <c r="P133" i="32"/>
  <c r="P132" i="32"/>
  <c r="P156" i="32" s="1"/>
  <c r="P142" i="98" s="1"/>
  <c r="K134" i="32"/>
  <c r="AJ156" i="81"/>
  <c r="AJ144" i="98" s="1"/>
  <c r="AE137" i="81"/>
  <c r="AE136" i="81"/>
  <c r="AE135" i="81"/>
  <c r="AE134" i="81"/>
  <c r="AE133" i="81"/>
  <c r="AE132" i="81"/>
  <c r="AE156" i="81" s="1"/>
  <c r="AE144" i="98" s="1"/>
  <c r="Z137" i="81"/>
  <c r="Z136" i="81"/>
  <c r="Z135" i="81"/>
  <c r="Z134" i="81"/>
  <c r="Z133" i="81"/>
  <c r="Z132" i="81"/>
  <c r="Z156" i="81" s="1"/>
  <c r="Z144" i="98" s="1"/>
  <c r="U137" i="81"/>
  <c r="U133" i="81"/>
  <c r="P135" i="81"/>
  <c r="K137" i="81"/>
  <c r="K136" i="81"/>
  <c r="K135" i="81"/>
  <c r="K134" i="81"/>
  <c r="K133" i="81"/>
  <c r="K132" i="81"/>
  <c r="K156" i="81" s="1"/>
  <c r="K144" i="98" s="1"/>
  <c r="AJ138" i="83"/>
  <c r="AJ137" i="83"/>
  <c r="AJ136" i="83"/>
  <c r="AJ135" i="83"/>
  <c r="AJ134" i="83"/>
  <c r="AJ133" i="83"/>
  <c r="AJ132" i="83"/>
  <c r="AJ156" i="83" s="1"/>
  <c r="AE135" i="83"/>
  <c r="Z138" i="83"/>
  <c r="Z137" i="83"/>
  <c r="Z136" i="83"/>
  <c r="Z135" i="83"/>
  <c r="Z134" i="83"/>
  <c r="Z133" i="83"/>
  <c r="Z132" i="83"/>
  <c r="Z156" i="83" s="1"/>
  <c r="Z145" i="98" s="1"/>
  <c r="U138" i="83"/>
  <c r="U137" i="83"/>
  <c r="U136" i="83"/>
  <c r="U135" i="83"/>
  <c r="U134" i="83"/>
  <c r="U133" i="83"/>
  <c r="U132" i="83"/>
  <c r="K135" i="83"/>
  <c r="AJ138" i="85"/>
  <c r="AJ137" i="85"/>
  <c r="AJ136" i="85"/>
  <c r="AJ135" i="85"/>
  <c r="AJ134" i="85"/>
  <c r="AJ133" i="85"/>
  <c r="AJ132" i="85"/>
  <c r="AJ156" i="85" s="1"/>
  <c r="AE138" i="85"/>
  <c r="AE137" i="85"/>
  <c r="AE136" i="85"/>
  <c r="AE135" i="85"/>
  <c r="AE134" i="85"/>
  <c r="AE133" i="85"/>
  <c r="AE132" i="85"/>
  <c r="AE156" i="85" s="1"/>
  <c r="Z135" i="85"/>
  <c r="U138" i="85"/>
  <c r="U137" i="85"/>
  <c r="U136" i="85"/>
  <c r="U135" i="85"/>
  <c r="U134" i="85"/>
  <c r="U133" i="85"/>
  <c r="U132" i="85"/>
  <c r="U156" i="85" s="1"/>
  <c r="P137" i="85"/>
  <c r="P133" i="85"/>
  <c r="K138" i="85"/>
  <c r="K137" i="85"/>
  <c r="K136" i="85"/>
  <c r="K135" i="85"/>
  <c r="K134" i="85"/>
  <c r="K133" i="85"/>
  <c r="K132" i="85"/>
  <c r="AE144" i="68"/>
  <c r="AE136" i="68"/>
  <c r="U144" i="68"/>
  <c r="U143" i="68"/>
  <c r="U142" i="68"/>
  <c r="U141" i="68"/>
  <c r="U136" i="68"/>
  <c r="U135" i="68"/>
  <c r="U132" i="68"/>
  <c r="K144" i="68"/>
  <c r="K143" i="68"/>
  <c r="K142" i="68"/>
  <c r="K141" i="68"/>
  <c r="K136" i="68"/>
  <c r="K135" i="68"/>
  <c r="K132" i="68"/>
  <c r="AE136" i="100"/>
  <c r="Z138" i="100"/>
  <c r="Z137" i="100"/>
  <c r="P138" i="100"/>
  <c r="K136" i="100"/>
  <c r="AJ136" i="38"/>
  <c r="AJ135" i="38"/>
  <c r="AJ134" i="38"/>
  <c r="AJ133" i="38"/>
  <c r="AJ132" i="38"/>
  <c r="AJ156" i="38" s="1"/>
  <c r="AE135" i="38"/>
  <c r="Z136" i="38"/>
  <c r="Z135" i="38"/>
  <c r="Z134" i="38"/>
  <c r="Z133" i="38"/>
  <c r="Z132" i="38"/>
  <c r="Z156" i="38" s="1"/>
  <c r="Z150" i="98" s="1"/>
  <c r="U136" i="38"/>
  <c r="U135" i="38"/>
  <c r="U134" i="38"/>
  <c r="U133" i="38"/>
  <c r="U132" i="38"/>
  <c r="U156" i="38" s="1"/>
  <c r="U150" i="98" s="1"/>
  <c r="P135" i="38"/>
  <c r="K135" i="38"/>
  <c r="AJ136" i="45"/>
  <c r="AJ135" i="45"/>
  <c r="AJ134" i="45"/>
  <c r="AJ133" i="45"/>
  <c r="AJ132" i="45"/>
  <c r="AJ156" i="45" s="1"/>
  <c r="AE136" i="45"/>
  <c r="AE135" i="45"/>
  <c r="AE134" i="45"/>
  <c r="AE133" i="45"/>
  <c r="AE132" i="45"/>
  <c r="AE156" i="45" s="1"/>
  <c r="AE151" i="98" s="1"/>
  <c r="Z136" i="45"/>
  <c r="Z135" i="45"/>
  <c r="Z134" i="45"/>
  <c r="Z133" i="45"/>
  <c r="Z132" i="45"/>
  <c r="Z156" i="45" s="1"/>
  <c r="Z151" i="98" s="1"/>
  <c r="P132" i="45"/>
  <c r="K136" i="45"/>
  <c r="K135" i="45"/>
  <c r="K134" i="45"/>
  <c r="K133" i="45"/>
  <c r="K132" i="45"/>
  <c r="K156" i="45" s="1"/>
  <c r="K151" i="98" s="1"/>
  <c r="AJ136" i="47"/>
  <c r="AJ135" i="47"/>
  <c r="AJ134" i="47"/>
  <c r="AJ133" i="47"/>
  <c r="AJ132" i="47"/>
  <c r="AJ156" i="47" s="1"/>
  <c r="AE135" i="47"/>
  <c r="Z136" i="47"/>
  <c r="Z135" i="47"/>
  <c r="Z134" i="47"/>
  <c r="Z133" i="47"/>
  <c r="Z132" i="47"/>
  <c r="Z156" i="47" s="1"/>
  <c r="Z152" i="98" s="1"/>
  <c r="U136" i="47"/>
  <c r="U135" i="47"/>
  <c r="U134" i="47"/>
  <c r="U133" i="47"/>
  <c r="U132" i="47"/>
  <c r="U156" i="47" s="1"/>
  <c r="U152" i="98" s="1"/>
  <c r="P134" i="47"/>
  <c r="K135" i="47"/>
  <c r="AJ136" i="49"/>
  <c r="AJ135" i="49"/>
  <c r="AJ134" i="49"/>
  <c r="AJ133" i="49"/>
  <c r="AJ132" i="49"/>
  <c r="AJ156" i="49" s="1"/>
  <c r="AE136" i="49"/>
  <c r="AE135" i="49"/>
  <c r="AE134" i="49"/>
  <c r="AE133" i="49"/>
  <c r="AE132" i="49"/>
  <c r="AE156" i="49" s="1"/>
  <c r="AE153" i="98" s="1"/>
  <c r="Z135" i="49"/>
  <c r="U135" i="49"/>
  <c r="P136" i="49"/>
  <c r="P132" i="49"/>
  <c r="K136" i="49"/>
  <c r="K135" i="49"/>
  <c r="K134" i="49"/>
  <c r="K133" i="49"/>
  <c r="K132" i="49"/>
  <c r="K156" i="49" s="1"/>
  <c r="K153" i="98" s="1"/>
  <c r="AJ136" i="41"/>
  <c r="AJ135" i="41"/>
  <c r="AJ134" i="41"/>
  <c r="AJ133" i="41"/>
  <c r="AJ132" i="41"/>
  <c r="AJ156" i="41" s="1"/>
  <c r="Z136" i="41"/>
  <c r="Z135" i="41"/>
  <c r="Z134" i="41"/>
  <c r="Z133" i="41"/>
  <c r="Z132" i="41"/>
  <c r="Z156" i="41" s="1"/>
  <c r="U136" i="41"/>
  <c r="U135" i="41"/>
  <c r="U134" i="41"/>
  <c r="U133" i="41"/>
  <c r="U132" i="41"/>
  <c r="U156" i="41" s="1"/>
  <c r="P133" i="41"/>
  <c r="K135" i="41"/>
  <c r="AJ134" i="5"/>
  <c r="AJ133" i="5"/>
  <c r="AJ132" i="5"/>
  <c r="AJ156" i="5" s="1"/>
  <c r="AE133" i="5"/>
  <c r="Z134" i="5"/>
  <c r="Z133" i="5"/>
  <c r="Z132" i="5"/>
  <c r="Z156" i="5" s="1"/>
  <c r="Z161" i="98" s="1"/>
  <c r="U134" i="5"/>
  <c r="U133" i="5"/>
  <c r="U132" i="5"/>
  <c r="U156" i="5" s="1"/>
  <c r="U161" i="98" s="1"/>
  <c r="P134" i="5"/>
  <c r="P133" i="5"/>
  <c r="P132" i="5"/>
  <c r="P156" i="5" s="1"/>
  <c r="P161" i="98" s="1"/>
  <c r="K133" i="5"/>
  <c r="AJ137" i="6"/>
  <c r="AJ136" i="6"/>
  <c r="AJ135" i="6"/>
  <c r="AJ134" i="6"/>
  <c r="AJ132" i="6"/>
  <c r="AE137" i="6"/>
  <c r="AE136" i="6"/>
  <c r="AE135" i="6"/>
  <c r="AE134" i="6"/>
  <c r="AE132" i="6"/>
  <c r="AE156" i="6" s="1"/>
  <c r="AE162" i="98" s="1"/>
  <c r="Z137" i="6"/>
  <c r="Z136" i="6"/>
  <c r="Z135" i="6"/>
  <c r="Z134" i="6"/>
  <c r="Z132" i="6"/>
  <c r="U135" i="6"/>
  <c r="U134" i="6"/>
  <c r="P137" i="6"/>
  <c r="P136" i="6"/>
  <c r="P135" i="6"/>
  <c r="P134" i="6"/>
  <c r="P132" i="6"/>
  <c r="K137" i="6"/>
  <c r="K136" i="6"/>
  <c r="K135" i="6"/>
  <c r="K134" i="6"/>
  <c r="K132" i="6"/>
  <c r="K156" i="6" s="1"/>
  <c r="K162" i="98" s="1"/>
  <c r="AJ138" i="7"/>
  <c r="AJ137" i="7"/>
  <c r="AJ136" i="7"/>
  <c r="AJ135" i="7"/>
  <c r="AJ134" i="7"/>
  <c r="AJ133" i="7"/>
  <c r="AJ132" i="7"/>
  <c r="AJ156" i="7" s="1"/>
  <c r="AJ163" i="98" s="1"/>
  <c r="AE138" i="7"/>
  <c r="AE137" i="7"/>
  <c r="AE136" i="7"/>
  <c r="AE134" i="7"/>
  <c r="AE133" i="7"/>
  <c r="AE132" i="7"/>
  <c r="Z138" i="7"/>
  <c r="Z137" i="7"/>
  <c r="Z136" i="7"/>
  <c r="Z135" i="7"/>
  <c r="Z134" i="7"/>
  <c r="Z133" i="7"/>
  <c r="Z132" i="7"/>
  <c r="Z156" i="7" s="1"/>
  <c r="Z163" i="98" s="1"/>
  <c r="U138" i="7"/>
  <c r="U137" i="7"/>
  <c r="U136" i="7"/>
  <c r="U135" i="7"/>
  <c r="U134" i="7"/>
  <c r="U133" i="7"/>
  <c r="U132" i="7"/>
  <c r="U156" i="7" s="1"/>
  <c r="U163" i="98" s="1"/>
  <c r="P138" i="7"/>
  <c r="P137" i="7"/>
  <c r="P136" i="7"/>
  <c r="P135" i="7"/>
  <c r="P134" i="7"/>
  <c r="P133" i="7"/>
  <c r="P132" i="7"/>
  <c r="K138" i="7"/>
  <c r="K137" i="7"/>
  <c r="K136" i="7"/>
  <c r="K135" i="7"/>
  <c r="K134" i="7"/>
  <c r="K133" i="7"/>
  <c r="K132" i="7"/>
  <c r="AJ137" i="9"/>
  <c r="AJ136" i="9"/>
  <c r="AJ135" i="9"/>
  <c r="AJ134" i="9"/>
  <c r="AJ133" i="9"/>
  <c r="AJ132" i="9"/>
  <c r="AJ156" i="9" s="1"/>
  <c r="AE137" i="9"/>
  <c r="AE136" i="9"/>
  <c r="AE135" i="9"/>
  <c r="AE134" i="9"/>
  <c r="AE133" i="9"/>
  <c r="AE132" i="9"/>
  <c r="AE156" i="9" s="1"/>
  <c r="AE164" i="98" s="1"/>
  <c r="Z137" i="9"/>
  <c r="Z136" i="9"/>
  <c r="Z135" i="9"/>
  <c r="Z134" i="9"/>
  <c r="Z133" i="9"/>
  <c r="Z132" i="9"/>
  <c r="Z156" i="9" s="1"/>
  <c r="Z164" i="98" s="1"/>
  <c r="U136" i="9"/>
  <c r="U134" i="9"/>
  <c r="U132" i="9"/>
  <c r="P137" i="9"/>
  <c r="P136" i="9"/>
  <c r="P135" i="9"/>
  <c r="P134" i="9"/>
  <c r="P133" i="9"/>
  <c r="P132" i="9"/>
  <c r="K136" i="9"/>
  <c r="K132" i="9"/>
  <c r="AJ133" i="8"/>
  <c r="AJ132" i="8"/>
  <c r="AJ156" i="8" s="1"/>
  <c r="AJ165" i="98" s="1"/>
  <c r="AE133" i="8"/>
  <c r="AE132" i="8"/>
  <c r="AE156" i="8" s="1"/>
  <c r="AE165" i="98" s="1"/>
  <c r="Z133" i="8"/>
  <c r="Z132" i="8"/>
  <c r="Z156" i="8" s="1"/>
  <c r="Z165" i="98" s="1"/>
  <c r="U133" i="8"/>
  <c r="U132" i="8"/>
  <c r="P133" i="8"/>
  <c r="P132" i="8"/>
  <c r="P156" i="8" s="1"/>
  <c r="P165" i="98" s="1"/>
  <c r="K133" i="8"/>
  <c r="K132" i="8"/>
  <c r="K156" i="8" s="1"/>
  <c r="K165" i="98" s="1"/>
  <c r="AJ145" i="10"/>
  <c r="AJ142" i="10"/>
  <c r="AJ141" i="10"/>
  <c r="AJ140" i="10"/>
  <c r="AJ139" i="10"/>
  <c r="AJ138" i="10"/>
  <c r="AJ137" i="10"/>
  <c r="AJ136" i="10"/>
  <c r="AJ135" i="10"/>
  <c r="AJ134" i="10"/>
  <c r="AJ133" i="10"/>
  <c r="AJ132" i="10"/>
  <c r="AJ156" i="10" s="1"/>
  <c r="AJ132" i="98" s="1"/>
  <c r="AE145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Z145" i="10"/>
  <c r="Z142" i="10"/>
  <c r="Z141" i="10"/>
  <c r="Z140" i="10"/>
  <c r="Z139" i="10"/>
  <c r="Z138" i="10"/>
  <c r="Z137" i="10"/>
  <c r="Z136" i="10"/>
  <c r="Z135" i="10"/>
  <c r="Z134" i="10"/>
  <c r="Z133" i="10"/>
  <c r="Z132" i="10"/>
  <c r="U141" i="10"/>
  <c r="U137" i="10"/>
  <c r="U133" i="10"/>
  <c r="P143" i="10"/>
  <c r="P139" i="10"/>
  <c r="P135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A33" i="97"/>
  <c r="A171" i="98" s="1"/>
  <c r="A32" i="97"/>
  <c r="A131" i="98" s="1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4" i="100"/>
  <c r="A193" i="100"/>
  <c r="A192" i="100"/>
  <c r="A191" i="100"/>
  <c r="A190" i="100"/>
  <c r="A189" i="100"/>
  <c r="A184" i="100"/>
  <c r="A183" i="100"/>
  <c r="A182" i="100"/>
  <c r="A175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91" i="10"/>
  <c r="A190" i="10"/>
  <c r="A189" i="10"/>
  <c r="A188" i="10"/>
  <c r="A187" i="10"/>
  <c r="A186" i="10"/>
  <c r="A181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4" i="100"/>
  <c r="A153" i="100"/>
  <c r="A152" i="100"/>
  <c r="A151" i="100"/>
  <c r="A150" i="100"/>
  <c r="A149" i="100"/>
  <c r="A144" i="100"/>
  <c r="A143" i="100"/>
  <c r="A142" i="100"/>
  <c r="A135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51" i="10"/>
  <c r="A150" i="10"/>
  <c r="A149" i="10"/>
  <c r="A148" i="10"/>
  <c r="A147" i="10"/>
  <c r="A146" i="10"/>
  <c r="A141" i="10"/>
  <c r="J116" i="10"/>
  <c r="K102" i="10" s="1"/>
  <c r="I116" i="10"/>
  <c r="I92" i="98" s="1"/>
  <c r="H116" i="10"/>
  <c r="H92" i="98" s="1"/>
  <c r="G116" i="10"/>
  <c r="G92" i="98" s="1"/>
  <c r="K97" i="10"/>
  <c r="K94" i="10"/>
  <c r="K93" i="10"/>
  <c r="J76" i="10"/>
  <c r="I76" i="10"/>
  <c r="I52" i="98" s="1"/>
  <c r="H76" i="10"/>
  <c r="H52" i="98" s="1"/>
  <c r="G76" i="10"/>
  <c r="G52" i="98" s="1"/>
  <c r="J36" i="10"/>
  <c r="K22" i="10" s="1"/>
  <c r="I36" i="10"/>
  <c r="I12" i="98" s="1"/>
  <c r="H36" i="10"/>
  <c r="H12" i="98" s="1"/>
  <c r="G36" i="10"/>
  <c r="G12" i="98" s="1"/>
  <c r="J116" i="64"/>
  <c r="I116" i="64"/>
  <c r="I93" i="98" s="1"/>
  <c r="H116" i="64"/>
  <c r="H93" i="98" s="1"/>
  <c r="G116" i="64"/>
  <c r="G93" i="98" s="1"/>
  <c r="J76" i="64"/>
  <c r="I76" i="64"/>
  <c r="I53" i="98" s="1"/>
  <c r="H76" i="64"/>
  <c r="H53" i="98" s="1"/>
  <c r="G76" i="64"/>
  <c r="G53" i="98" s="1"/>
  <c r="K54" i="64"/>
  <c r="J36" i="64"/>
  <c r="K13" i="64" s="1"/>
  <c r="I36" i="64"/>
  <c r="I13" i="98" s="1"/>
  <c r="H36" i="64"/>
  <c r="H13" i="98" s="1"/>
  <c r="G36" i="64"/>
  <c r="G13" i="98" s="1"/>
  <c r="J116" i="13"/>
  <c r="K92" i="13" s="1"/>
  <c r="I116" i="13"/>
  <c r="H116" i="13"/>
  <c r="G116" i="13"/>
  <c r="J76" i="13"/>
  <c r="I76" i="13"/>
  <c r="I75" i="98" s="1"/>
  <c r="H76" i="13"/>
  <c r="H75" i="98" s="1"/>
  <c r="G76" i="13"/>
  <c r="G75" i="98" s="1"/>
  <c r="J36" i="13"/>
  <c r="I36" i="13"/>
  <c r="I14" i="98" s="1"/>
  <c r="H36" i="13"/>
  <c r="H35" i="98" s="1"/>
  <c r="G36" i="13"/>
  <c r="G35" i="98" s="1"/>
  <c r="J116" i="15"/>
  <c r="I116" i="15"/>
  <c r="I95" i="98" s="1"/>
  <c r="H116" i="15"/>
  <c r="H95" i="98" s="1"/>
  <c r="G116" i="15"/>
  <c r="G95" i="98" s="1"/>
  <c r="J76" i="15"/>
  <c r="I76" i="15"/>
  <c r="I55" i="98" s="1"/>
  <c r="H76" i="15"/>
  <c r="H55" i="98" s="1"/>
  <c r="G76" i="15"/>
  <c r="G55" i="98" s="1"/>
  <c r="K59" i="15"/>
  <c r="K58" i="15"/>
  <c r="K55" i="15"/>
  <c r="K54" i="15"/>
  <c r="J36" i="15"/>
  <c r="J15" i="98" s="1"/>
  <c r="I36" i="15"/>
  <c r="I15" i="98" s="1"/>
  <c r="H36" i="15"/>
  <c r="H15" i="98" s="1"/>
  <c r="G36" i="15"/>
  <c r="G15" i="98" s="1"/>
  <c r="J116" i="17"/>
  <c r="K98" i="17" s="1"/>
  <c r="I116" i="17"/>
  <c r="H116" i="17"/>
  <c r="G116" i="17"/>
  <c r="J76" i="17"/>
  <c r="K56" i="17" s="1"/>
  <c r="I76" i="17"/>
  <c r="I77" i="98" s="1"/>
  <c r="H76" i="17"/>
  <c r="H77" i="98" s="1"/>
  <c r="G76" i="17"/>
  <c r="G77" i="98" s="1"/>
  <c r="J36" i="17"/>
  <c r="J37" i="98" s="1"/>
  <c r="I36" i="17"/>
  <c r="I37" i="98" s="1"/>
  <c r="H36" i="17"/>
  <c r="H37" i="98" s="1"/>
  <c r="G36" i="17"/>
  <c r="G16" i="98" s="1"/>
  <c r="J116" i="22"/>
  <c r="J97" i="98" s="1"/>
  <c r="I116" i="22"/>
  <c r="I97" i="98" s="1"/>
  <c r="H116" i="22"/>
  <c r="H97" i="98" s="1"/>
  <c r="G116" i="22"/>
  <c r="G97" i="98" s="1"/>
  <c r="K93" i="22"/>
  <c r="K92" i="22"/>
  <c r="J76" i="22"/>
  <c r="K52" i="22" s="1"/>
  <c r="I76" i="22"/>
  <c r="I57" i="98" s="1"/>
  <c r="H76" i="22"/>
  <c r="H57" i="98" s="1"/>
  <c r="G76" i="22"/>
  <c r="G57" i="98" s="1"/>
  <c r="J36" i="22"/>
  <c r="K16" i="22" s="1"/>
  <c r="I36" i="22"/>
  <c r="I17" i="98" s="1"/>
  <c r="H36" i="22"/>
  <c r="H17" i="98" s="1"/>
  <c r="G36" i="22"/>
  <c r="G17" i="98" s="1"/>
  <c r="J116" i="24"/>
  <c r="I116" i="24"/>
  <c r="H116" i="24"/>
  <c r="G116" i="24"/>
  <c r="J76" i="24"/>
  <c r="K58" i="24" s="1"/>
  <c r="I76" i="24"/>
  <c r="I78" i="98" s="1"/>
  <c r="H76" i="24"/>
  <c r="H78" i="98" s="1"/>
  <c r="G76" i="24"/>
  <c r="G78" i="98" s="1"/>
  <c r="J36" i="24"/>
  <c r="I36" i="24"/>
  <c r="I38" i="98" s="1"/>
  <c r="H36" i="24"/>
  <c r="H38" i="98" s="1"/>
  <c r="G36" i="24"/>
  <c r="G38" i="98" s="1"/>
  <c r="J116" i="28"/>
  <c r="J99" i="98" s="1"/>
  <c r="I116" i="28"/>
  <c r="I99" i="98" s="1"/>
  <c r="H116" i="28"/>
  <c r="H99" i="98" s="1"/>
  <c r="G116" i="28"/>
  <c r="G99" i="98" s="1"/>
  <c r="K93" i="28"/>
  <c r="K92" i="28"/>
  <c r="J76" i="28"/>
  <c r="K52" i="28" s="1"/>
  <c r="I76" i="28"/>
  <c r="I59" i="98" s="1"/>
  <c r="H76" i="28"/>
  <c r="H59" i="98" s="1"/>
  <c r="G76" i="28"/>
  <c r="G59" i="98" s="1"/>
  <c r="J36" i="28"/>
  <c r="J19" i="98" s="1"/>
  <c r="I36" i="28"/>
  <c r="I19" i="98" s="1"/>
  <c r="H36" i="28"/>
  <c r="H19" i="98" s="1"/>
  <c r="G36" i="28"/>
  <c r="G19" i="98" s="1"/>
  <c r="J116" i="73"/>
  <c r="K97" i="73" s="1"/>
  <c r="I116" i="73"/>
  <c r="H116" i="73"/>
  <c r="G116" i="73"/>
  <c r="J76" i="73"/>
  <c r="I76" i="73"/>
  <c r="I60" i="98" s="1"/>
  <c r="H76" i="73"/>
  <c r="H61" i="98" s="1"/>
  <c r="G76" i="73"/>
  <c r="G61" i="98" s="1"/>
  <c r="K58" i="73"/>
  <c r="K57" i="73"/>
  <c r="K54" i="73"/>
  <c r="K53" i="73"/>
  <c r="J36" i="73"/>
  <c r="J21" i="98" s="1"/>
  <c r="I36" i="73"/>
  <c r="I21" i="98" s="1"/>
  <c r="H36" i="73"/>
  <c r="H21" i="98" s="1"/>
  <c r="G36" i="73"/>
  <c r="G20" i="98" s="1"/>
  <c r="J116" i="32"/>
  <c r="I116" i="32"/>
  <c r="I102" i="98" s="1"/>
  <c r="H116" i="32"/>
  <c r="H102" i="98" s="1"/>
  <c r="G116" i="32"/>
  <c r="G102" i="98" s="1"/>
  <c r="J76" i="32"/>
  <c r="K55" i="32" s="1"/>
  <c r="I76" i="32"/>
  <c r="I62" i="98" s="1"/>
  <c r="H76" i="32"/>
  <c r="H62" i="98" s="1"/>
  <c r="G76" i="32"/>
  <c r="G62" i="98" s="1"/>
  <c r="J36" i="32"/>
  <c r="K16" i="32" s="1"/>
  <c r="I36" i="32"/>
  <c r="I22" i="98" s="1"/>
  <c r="H36" i="32"/>
  <c r="H22" i="98" s="1"/>
  <c r="G36" i="32"/>
  <c r="G22" i="98" s="1"/>
  <c r="K116" i="36"/>
  <c r="K103" i="98" s="1"/>
  <c r="J116" i="36"/>
  <c r="J103" i="98" s="1"/>
  <c r="I116" i="36"/>
  <c r="I103" i="98" s="1"/>
  <c r="H116" i="36"/>
  <c r="H103" i="98" s="1"/>
  <c r="G116" i="36"/>
  <c r="G103" i="98" s="1"/>
  <c r="K76" i="36"/>
  <c r="K63" i="98" s="1"/>
  <c r="J76" i="36"/>
  <c r="J63" i="98" s="1"/>
  <c r="I76" i="36"/>
  <c r="I63" i="98" s="1"/>
  <c r="H76" i="36"/>
  <c r="H63" i="98" s="1"/>
  <c r="G76" i="36"/>
  <c r="G63" i="98" s="1"/>
  <c r="K36" i="36"/>
  <c r="K23" i="98" s="1"/>
  <c r="J36" i="36"/>
  <c r="J23" i="98" s="1"/>
  <c r="I36" i="36"/>
  <c r="I23" i="98" s="1"/>
  <c r="H36" i="36"/>
  <c r="H23" i="98" s="1"/>
  <c r="G36" i="36"/>
  <c r="G23" i="98" s="1"/>
  <c r="J116" i="81"/>
  <c r="K93" i="81" s="1"/>
  <c r="I116" i="81"/>
  <c r="I104" i="98" s="1"/>
  <c r="H116" i="81"/>
  <c r="H104" i="98" s="1"/>
  <c r="G116" i="81"/>
  <c r="G104" i="98" s="1"/>
  <c r="J76" i="81"/>
  <c r="I76" i="81"/>
  <c r="I64" i="98" s="1"/>
  <c r="H76" i="81"/>
  <c r="H64" i="98" s="1"/>
  <c r="G76" i="81"/>
  <c r="G64" i="98" s="1"/>
  <c r="K57" i="81"/>
  <c r="K54" i="81"/>
  <c r="K53" i="81"/>
  <c r="J36" i="81"/>
  <c r="J24" i="98" s="1"/>
  <c r="I36" i="81"/>
  <c r="I24" i="98" s="1"/>
  <c r="H36" i="81"/>
  <c r="H24" i="98" s="1"/>
  <c r="G36" i="81"/>
  <c r="G24" i="98" s="1"/>
  <c r="K17" i="81"/>
  <c r="K16" i="81"/>
  <c r="K15" i="81"/>
  <c r="K14" i="81"/>
  <c r="K13" i="81"/>
  <c r="K12" i="81"/>
  <c r="K36" i="81" s="1"/>
  <c r="K24" i="98" s="1"/>
  <c r="J116" i="83"/>
  <c r="J105" i="98" s="1"/>
  <c r="I116" i="83"/>
  <c r="I105" i="98" s="1"/>
  <c r="H116" i="83"/>
  <c r="H105" i="98" s="1"/>
  <c r="G116" i="83"/>
  <c r="G105" i="98" s="1"/>
  <c r="J76" i="83"/>
  <c r="I76" i="83"/>
  <c r="I65" i="98" s="1"/>
  <c r="H76" i="83"/>
  <c r="H65" i="98" s="1"/>
  <c r="G76" i="83"/>
  <c r="G65" i="98" s="1"/>
  <c r="J36" i="83"/>
  <c r="J25" i="98" s="1"/>
  <c r="I36" i="83"/>
  <c r="I25" i="98" s="1"/>
  <c r="H36" i="83"/>
  <c r="H25" i="98" s="1"/>
  <c r="G36" i="83"/>
  <c r="G25" i="98" s="1"/>
  <c r="K13" i="83"/>
  <c r="J116" i="69"/>
  <c r="I116" i="69"/>
  <c r="I106" i="98" s="1"/>
  <c r="H116" i="69"/>
  <c r="H106" i="98" s="1"/>
  <c r="G116" i="69"/>
  <c r="G106" i="98" s="1"/>
  <c r="J76" i="69"/>
  <c r="I76" i="69"/>
  <c r="I66" i="98" s="1"/>
  <c r="H76" i="69"/>
  <c r="H66" i="98" s="1"/>
  <c r="G76" i="69"/>
  <c r="G66" i="98" s="1"/>
  <c r="J36" i="69"/>
  <c r="K12" i="69" s="1"/>
  <c r="I36" i="69"/>
  <c r="I26" i="98" s="1"/>
  <c r="H36" i="69"/>
  <c r="H26" i="98" s="1"/>
  <c r="G36" i="69"/>
  <c r="G26" i="98" s="1"/>
  <c r="J116" i="85"/>
  <c r="K98" i="85" s="1"/>
  <c r="I116" i="85"/>
  <c r="H116" i="85"/>
  <c r="G116" i="85"/>
  <c r="K94" i="85"/>
  <c r="K93" i="85"/>
  <c r="K92" i="85"/>
  <c r="J76" i="85"/>
  <c r="K58" i="85" s="1"/>
  <c r="I76" i="85"/>
  <c r="I79" i="98" s="1"/>
  <c r="H76" i="85"/>
  <c r="H79" i="98" s="1"/>
  <c r="G76" i="85"/>
  <c r="G79" i="98" s="1"/>
  <c r="J36" i="85"/>
  <c r="J39" i="98" s="1"/>
  <c r="I36" i="85"/>
  <c r="I39" i="98" s="1"/>
  <c r="H36" i="85"/>
  <c r="H39" i="98" s="1"/>
  <c r="G36" i="85"/>
  <c r="G39" i="98" s="1"/>
  <c r="J116" i="68"/>
  <c r="I116" i="68"/>
  <c r="I108" i="98" s="1"/>
  <c r="H116" i="68"/>
  <c r="H108" i="98" s="1"/>
  <c r="G116" i="68"/>
  <c r="G108" i="98" s="1"/>
  <c r="J76" i="68"/>
  <c r="I76" i="68"/>
  <c r="I68" i="98" s="1"/>
  <c r="H76" i="68"/>
  <c r="H68" i="98" s="1"/>
  <c r="G76" i="68"/>
  <c r="G68" i="98" s="1"/>
  <c r="J36" i="68"/>
  <c r="I36" i="68"/>
  <c r="I28" i="98" s="1"/>
  <c r="H36" i="68"/>
  <c r="H28" i="98" s="1"/>
  <c r="G36" i="68"/>
  <c r="G28" i="98" s="1"/>
  <c r="J116" i="100"/>
  <c r="I116" i="100"/>
  <c r="I109" i="98" s="1"/>
  <c r="H116" i="100"/>
  <c r="H109" i="98" s="1"/>
  <c r="G116" i="100"/>
  <c r="G109" i="98" s="1"/>
  <c r="J76" i="100"/>
  <c r="I76" i="100"/>
  <c r="I69" i="98" s="1"/>
  <c r="H76" i="100"/>
  <c r="H69" i="98" s="1"/>
  <c r="G76" i="100"/>
  <c r="G69" i="98" s="1"/>
  <c r="J36" i="100"/>
  <c r="I36" i="100"/>
  <c r="I29" i="98" s="1"/>
  <c r="H36" i="100"/>
  <c r="H29" i="98" s="1"/>
  <c r="G36" i="100"/>
  <c r="G29" i="98" s="1"/>
  <c r="J116" i="38"/>
  <c r="J110" i="98" s="1"/>
  <c r="I116" i="38"/>
  <c r="I110" i="98" s="1"/>
  <c r="H116" i="38"/>
  <c r="H110" i="98" s="1"/>
  <c r="G116" i="38"/>
  <c r="G110" i="98" s="1"/>
  <c r="J76" i="38"/>
  <c r="K54" i="38" s="1"/>
  <c r="I76" i="38"/>
  <c r="I70" i="98" s="1"/>
  <c r="H76" i="38"/>
  <c r="H70" i="98" s="1"/>
  <c r="G76" i="38"/>
  <c r="G70" i="98" s="1"/>
  <c r="K56" i="38"/>
  <c r="K55" i="38"/>
  <c r="K53" i="38"/>
  <c r="K52" i="38"/>
  <c r="J36" i="38"/>
  <c r="J30" i="98" s="1"/>
  <c r="I36" i="38"/>
  <c r="I30" i="98" s="1"/>
  <c r="H36" i="38"/>
  <c r="H30" i="98" s="1"/>
  <c r="G36" i="38"/>
  <c r="G30" i="98" s="1"/>
  <c r="K12" i="38"/>
  <c r="J116" i="45"/>
  <c r="J111" i="98" s="1"/>
  <c r="I116" i="45"/>
  <c r="I111" i="98" s="1"/>
  <c r="H116" i="45"/>
  <c r="H111" i="98" s="1"/>
  <c r="G116" i="45"/>
  <c r="G111" i="98" s="1"/>
  <c r="J76" i="45"/>
  <c r="I76" i="45"/>
  <c r="I71" i="98" s="1"/>
  <c r="H76" i="45"/>
  <c r="H71" i="98" s="1"/>
  <c r="G76" i="45"/>
  <c r="G71" i="98" s="1"/>
  <c r="K56" i="45"/>
  <c r="K55" i="45"/>
  <c r="K54" i="45"/>
  <c r="K53" i="45"/>
  <c r="K52" i="45"/>
  <c r="J36" i="45"/>
  <c r="J31" i="98" s="1"/>
  <c r="I36" i="45"/>
  <c r="I31" i="98" s="1"/>
  <c r="H36" i="45"/>
  <c r="H31" i="98" s="1"/>
  <c r="G36" i="45"/>
  <c r="G31" i="98" s="1"/>
  <c r="J116" i="47"/>
  <c r="J112" i="98" s="1"/>
  <c r="I116" i="47"/>
  <c r="I112" i="98" s="1"/>
  <c r="H116" i="47"/>
  <c r="H112" i="98" s="1"/>
  <c r="G116" i="47"/>
  <c r="G112" i="98" s="1"/>
  <c r="J76" i="47"/>
  <c r="I76" i="47"/>
  <c r="I72" i="98" s="1"/>
  <c r="H76" i="47"/>
  <c r="H72" i="98" s="1"/>
  <c r="G76" i="47"/>
  <c r="G72" i="98" s="1"/>
  <c r="K56" i="47"/>
  <c r="K55" i="47"/>
  <c r="K54" i="47"/>
  <c r="K53" i="47"/>
  <c r="K52" i="47"/>
  <c r="J36" i="47"/>
  <c r="J32" i="98" s="1"/>
  <c r="I36" i="47"/>
  <c r="I32" i="98" s="1"/>
  <c r="H36" i="47"/>
  <c r="H32" i="98" s="1"/>
  <c r="G36" i="47"/>
  <c r="G32" i="98" s="1"/>
  <c r="K12" i="47"/>
  <c r="J116" i="49"/>
  <c r="J113" i="98" s="1"/>
  <c r="I116" i="49"/>
  <c r="I113" i="98" s="1"/>
  <c r="H116" i="49"/>
  <c r="H113" i="98" s="1"/>
  <c r="G116" i="49"/>
  <c r="G113" i="98" s="1"/>
  <c r="J76" i="49"/>
  <c r="I76" i="49"/>
  <c r="I73" i="98" s="1"/>
  <c r="H76" i="49"/>
  <c r="H73" i="98" s="1"/>
  <c r="G76" i="49"/>
  <c r="G73" i="98" s="1"/>
  <c r="K56" i="49"/>
  <c r="K54" i="49"/>
  <c r="K53" i="49"/>
  <c r="K52" i="49"/>
  <c r="J36" i="49"/>
  <c r="J33" i="98" s="1"/>
  <c r="I36" i="49"/>
  <c r="I33" i="98" s="1"/>
  <c r="H36" i="49"/>
  <c r="H33" i="98" s="1"/>
  <c r="G36" i="49"/>
  <c r="G33" i="98" s="1"/>
  <c r="K12" i="49"/>
  <c r="J116" i="41"/>
  <c r="K93" i="41" s="1"/>
  <c r="I116" i="41"/>
  <c r="H116" i="41"/>
  <c r="G116" i="41"/>
  <c r="K92" i="41"/>
  <c r="J76" i="41"/>
  <c r="K55" i="41" s="1"/>
  <c r="I76" i="41"/>
  <c r="I80" i="98" s="1"/>
  <c r="H76" i="41"/>
  <c r="H80" i="98" s="1"/>
  <c r="G76" i="41"/>
  <c r="G80" i="98" s="1"/>
  <c r="J36" i="41"/>
  <c r="J40" i="98" s="1"/>
  <c r="I36" i="41"/>
  <c r="I34" i="98" s="1"/>
  <c r="H36" i="41"/>
  <c r="H34" i="98" s="1"/>
  <c r="G36" i="41"/>
  <c r="G40" i="98" s="1"/>
  <c r="K12" i="41"/>
  <c r="J116" i="99"/>
  <c r="J116" i="98" s="1"/>
  <c r="I116" i="99"/>
  <c r="I116" i="98" s="1"/>
  <c r="H116" i="99"/>
  <c r="H116" i="98" s="1"/>
  <c r="G116" i="99"/>
  <c r="G116" i="98" s="1"/>
  <c r="K76" i="99"/>
  <c r="K76" i="98" s="1"/>
  <c r="J76" i="99"/>
  <c r="J76" i="98" s="1"/>
  <c r="I76" i="99"/>
  <c r="I76" i="98" s="1"/>
  <c r="H76" i="99"/>
  <c r="H76" i="98" s="1"/>
  <c r="G76" i="99"/>
  <c r="G76" i="98" s="1"/>
  <c r="J36" i="99"/>
  <c r="J36" i="98" s="1"/>
  <c r="I36" i="99"/>
  <c r="I36" i="98" s="1"/>
  <c r="H36" i="99"/>
  <c r="H36" i="98" s="1"/>
  <c r="G36" i="99"/>
  <c r="G36" i="98" s="1"/>
  <c r="J116" i="5"/>
  <c r="J121" i="98" s="1"/>
  <c r="I116" i="5"/>
  <c r="I121" i="98" s="1"/>
  <c r="H116" i="5"/>
  <c r="H121" i="98" s="1"/>
  <c r="G116" i="5"/>
  <c r="G121" i="98" s="1"/>
  <c r="J76" i="5"/>
  <c r="K53" i="5" s="1"/>
  <c r="I76" i="5"/>
  <c r="I81" i="98" s="1"/>
  <c r="H76" i="5"/>
  <c r="H81" i="98" s="1"/>
  <c r="G76" i="5"/>
  <c r="G81" i="98" s="1"/>
  <c r="K54" i="5"/>
  <c r="J36" i="5"/>
  <c r="J41" i="98" s="1"/>
  <c r="I36" i="5"/>
  <c r="I41" i="98" s="1"/>
  <c r="H36" i="5"/>
  <c r="H41" i="98" s="1"/>
  <c r="G36" i="5"/>
  <c r="G41" i="98" s="1"/>
  <c r="J116" i="6"/>
  <c r="K92" i="6" s="1"/>
  <c r="I116" i="6"/>
  <c r="I122" i="98" s="1"/>
  <c r="H116" i="6"/>
  <c r="H122" i="98" s="1"/>
  <c r="G116" i="6"/>
  <c r="G122" i="98" s="1"/>
  <c r="J76" i="6"/>
  <c r="I76" i="6"/>
  <c r="I82" i="98" s="1"/>
  <c r="H76" i="6"/>
  <c r="H82" i="98" s="1"/>
  <c r="G76" i="6"/>
  <c r="G82" i="98" s="1"/>
  <c r="K57" i="6"/>
  <c r="K54" i="6"/>
  <c r="K52" i="6"/>
  <c r="J36" i="6"/>
  <c r="K16" i="6" s="1"/>
  <c r="I36" i="6"/>
  <c r="I42" i="98" s="1"/>
  <c r="H36" i="6"/>
  <c r="H42" i="98" s="1"/>
  <c r="G36" i="6"/>
  <c r="G42" i="98" s="1"/>
  <c r="J116" i="7"/>
  <c r="K94" i="7" s="1"/>
  <c r="I116" i="7"/>
  <c r="I123" i="98" s="1"/>
  <c r="H116" i="7"/>
  <c r="H123" i="98" s="1"/>
  <c r="G116" i="7"/>
  <c r="G123" i="98" s="1"/>
  <c r="J76" i="7"/>
  <c r="I76" i="7"/>
  <c r="I83" i="98" s="1"/>
  <c r="H76" i="7"/>
  <c r="H83" i="98" s="1"/>
  <c r="G76" i="7"/>
  <c r="G83" i="98" s="1"/>
  <c r="J36" i="7"/>
  <c r="K17" i="7" s="1"/>
  <c r="I36" i="7"/>
  <c r="I43" i="98" s="1"/>
  <c r="H36" i="7"/>
  <c r="H43" i="98" s="1"/>
  <c r="G36" i="7"/>
  <c r="G43" i="98" s="1"/>
  <c r="J116" i="9"/>
  <c r="J124" i="98" s="1"/>
  <c r="I116" i="9"/>
  <c r="I124" i="98" s="1"/>
  <c r="H116" i="9"/>
  <c r="H124" i="98" s="1"/>
  <c r="G116" i="9"/>
  <c r="G124" i="98" s="1"/>
  <c r="K93" i="9"/>
  <c r="K92" i="9"/>
  <c r="J76" i="9"/>
  <c r="K53" i="9" s="1"/>
  <c r="I76" i="9"/>
  <c r="I84" i="98" s="1"/>
  <c r="H76" i="9"/>
  <c r="H84" i="98" s="1"/>
  <c r="G76" i="9"/>
  <c r="G84" i="98" s="1"/>
  <c r="J36" i="9"/>
  <c r="K16" i="9" s="1"/>
  <c r="I36" i="9"/>
  <c r="I44" i="98" s="1"/>
  <c r="H36" i="9"/>
  <c r="H44" i="98" s="1"/>
  <c r="G36" i="9"/>
  <c r="G44" i="98" s="1"/>
  <c r="J116" i="8"/>
  <c r="J125" i="98" s="1"/>
  <c r="I116" i="8"/>
  <c r="I125" i="98" s="1"/>
  <c r="H116" i="8"/>
  <c r="H125" i="98" s="1"/>
  <c r="G116" i="8"/>
  <c r="G125" i="98" s="1"/>
  <c r="J76" i="8"/>
  <c r="I76" i="8"/>
  <c r="I85" i="98" s="1"/>
  <c r="H76" i="8"/>
  <c r="H85" i="98" s="1"/>
  <c r="G76" i="8"/>
  <c r="G85" i="98" s="1"/>
  <c r="J36" i="8"/>
  <c r="J45" i="98" s="1"/>
  <c r="I36" i="8"/>
  <c r="I45" i="98" s="1"/>
  <c r="H36" i="8"/>
  <c r="H45" i="98" s="1"/>
  <c r="G36" i="8"/>
  <c r="G45" i="98" s="1"/>
  <c r="K12" i="8"/>
  <c r="K13" i="8" l="1"/>
  <c r="K196" i="8"/>
  <c r="K205" i="98" s="1"/>
  <c r="K36" i="8"/>
  <c r="K45" i="98" s="1"/>
  <c r="P156" i="9"/>
  <c r="P164" i="98" s="1"/>
  <c r="K94" i="9"/>
  <c r="K95" i="9"/>
  <c r="K96" i="9"/>
  <c r="K97" i="9"/>
  <c r="P156" i="7"/>
  <c r="P163" i="98" s="1"/>
  <c r="K156" i="7"/>
  <c r="K163" i="98" s="1"/>
  <c r="P196" i="7"/>
  <c r="P203" i="98" s="1"/>
  <c r="K12" i="5"/>
  <c r="K13" i="5"/>
  <c r="K14" i="5"/>
  <c r="K92" i="99"/>
  <c r="K93" i="99"/>
  <c r="K95" i="99"/>
  <c r="K15" i="41"/>
  <c r="K54" i="41"/>
  <c r="K94" i="41"/>
  <c r="K16" i="41"/>
  <c r="K56" i="41"/>
  <c r="K95" i="41"/>
  <c r="K96" i="41"/>
  <c r="K13" i="41"/>
  <c r="K52" i="41"/>
  <c r="K14" i="41"/>
  <c r="K53" i="41"/>
  <c r="K13" i="49"/>
  <c r="K14" i="49"/>
  <c r="K15" i="49"/>
  <c r="K16" i="49"/>
  <c r="K16" i="47"/>
  <c r="K13" i="47"/>
  <c r="K14" i="47"/>
  <c r="K15" i="47"/>
  <c r="K12" i="45"/>
  <c r="P136" i="45"/>
  <c r="K13" i="38"/>
  <c r="K14" i="38"/>
  <c r="K92" i="38"/>
  <c r="K15" i="38"/>
  <c r="K96" i="38"/>
  <c r="K16" i="38"/>
  <c r="P148" i="100"/>
  <c r="P149" i="100"/>
  <c r="P142" i="100"/>
  <c r="P150" i="100"/>
  <c r="P147" i="100"/>
  <c r="P143" i="100"/>
  <c r="P151" i="100"/>
  <c r="P144" i="100"/>
  <c r="P152" i="100"/>
  <c r="P145" i="100"/>
  <c r="P153" i="100"/>
  <c r="P146" i="100"/>
  <c r="P154" i="100"/>
  <c r="K60" i="100"/>
  <c r="K63" i="100"/>
  <c r="K71" i="100"/>
  <c r="K62" i="100"/>
  <c r="K64" i="100"/>
  <c r="K72" i="100"/>
  <c r="K65" i="100"/>
  <c r="K73" i="100"/>
  <c r="K66" i="100"/>
  <c r="K74" i="100"/>
  <c r="K70" i="100"/>
  <c r="K67" i="100"/>
  <c r="K68" i="100"/>
  <c r="K69" i="100"/>
  <c r="K172" i="100"/>
  <c r="K182" i="100"/>
  <c r="K190" i="100"/>
  <c r="K183" i="100"/>
  <c r="K191" i="100"/>
  <c r="K184" i="100"/>
  <c r="K192" i="100"/>
  <c r="K185" i="100"/>
  <c r="K193" i="100"/>
  <c r="K186" i="100"/>
  <c r="K194" i="100"/>
  <c r="K189" i="100"/>
  <c r="K187" i="100"/>
  <c r="K188" i="100"/>
  <c r="K132" i="100"/>
  <c r="K145" i="100"/>
  <c r="K153" i="100"/>
  <c r="K146" i="100"/>
  <c r="K154" i="100"/>
  <c r="K147" i="100"/>
  <c r="K148" i="100"/>
  <c r="K152" i="100"/>
  <c r="K149" i="100"/>
  <c r="K142" i="100"/>
  <c r="K150" i="100"/>
  <c r="K143" i="100"/>
  <c r="K151" i="100"/>
  <c r="K144" i="100"/>
  <c r="K26" i="100"/>
  <c r="K34" i="100"/>
  <c r="K27" i="100"/>
  <c r="K28" i="100"/>
  <c r="K33" i="100"/>
  <c r="K29" i="100"/>
  <c r="K25" i="100"/>
  <c r="K22" i="100"/>
  <c r="K30" i="100"/>
  <c r="K23" i="100"/>
  <c r="K31" i="100"/>
  <c r="K24" i="100"/>
  <c r="K32" i="100"/>
  <c r="K100" i="100"/>
  <c r="K108" i="100"/>
  <c r="K109" i="100"/>
  <c r="K107" i="100"/>
  <c r="K102" i="100"/>
  <c r="K110" i="100"/>
  <c r="K103" i="100"/>
  <c r="K111" i="100"/>
  <c r="K104" i="100"/>
  <c r="K112" i="100"/>
  <c r="K105" i="100"/>
  <c r="K113" i="100"/>
  <c r="K106" i="100"/>
  <c r="K114" i="100"/>
  <c r="P186" i="100"/>
  <c r="P194" i="100"/>
  <c r="P187" i="100"/>
  <c r="P185" i="100"/>
  <c r="P188" i="100"/>
  <c r="P189" i="100"/>
  <c r="P182" i="100"/>
  <c r="P190" i="100"/>
  <c r="P183" i="100"/>
  <c r="P191" i="100"/>
  <c r="P193" i="100"/>
  <c r="P184" i="100"/>
  <c r="P192" i="100"/>
  <c r="K95" i="85"/>
  <c r="K96" i="85"/>
  <c r="K97" i="85"/>
  <c r="K116" i="85" s="1"/>
  <c r="K59" i="69"/>
  <c r="K58" i="69"/>
  <c r="K57" i="69"/>
  <c r="K56" i="69"/>
  <c r="K63" i="69"/>
  <c r="K55" i="69"/>
  <c r="K62" i="69"/>
  <c r="K54" i="69"/>
  <c r="K61" i="69"/>
  <c r="K53" i="69"/>
  <c r="K60" i="69"/>
  <c r="J146" i="98"/>
  <c r="K141" i="69"/>
  <c r="K133" i="69"/>
  <c r="K140" i="69"/>
  <c r="K132" i="69"/>
  <c r="K142" i="69"/>
  <c r="K139" i="69"/>
  <c r="K138" i="69"/>
  <c r="K137" i="69"/>
  <c r="K134" i="69"/>
  <c r="K136" i="69"/>
  <c r="K143" i="69"/>
  <c r="K135" i="69"/>
  <c r="O186" i="98"/>
  <c r="P179" i="69"/>
  <c r="P187" i="69"/>
  <c r="P195" i="69"/>
  <c r="P173" i="69"/>
  <c r="P180" i="69"/>
  <c r="P188" i="69"/>
  <c r="P174" i="69"/>
  <c r="P181" i="69"/>
  <c r="P189" i="69"/>
  <c r="P175" i="69"/>
  <c r="P194" i="69"/>
  <c r="P182" i="69"/>
  <c r="P190" i="69"/>
  <c r="P176" i="69"/>
  <c r="P186" i="69"/>
  <c r="P183" i="69"/>
  <c r="P191" i="69"/>
  <c r="P177" i="69"/>
  <c r="P172" i="69"/>
  <c r="P184" i="69"/>
  <c r="P192" i="69"/>
  <c r="P178" i="69"/>
  <c r="P185" i="69"/>
  <c r="P193" i="69"/>
  <c r="J106" i="98"/>
  <c r="K96" i="69"/>
  <c r="K103" i="69"/>
  <c r="K95" i="69"/>
  <c r="K97" i="69"/>
  <c r="K102" i="69"/>
  <c r="K94" i="69"/>
  <c r="K101" i="69"/>
  <c r="K93" i="69"/>
  <c r="K100" i="69"/>
  <c r="K99" i="69"/>
  <c r="K92" i="69"/>
  <c r="K98" i="69"/>
  <c r="O146" i="98"/>
  <c r="P137" i="69"/>
  <c r="P138" i="69"/>
  <c r="P136" i="69"/>
  <c r="P143" i="69"/>
  <c r="P135" i="69"/>
  <c r="P142" i="69"/>
  <c r="P134" i="69"/>
  <c r="P141" i="69"/>
  <c r="P133" i="69"/>
  <c r="P140" i="69"/>
  <c r="P132" i="69"/>
  <c r="P139" i="69"/>
  <c r="J186" i="98"/>
  <c r="K172" i="69"/>
  <c r="K196" i="69" s="1"/>
  <c r="K186" i="98" s="1"/>
  <c r="K179" i="69"/>
  <c r="K173" i="69"/>
  <c r="K180" i="69"/>
  <c r="K174" i="69"/>
  <c r="K181" i="69"/>
  <c r="K175" i="69"/>
  <c r="K182" i="69"/>
  <c r="K176" i="69"/>
  <c r="K183" i="69"/>
  <c r="K177" i="69"/>
  <c r="K178" i="69"/>
  <c r="P138" i="83"/>
  <c r="K14" i="83"/>
  <c r="K18" i="83"/>
  <c r="P134" i="83"/>
  <c r="K196" i="83"/>
  <c r="K185" i="98" s="1"/>
  <c r="K13" i="32"/>
  <c r="K14" i="32"/>
  <c r="K17" i="32"/>
  <c r="K94" i="73"/>
  <c r="K95" i="73"/>
  <c r="K98" i="73"/>
  <c r="K57" i="28"/>
  <c r="K95" i="28"/>
  <c r="P156" i="28"/>
  <c r="P139" i="98" s="1"/>
  <c r="K13" i="28"/>
  <c r="K96" i="28"/>
  <c r="K17" i="28"/>
  <c r="K97" i="28"/>
  <c r="K156" i="28"/>
  <c r="K139" i="98" s="1"/>
  <c r="K196" i="28"/>
  <c r="K179" i="98" s="1"/>
  <c r="K94" i="28"/>
  <c r="K53" i="22"/>
  <c r="K56" i="22"/>
  <c r="K94" i="22"/>
  <c r="K57" i="22"/>
  <c r="K95" i="22"/>
  <c r="K96" i="22"/>
  <c r="K97" i="22"/>
  <c r="K156" i="22"/>
  <c r="K137" i="98" s="1"/>
  <c r="K196" i="22"/>
  <c r="K177" i="98" s="1"/>
  <c r="K19" i="17"/>
  <c r="K59" i="17"/>
  <c r="K99" i="17"/>
  <c r="K12" i="17"/>
  <c r="K52" i="17"/>
  <c r="K92" i="17"/>
  <c r="K15" i="17"/>
  <c r="K55" i="17"/>
  <c r="K76" i="17" s="1"/>
  <c r="K95" i="17"/>
  <c r="K16" i="17"/>
  <c r="K96" i="17"/>
  <c r="K14" i="15"/>
  <c r="K15" i="15"/>
  <c r="K18" i="15"/>
  <c r="K19" i="15"/>
  <c r="P196" i="64"/>
  <c r="P173" i="98" s="1"/>
  <c r="K105" i="10"/>
  <c r="K156" i="10"/>
  <c r="K132" i="98" s="1"/>
  <c r="K98" i="10"/>
  <c r="K101" i="10"/>
  <c r="AJ183" i="10"/>
  <c r="AJ184" i="10"/>
  <c r="AJ181" i="10"/>
  <c r="AJ143" i="10"/>
  <c r="AJ144" i="10"/>
  <c r="AI132" i="98"/>
  <c r="K97" i="99"/>
  <c r="K94" i="99"/>
  <c r="K96" i="99"/>
  <c r="Z132" i="100"/>
  <c r="Z136" i="100"/>
  <c r="Z139" i="100"/>
  <c r="Z140" i="100"/>
  <c r="AE132" i="68"/>
  <c r="AE135" i="68"/>
  <c r="AE141" i="68"/>
  <c r="AE142" i="68"/>
  <c r="U132" i="24"/>
  <c r="U138" i="24"/>
  <c r="U139" i="24"/>
  <c r="U140" i="24"/>
  <c r="U143" i="24"/>
  <c r="K132" i="24"/>
  <c r="K138" i="24"/>
  <c r="K139" i="24"/>
  <c r="K140" i="24"/>
  <c r="K143" i="24"/>
  <c r="AE139" i="13"/>
  <c r="K92" i="100"/>
  <c r="K96" i="100"/>
  <c r="K97" i="100"/>
  <c r="AE137" i="100"/>
  <c r="K138" i="100"/>
  <c r="AE138" i="100"/>
  <c r="K137" i="100"/>
  <c r="K139" i="100"/>
  <c r="AE139" i="100"/>
  <c r="K140" i="100"/>
  <c r="AE140" i="100"/>
  <c r="K141" i="100"/>
  <c r="AE141" i="100"/>
  <c r="K101" i="100"/>
  <c r="K98" i="100"/>
  <c r="K99" i="100"/>
  <c r="K57" i="100"/>
  <c r="K61" i="100"/>
  <c r="K14" i="69"/>
  <c r="AE156" i="69"/>
  <c r="AE146" i="98" s="1"/>
  <c r="K52" i="69"/>
  <c r="J26" i="98"/>
  <c r="K21" i="69"/>
  <c r="K23" i="69"/>
  <c r="K20" i="69"/>
  <c r="K22" i="69"/>
  <c r="K19" i="69"/>
  <c r="U196" i="69"/>
  <c r="U186" i="98" s="1"/>
  <c r="AE196" i="69"/>
  <c r="AE186" i="98" s="1"/>
  <c r="P196" i="69"/>
  <c r="P186" i="98" s="1"/>
  <c r="K13" i="69"/>
  <c r="K15" i="69"/>
  <c r="K16" i="69"/>
  <c r="K17" i="69"/>
  <c r="K18" i="69"/>
  <c r="AJ184" i="24"/>
  <c r="K177" i="24"/>
  <c r="AE183" i="24"/>
  <c r="K184" i="24"/>
  <c r="AJ172" i="24"/>
  <c r="AJ196" i="24" s="1"/>
  <c r="AJ178" i="24"/>
  <c r="U172" i="24"/>
  <c r="AJ179" i="24"/>
  <c r="U183" i="24"/>
  <c r="U184" i="24"/>
  <c r="AE184" i="24"/>
  <c r="K172" i="24"/>
  <c r="K178" i="24"/>
  <c r="U177" i="24"/>
  <c r="AE177" i="24"/>
  <c r="K179" i="24"/>
  <c r="U178" i="24"/>
  <c r="AE178" i="24"/>
  <c r="K180" i="24"/>
  <c r="U179" i="24"/>
  <c r="AE179" i="24"/>
  <c r="K22" i="24"/>
  <c r="K21" i="24"/>
  <c r="K16" i="24"/>
  <c r="K15" i="24"/>
  <c r="K14" i="24"/>
  <c r="K13" i="24"/>
  <c r="K64" i="24"/>
  <c r="K62" i="24"/>
  <c r="K61" i="24"/>
  <c r="K52" i="24"/>
  <c r="K57" i="24"/>
  <c r="K102" i="24"/>
  <c r="K101" i="24"/>
  <c r="K142" i="24"/>
  <c r="K141" i="24"/>
  <c r="U142" i="24"/>
  <c r="U141" i="24"/>
  <c r="AE142" i="24"/>
  <c r="AE141" i="24"/>
  <c r="P142" i="24"/>
  <c r="P141" i="24"/>
  <c r="Z142" i="24"/>
  <c r="Z141" i="24"/>
  <c r="AJ142" i="24"/>
  <c r="AJ141" i="24"/>
  <c r="K182" i="24"/>
  <c r="K181" i="24"/>
  <c r="U182" i="24"/>
  <c r="U181" i="24"/>
  <c r="AE182" i="24"/>
  <c r="AE181" i="24"/>
  <c r="P182" i="24"/>
  <c r="P181" i="24"/>
  <c r="Z182" i="24"/>
  <c r="Z181" i="24"/>
  <c r="AJ182" i="24"/>
  <c r="AJ181" i="24"/>
  <c r="K176" i="24"/>
  <c r="K175" i="24"/>
  <c r="K174" i="24"/>
  <c r="K173" i="24"/>
  <c r="U176" i="24"/>
  <c r="U175" i="24"/>
  <c r="U174" i="24"/>
  <c r="U173" i="24"/>
  <c r="AE175" i="24"/>
  <c r="AE173" i="24"/>
  <c r="AE174" i="24"/>
  <c r="AE176" i="24"/>
  <c r="P176" i="24"/>
  <c r="P175" i="24"/>
  <c r="P174" i="24"/>
  <c r="P173" i="24"/>
  <c r="Z176" i="24"/>
  <c r="Z175" i="24"/>
  <c r="Z174" i="24"/>
  <c r="Z173" i="24"/>
  <c r="AJ174" i="24"/>
  <c r="AJ173" i="24"/>
  <c r="AJ175" i="24"/>
  <c r="AJ176" i="24"/>
  <c r="K136" i="24"/>
  <c r="K135" i="24"/>
  <c r="K134" i="24"/>
  <c r="K133" i="24"/>
  <c r="U136" i="24"/>
  <c r="U135" i="24"/>
  <c r="U134" i="24"/>
  <c r="U133" i="24"/>
  <c r="AE136" i="24"/>
  <c r="AE135" i="24"/>
  <c r="AE134" i="24"/>
  <c r="AE133" i="24"/>
  <c r="P136" i="24"/>
  <c r="P135" i="24"/>
  <c r="P134" i="24"/>
  <c r="P133" i="24"/>
  <c r="Z136" i="24"/>
  <c r="Z135" i="24"/>
  <c r="Z134" i="24"/>
  <c r="Z133" i="24"/>
  <c r="AJ136" i="24"/>
  <c r="AJ135" i="24"/>
  <c r="AJ134" i="24"/>
  <c r="AJ133" i="24"/>
  <c r="K103" i="24"/>
  <c r="K96" i="24"/>
  <c r="K95" i="24"/>
  <c r="K94" i="24"/>
  <c r="K93" i="24"/>
  <c r="K55" i="24"/>
  <c r="K53" i="24"/>
  <c r="K56" i="24"/>
  <c r="K54" i="24"/>
  <c r="K59" i="24"/>
  <c r="K60" i="24"/>
  <c r="K63" i="24"/>
  <c r="U182" i="68"/>
  <c r="K182" i="68"/>
  <c r="U183" i="68"/>
  <c r="P181" i="68"/>
  <c r="P180" i="68"/>
  <c r="P178" i="68"/>
  <c r="P179" i="68"/>
  <c r="P177" i="68"/>
  <c r="Z182" i="68"/>
  <c r="Z180" i="68"/>
  <c r="Z178" i="68"/>
  <c r="Z179" i="68"/>
  <c r="Z177" i="68"/>
  <c r="AJ175" i="68"/>
  <c r="AJ179" i="68"/>
  <c r="AJ180" i="68"/>
  <c r="AJ178" i="68"/>
  <c r="AJ177" i="68"/>
  <c r="K175" i="68"/>
  <c r="K180" i="68"/>
  <c r="K178" i="68"/>
  <c r="K179" i="68"/>
  <c r="K177" i="68"/>
  <c r="U176" i="68"/>
  <c r="U180" i="68"/>
  <c r="U178" i="68"/>
  <c r="U179" i="68"/>
  <c r="U177" i="68"/>
  <c r="AE181" i="68"/>
  <c r="AE179" i="68"/>
  <c r="AE180" i="68"/>
  <c r="AE178" i="68"/>
  <c r="AE177" i="68"/>
  <c r="K184" i="68"/>
  <c r="U184" i="68"/>
  <c r="AJ172" i="68"/>
  <c r="AJ196" i="68" s="1"/>
  <c r="AJ188" i="98" s="1"/>
  <c r="K181" i="68"/>
  <c r="AE172" i="68"/>
  <c r="O188" i="98"/>
  <c r="P173" i="68"/>
  <c r="P174" i="68"/>
  <c r="Y188" i="98"/>
  <c r="Z174" i="68"/>
  <c r="Z173" i="68"/>
  <c r="AI188" i="98"/>
  <c r="AJ174" i="68"/>
  <c r="AJ173" i="68"/>
  <c r="AJ182" i="68"/>
  <c r="J188" i="98"/>
  <c r="K174" i="68"/>
  <c r="K173" i="68"/>
  <c r="T188" i="98"/>
  <c r="U174" i="68"/>
  <c r="U173" i="68"/>
  <c r="AD188" i="98"/>
  <c r="AE173" i="68"/>
  <c r="AE174" i="68"/>
  <c r="Z142" i="68"/>
  <c r="AJ138" i="68"/>
  <c r="AJ139" i="68"/>
  <c r="AJ137" i="68"/>
  <c r="AJ140" i="68"/>
  <c r="P139" i="68"/>
  <c r="P137" i="68"/>
  <c r="P140" i="68"/>
  <c r="P138" i="68"/>
  <c r="K140" i="68"/>
  <c r="K138" i="68"/>
  <c r="K139" i="68"/>
  <c r="K137" i="68"/>
  <c r="U140" i="68"/>
  <c r="U138" i="68"/>
  <c r="U139" i="68"/>
  <c r="U137" i="68"/>
  <c r="AE139" i="68"/>
  <c r="AE137" i="68"/>
  <c r="AE140" i="68"/>
  <c r="AE138" i="68"/>
  <c r="Z140" i="68"/>
  <c r="Z138" i="68"/>
  <c r="Z139" i="68"/>
  <c r="Z137" i="68"/>
  <c r="O148" i="98"/>
  <c r="P134" i="68"/>
  <c r="P133" i="68"/>
  <c r="Y148" i="98"/>
  <c r="Z134" i="68"/>
  <c r="Z133" i="68"/>
  <c r="AI148" i="98"/>
  <c r="AJ133" i="68"/>
  <c r="AJ134" i="68"/>
  <c r="Z143" i="68"/>
  <c r="Z132" i="68"/>
  <c r="J148" i="98"/>
  <c r="K134" i="68"/>
  <c r="K133" i="68"/>
  <c r="T148" i="98"/>
  <c r="U134" i="68"/>
  <c r="U133" i="68"/>
  <c r="AD148" i="98"/>
  <c r="AE133" i="68"/>
  <c r="AE134" i="68"/>
  <c r="Z135" i="68"/>
  <c r="Z136" i="68"/>
  <c r="Z141" i="68"/>
  <c r="K96" i="68"/>
  <c r="K100" i="68"/>
  <c r="K98" i="68"/>
  <c r="K99" i="68"/>
  <c r="K97" i="68"/>
  <c r="K92" i="68"/>
  <c r="K95" i="68"/>
  <c r="J108" i="98"/>
  <c r="K94" i="68"/>
  <c r="K93" i="68"/>
  <c r="K60" i="68"/>
  <c r="K58" i="68"/>
  <c r="K59" i="68"/>
  <c r="K57" i="68"/>
  <c r="K53" i="68"/>
  <c r="K54" i="68"/>
  <c r="K101" i="68"/>
  <c r="K102" i="68"/>
  <c r="K103" i="68"/>
  <c r="K104" i="68"/>
  <c r="K19" i="68"/>
  <c r="K17" i="68"/>
  <c r="K20" i="68"/>
  <c r="K18" i="68"/>
  <c r="K15" i="68"/>
  <c r="K16" i="68"/>
  <c r="J28" i="98"/>
  <c r="K13" i="68"/>
  <c r="K14" i="68"/>
  <c r="K21" i="68"/>
  <c r="K22" i="68"/>
  <c r="K23" i="68"/>
  <c r="K24" i="68"/>
  <c r="K12" i="68"/>
  <c r="AF158" i="98"/>
  <c r="AF138" i="98"/>
  <c r="AG158" i="98"/>
  <c r="AG138" i="98"/>
  <c r="AF178" i="98"/>
  <c r="AF198" i="98"/>
  <c r="AH158" i="98"/>
  <c r="AH138" i="98"/>
  <c r="AG198" i="98"/>
  <c r="AG178" i="98"/>
  <c r="AJ178" i="98"/>
  <c r="AJ198" i="98"/>
  <c r="AI138" i="98"/>
  <c r="AI158" i="98"/>
  <c r="AH198" i="98"/>
  <c r="AH178" i="98"/>
  <c r="AI198" i="98"/>
  <c r="AI178" i="98"/>
  <c r="J38" i="98"/>
  <c r="K18" i="24"/>
  <c r="U140" i="13"/>
  <c r="K132" i="13"/>
  <c r="K137" i="13"/>
  <c r="AE132" i="13"/>
  <c r="K143" i="13"/>
  <c r="AE140" i="13"/>
  <c r="K138" i="13"/>
  <c r="U138" i="13"/>
  <c r="AE137" i="13"/>
  <c r="K139" i="13"/>
  <c r="U139" i="13"/>
  <c r="AE138" i="13"/>
  <c r="AE143" i="13"/>
  <c r="Z179" i="13"/>
  <c r="P137" i="13"/>
  <c r="Z138" i="13"/>
  <c r="U179" i="13"/>
  <c r="K62" i="13"/>
  <c r="K61" i="13"/>
  <c r="K100" i="13"/>
  <c r="K102" i="13"/>
  <c r="K101" i="13"/>
  <c r="Z143" i="13"/>
  <c r="Z144" i="13"/>
  <c r="K142" i="13"/>
  <c r="K141" i="13"/>
  <c r="U142" i="13"/>
  <c r="U141" i="13"/>
  <c r="AE141" i="13"/>
  <c r="AE142" i="13"/>
  <c r="Z132" i="13"/>
  <c r="P142" i="13"/>
  <c r="P141" i="13"/>
  <c r="Z142" i="13"/>
  <c r="Z141" i="13"/>
  <c r="AJ141" i="13"/>
  <c r="AJ142" i="13"/>
  <c r="Z139" i="13"/>
  <c r="AE181" i="13"/>
  <c r="AE182" i="13"/>
  <c r="U182" i="13"/>
  <c r="U181" i="13"/>
  <c r="K181" i="13"/>
  <c r="K182" i="13"/>
  <c r="K180" i="13"/>
  <c r="U177" i="13"/>
  <c r="P180" i="13"/>
  <c r="P182" i="13"/>
  <c r="P181" i="13"/>
  <c r="Z184" i="13"/>
  <c r="Z182" i="13"/>
  <c r="Z181" i="13"/>
  <c r="AJ179" i="13"/>
  <c r="AJ182" i="13"/>
  <c r="AJ181" i="13"/>
  <c r="AJ177" i="13"/>
  <c r="K172" i="13"/>
  <c r="K176" i="13"/>
  <c r="K174" i="13"/>
  <c r="K175" i="13"/>
  <c r="K173" i="13"/>
  <c r="U180" i="13"/>
  <c r="U176" i="13"/>
  <c r="U174" i="13"/>
  <c r="U175" i="13"/>
  <c r="U173" i="13"/>
  <c r="AE173" i="13"/>
  <c r="AE175" i="13"/>
  <c r="AE176" i="13"/>
  <c r="AE174" i="13"/>
  <c r="P179" i="13"/>
  <c r="P175" i="13"/>
  <c r="P173" i="13"/>
  <c r="P176" i="13"/>
  <c r="P174" i="13"/>
  <c r="Z183" i="13"/>
  <c r="Z176" i="13"/>
  <c r="Z174" i="13"/>
  <c r="Z175" i="13"/>
  <c r="Z173" i="13"/>
  <c r="AJ172" i="13"/>
  <c r="AJ196" i="13" s="1"/>
  <c r="AJ195" i="98" s="1"/>
  <c r="AJ176" i="13"/>
  <c r="AJ174" i="13"/>
  <c r="AJ173" i="13"/>
  <c r="AJ175" i="13"/>
  <c r="K136" i="13"/>
  <c r="K134" i="13"/>
  <c r="K135" i="13"/>
  <c r="K133" i="13"/>
  <c r="U134" i="13"/>
  <c r="U135" i="13"/>
  <c r="U133" i="13"/>
  <c r="U136" i="13"/>
  <c r="AE134" i="13"/>
  <c r="AE135" i="13"/>
  <c r="AE133" i="13"/>
  <c r="AE136" i="13"/>
  <c r="P136" i="13"/>
  <c r="P134" i="13"/>
  <c r="P135" i="13"/>
  <c r="P133" i="13"/>
  <c r="Z136" i="13"/>
  <c r="Z134" i="13"/>
  <c r="Z135" i="13"/>
  <c r="Z133" i="13"/>
  <c r="AJ135" i="13"/>
  <c r="AJ133" i="13"/>
  <c r="AJ136" i="13"/>
  <c r="AJ134" i="13"/>
  <c r="K97" i="13"/>
  <c r="K98" i="13"/>
  <c r="K104" i="13"/>
  <c r="K96" i="13"/>
  <c r="K94" i="13"/>
  <c r="K93" i="13"/>
  <c r="K95" i="13"/>
  <c r="K59" i="13"/>
  <c r="K55" i="13"/>
  <c r="K53" i="13"/>
  <c r="K56" i="13"/>
  <c r="K54" i="13"/>
  <c r="P172" i="13"/>
  <c r="U184" i="13"/>
  <c r="AJ178" i="13"/>
  <c r="U172" i="13"/>
  <c r="Z178" i="13"/>
  <c r="AJ180" i="13"/>
  <c r="K58" i="13"/>
  <c r="AF155" i="98"/>
  <c r="AF134" i="98"/>
  <c r="K64" i="13"/>
  <c r="K99" i="13"/>
  <c r="U178" i="13"/>
  <c r="AJ184" i="13"/>
  <c r="AG155" i="98"/>
  <c r="AG134" i="98"/>
  <c r="AF174" i="98"/>
  <c r="AF195" i="98"/>
  <c r="AH155" i="98"/>
  <c r="AH134" i="98"/>
  <c r="AG174" i="98"/>
  <c r="AG195" i="98"/>
  <c r="K103" i="13"/>
  <c r="AI155" i="98"/>
  <c r="AI134" i="98"/>
  <c r="AH174" i="98"/>
  <c r="AH195" i="98"/>
  <c r="AI195" i="98"/>
  <c r="AI174" i="98"/>
  <c r="K24" i="13"/>
  <c r="K23" i="13"/>
  <c r="K14" i="13"/>
  <c r="K13" i="13"/>
  <c r="J35" i="98"/>
  <c r="K16" i="13"/>
  <c r="K15" i="13"/>
  <c r="K98" i="24"/>
  <c r="K104" i="24"/>
  <c r="K99" i="24"/>
  <c r="K92" i="24"/>
  <c r="K100" i="24"/>
  <c r="K97" i="24"/>
  <c r="AA178" i="98"/>
  <c r="AA198" i="98"/>
  <c r="AB198" i="98"/>
  <c r="AB178" i="98"/>
  <c r="AC198" i="98"/>
  <c r="AC178" i="98"/>
  <c r="AD178" i="98"/>
  <c r="AD198" i="98"/>
  <c r="V178" i="98"/>
  <c r="V198" i="98"/>
  <c r="W178" i="98"/>
  <c r="W198" i="98"/>
  <c r="X178" i="98"/>
  <c r="X198" i="98"/>
  <c r="Y198" i="98"/>
  <c r="Y178" i="98"/>
  <c r="G198" i="98"/>
  <c r="G178" i="98"/>
  <c r="H198" i="98"/>
  <c r="H178" i="98"/>
  <c r="I198" i="98"/>
  <c r="I178" i="98"/>
  <c r="J198" i="98"/>
  <c r="J178" i="98"/>
  <c r="AB138" i="98"/>
  <c r="AB158" i="98"/>
  <c r="AC138" i="98"/>
  <c r="AC158" i="98"/>
  <c r="AD138" i="98"/>
  <c r="AD158" i="98"/>
  <c r="AA158" i="98"/>
  <c r="AA138" i="98"/>
  <c r="W158" i="98"/>
  <c r="W138" i="98"/>
  <c r="X158" i="98"/>
  <c r="X138" i="98"/>
  <c r="Y158" i="98"/>
  <c r="Y138" i="98"/>
  <c r="V158" i="98"/>
  <c r="V138" i="98"/>
  <c r="H158" i="98"/>
  <c r="H138" i="98"/>
  <c r="I158" i="98"/>
  <c r="I138" i="98"/>
  <c r="J138" i="98"/>
  <c r="J158" i="98"/>
  <c r="G158" i="98"/>
  <c r="G138" i="98"/>
  <c r="K14" i="10"/>
  <c r="K13" i="10"/>
  <c r="K25" i="10"/>
  <c r="K17" i="10"/>
  <c r="K21" i="10"/>
  <c r="K14" i="28"/>
  <c r="K15" i="28"/>
  <c r="K12" i="28"/>
  <c r="K16" i="28"/>
  <c r="K36" i="41"/>
  <c r="K40" i="98" s="1"/>
  <c r="K14" i="45"/>
  <c r="K15" i="45"/>
  <c r="K16" i="45"/>
  <c r="K13" i="45"/>
  <c r="AD195" i="98"/>
  <c r="AD174" i="98"/>
  <c r="AA195" i="98"/>
  <c r="AA174" i="98"/>
  <c r="AB195" i="98"/>
  <c r="AB174" i="98"/>
  <c r="AC195" i="98"/>
  <c r="AC174" i="98"/>
  <c r="Y195" i="98"/>
  <c r="Y174" i="98"/>
  <c r="V195" i="98"/>
  <c r="V174" i="98"/>
  <c r="W174" i="98"/>
  <c r="W195" i="98"/>
  <c r="X195" i="98"/>
  <c r="X174" i="98"/>
  <c r="P177" i="13"/>
  <c r="P183" i="13"/>
  <c r="P178" i="13"/>
  <c r="P184" i="13"/>
  <c r="J174" i="98"/>
  <c r="J195" i="98"/>
  <c r="G195" i="98"/>
  <c r="G174" i="98"/>
  <c r="H195" i="98"/>
  <c r="H174" i="98"/>
  <c r="I174" i="98"/>
  <c r="I195" i="98"/>
  <c r="AA155" i="98"/>
  <c r="AA134" i="98"/>
  <c r="AB155" i="98"/>
  <c r="AB134" i="98"/>
  <c r="AC155" i="98"/>
  <c r="AC134" i="98"/>
  <c r="AD155" i="98"/>
  <c r="AD134" i="98"/>
  <c r="V155" i="98"/>
  <c r="V134" i="98"/>
  <c r="W155" i="98"/>
  <c r="W134" i="98"/>
  <c r="X134" i="98"/>
  <c r="X155" i="98"/>
  <c r="Y155" i="98"/>
  <c r="Y134" i="98"/>
  <c r="G134" i="98"/>
  <c r="G155" i="98"/>
  <c r="H134" i="98"/>
  <c r="H155" i="98"/>
  <c r="I155" i="98"/>
  <c r="I134" i="98"/>
  <c r="J134" i="98"/>
  <c r="J155" i="98"/>
  <c r="K133" i="9"/>
  <c r="K137" i="9"/>
  <c r="K134" i="9"/>
  <c r="K135" i="9"/>
  <c r="K57" i="9"/>
  <c r="AE156" i="7"/>
  <c r="AE163" i="98" s="1"/>
  <c r="Z156" i="6"/>
  <c r="Z162" i="98" s="1"/>
  <c r="P156" i="6"/>
  <c r="P162" i="98" s="1"/>
  <c r="P196" i="5"/>
  <c r="P201" i="98" s="1"/>
  <c r="K134" i="5"/>
  <c r="J161" i="98"/>
  <c r="K92" i="5"/>
  <c r="K116" i="5" s="1"/>
  <c r="K121" i="98" s="1"/>
  <c r="K94" i="5"/>
  <c r="K93" i="5"/>
  <c r="K13" i="99"/>
  <c r="P196" i="49"/>
  <c r="P193" i="98" s="1"/>
  <c r="Z132" i="49"/>
  <c r="Z136" i="49"/>
  <c r="Z133" i="49"/>
  <c r="Z134" i="49"/>
  <c r="K76" i="47"/>
  <c r="K72" i="98" s="1"/>
  <c r="AA200" i="98"/>
  <c r="AA194" i="98"/>
  <c r="AB200" i="98"/>
  <c r="AB194" i="98"/>
  <c r="AC200" i="98"/>
  <c r="AC194" i="98"/>
  <c r="AD200" i="98"/>
  <c r="AD194" i="98"/>
  <c r="V200" i="98"/>
  <c r="V194" i="98"/>
  <c r="W200" i="98"/>
  <c r="W194" i="98"/>
  <c r="X200" i="98"/>
  <c r="X194" i="98"/>
  <c r="Y194" i="98"/>
  <c r="Y200" i="98"/>
  <c r="G194" i="98"/>
  <c r="G200" i="98"/>
  <c r="K196" i="41"/>
  <c r="H194" i="98"/>
  <c r="H200" i="98"/>
  <c r="I194" i="98"/>
  <c r="I200" i="98"/>
  <c r="J200" i="98"/>
  <c r="J194" i="98"/>
  <c r="AB160" i="98"/>
  <c r="AB154" i="98"/>
  <c r="AC160" i="98"/>
  <c r="AC154" i="98"/>
  <c r="AD160" i="98"/>
  <c r="AD154" i="98"/>
  <c r="AA160" i="98"/>
  <c r="AA154" i="98"/>
  <c r="W160" i="98"/>
  <c r="W154" i="98"/>
  <c r="Z160" i="98"/>
  <c r="Z154" i="98"/>
  <c r="X160" i="98"/>
  <c r="X154" i="98"/>
  <c r="Y154" i="98"/>
  <c r="Y160" i="98"/>
  <c r="V160" i="98"/>
  <c r="V154" i="98"/>
  <c r="H154" i="98"/>
  <c r="H160" i="98"/>
  <c r="I160" i="98"/>
  <c r="I154" i="98"/>
  <c r="J160" i="98"/>
  <c r="J154" i="98"/>
  <c r="G154" i="98"/>
  <c r="G160" i="98"/>
  <c r="K52" i="100"/>
  <c r="K59" i="100"/>
  <c r="K58" i="100"/>
  <c r="K56" i="100"/>
  <c r="K55" i="100"/>
  <c r="K54" i="100"/>
  <c r="K53" i="100"/>
  <c r="J189" i="98"/>
  <c r="K175" i="100"/>
  <c r="K174" i="100"/>
  <c r="K173" i="100"/>
  <c r="O189" i="98"/>
  <c r="P174" i="100"/>
  <c r="P175" i="100"/>
  <c r="P173" i="100"/>
  <c r="T189" i="98"/>
  <c r="U173" i="100"/>
  <c r="U174" i="100"/>
  <c r="U175" i="100"/>
  <c r="Y189" i="98"/>
  <c r="Z175" i="100"/>
  <c r="Z173" i="100"/>
  <c r="Z174" i="100"/>
  <c r="AD189" i="98"/>
  <c r="AE175" i="100"/>
  <c r="AE174" i="100"/>
  <c r="AE173" i="100"/>
  <c r="J29" i="98"/>
  <c r="K13" i="100"/>
  <c r="K14" i="100"/>
  <c r="K15" i="100"/>
  <c r="J149" i="98"/>
  <c r="K133" i="100"/>
  <c r="K134" i="100"/>
  <c r="K135" i="100"/>
  <c r="O149" i="98"/>
  <c r="P133" i="100"/>
  <c r="P134" i="100"/>
  <c r="P136" i="100"/>
  <c r="P135" i="100"/>
  <c r="T149" i="98"/>
  <c r="U135" i="100"/>
  <c r="U133" i="100"/>
  <c r="U134" i="100"/>
  <c r="Y149" i="98"/>
  <c r="Z133" i="100"/>
  <c r="Z134" i="100"/>
  <c r="Z135" i="100"/>
  <c r="AD149" i="98"/>
  <c r="AE134" i="100"/>
  <c r="AE135" i="100"/>
  <c r="AE133" i="100"/>
  <c r="J109" i="98"/>
  <c r="K95" i="100"/>
  <c r="K94" i="100"/>
  <c r="K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K18" i="100"/>
  <c r="K12" i="100"/>
  <c r="K19" i="100"/>
  <c r="K180" i="100"/>
  <c r="Z176" i="100"/>
  <c r="Z180" i="100"/>
  <c r="K17" i="100"/>
  <c r="K21" i="100"/>
  <c r="K16" i="100"/>
  <c r="K20" i="100"/>
  <c r="U172" i="100"/>
  <c r="Z177" i="100"/>
  <c r="Z181" i="100"/>
  <c r="Z156" i="69"/>
  <c r="Z146" i="98" s="1"/>
  <c r="U156" i="69"/>
  <c r="U146" i="98" s="1"/>
  <c r="AE187" i="98"/>
  <c r="AE199" i="98"/>
  <c r="AA187" i="98"/>
  <c r="AA199" i="98"/>
  <c r="AB187" i="98"/>
  <c r="AB199" i="98"/>
  <c r="AC199" i="98"/>
  <c r="AC187" i="98"/>
  <c r="AD187" i="98"/>
  <c r="AD199" i="98"/>
  <c r="V199" i="98"/>
  <c r="V187" i="98"/>
  <c r="Z199" i="98"/>
  <c r="Z187" i="98"/>
  <c r="W199" i="98"/>
  <c r="W187" i="98"/>
  <c r="X199" i="98"/>
  <c r="X187" i="98"/>
  <c r="Y199" i="98"/>
  <c r="Y187" i="98"/>
  <c r="G199" i="98"/>
  <c r="G187" i="98"/>
  <c r="H187" i="98"/>
  <c r="H199" i="98"/>
  <c r="I199" i="98"/>
  <c r="I187" i="98"/>
  <c r="J199" i="98"/>
  <c r="J187" i="98"/>
  <c r="AA147" i="98"/>
  <c r="AA159" i="98"/>
  <c r="AE147" i="98"/>
  <c r="AE159" i="98"/>
  <c r="AB159" i="98"/>
  <c r="AB147" i="98"/>
  <c r="AC147" i="98"/>
  <c r="AC159" i="98"/>
  <c r="AD147" i="98"/>
  <c r="AD159" i="98"/>
  <c r="V159" i="98"/>
  <c r="V147" i="98"/>
  <c r="W159" i="98"/>
  <c r="W147" i="98"/>
  <c r="X159" i="98"/>
  <c r="X147" i="98"/>
  <c r="Y159" i="98"/>
  <c r="Y147" i="98"/>
  <c r="K156" i="85"/>
  <c r="G147" i="98"/>
  <c r="G159" i="98"/>
  <c r="H159" i="98"/>
  <c r="H147" i="98"/>
  <c r="I159" i="98"/>
  <c r="I147" i="98"/>
  <c r="J159" i="98"/>
  <c r="J147" i="98"/>
  <c r="AE196" i="83"/>
  <c r="AE185" i="98" s="1"/>
  <c r="U156" i="83"/>
  <c r="U145" i="98" s="1"/>
  <c r="Z181" i="98"/>
  <c r="Z180" i="98"/>
  <c r="G181" i="98"/>
  <c r="G180" i="98"/>
  <c r="V181" i="98"/>
  <c r="V180" i="98"/>
  <c r="AA181" i="98"/>
  <c r="AA180" i="98"/>
  <c r="H181" i="98"/>
  <c r="H180" i="98"/>
  <c r="W181" i="98"/>
  <c r="W180" i="98"/>
  <c r="AB181" i="98"/>
  <c r="AB180" i="98"/>
  <c r="K181" i="98"/>
  <c r="K180" i="98"/>
  <c r="I181" i="98"/>
  <c r="I180" i="98"/>
  <c r="X181" i="98"/>
  <c r="X180" i="98"/>
  <c r="AC181" i="98"/>
  <c r="AC180" i="98"/>
  <c r="P156" i="73"/>
  <c r="J181" i="98"/>
  <c r="J180" i="98"/>
  <c r="Y181" i="98"/>
  <c r="Y180" i="98"/>
  <c r="AD181" i="98"/>
  <c r="AD180" i="98"/>
  <c r="AC141" i="98"/>
  <c r="AC140" i="98"/>
  <c r="AD141" i="98"/>
  <c r="AD140" i="98"/>
  <c r="AA140" i="98"/>
  <c r="AA141" i="98"/>
  <c r="AB140" i="98"/>
  <c r="AB141" i="98"/>
  <c r="Y140" i="98"/>
  <c r="Y141" i="98"/>
  <c r="X140" i="98"/>
  <c r="X141" i="98"/>
  <c r="V141" i="98"/>
  <c r="V140" i="98"/>
  <c r="Z132" i="73"/>
  <c r="Z136" i="73"/>
  <c r="W141" i="98"/>
  <c r="W140" i="98"/>
  <c r="J140" i="98"/>
  <c r="J141" i="98"/>
  <c r="G141" i="98"/>
  <c r="G140" i="98"/>
  <c r="I141" i="98"/>
  <c r="I140" i="98"/>
  <c r="H141" i="98"/>
  <c r="H140" i="98"/>
  <c r="U196" i="32"/>
  <c r="U182" i="98" s="1"/>
  <c r="AE135" i="32"/>
  <c r="AE132" i="32"/>
  <c r="AE136" i="32"/>
  <c r="AE133" i="32"/>
  <c r="AE137" i="32"/>
  <c r="K135" i="32"/>
  <c r="K132" i="32"/>
  <c r="K156" i="32" s="1"/>
  <c r="K142" i="98" s="1"/>
  <c r="K136" i="32"/>
  <c r="K133" i="32"/>
  <c r="K137" i="32"/>
  <c r="Z196" i="28"/>
  <c r="Z179" i="98" s="1"/>
  <c r="U196" i="28"/>
  <c r="U179" i="98" s="1"/>
  <c r="AE156" i="28"/>
  <c r="AE139" i="98" s="1"/>
  <c r="AA176" i="98"/>
  <c r="AA197" i="98"/>
  <c r="AB176" i="98"/>
  <c r="AB197" i="98"/>
  <c r="AE176" i="98"/>
  <c r="AE197" i="98"/>
  <c r="AC197" i="98"/>
  <c r="AC176" i="98"/>
  <c r="AD176" i="98"/>
  <c r="AD197" i="98"/>
  <c r="V197" i="98"/>
  <c r="V176" i="98"/>
  <c r="W197" i="98"/>
  <c r="W176" i="98"/>
  <c r="X197" i="98"/>
  <c r="X176" i="98"/>
  <c r="Y197" i="98"/>
  <c r="Y176" i="98"/>
  <c r="U196" i="17"/>
  <c r="H176" i="98"/>
  <c r="H197" i="98"/>
  <c r="G197" i="98"/>
  <c r="G176" i="98"/>
  <c r="I176" i="98"/>
  <c r="I197" i="98"/>
  <c r="K197" i="98"/>
  <c r="K176" i="98"/>
  <c r="J197" i="98"/>
  <c r="J176" i="98"/>
  <c r="AE136" i="98"/>
  <c r="AE157" i="98"/>
  <c r="AB157" i="98"/>
  <c r="AB136" i="98"/>
  <c r="AC136" i="98"/>
  <c r="AC157" i="98"/>
  <c r="AD136" i="98"/>
  <c r="AD157" i="98"/>
  <c r="AA136" i="98"/>
  <c r="AA157" i="98"/>
  <c r="Z132" i="17"/>
  <c r="W157" i="98"/>
  <c r="W136" i="98"/>
  <c r="X157" i="98"/>
  <c r="X136" i="98"/>
  <c r="Y157" i="98"/>
  <c r="Y136" i="98"/>
  <c r="Z135" i="17"/>
  <c r="Z139" i="17"/>
  <c r="V157" i="98"/>
  <c r="V136" i="98"/>
  <c r="H157" i="98"/>
  <c r="H136" i="98"/>
  <c r="I157" i="98"/>
  <c r="I136" i="98"/>
  <c r="K156" i="17"/>
  <c r="J157" i="98"/>
  <c r="J136" i="98"/>
  <c r="G136" i="98"/>
  <c r="G157" i="98"/>
  <c r="AE196" i="15"/>
  <c r="AE175" i="98" s="1"/>
  <c r="AE156" i="15"/>
  <c r="AE135" i="98" s="1"/>
  <c r="P156" i="15"/>
  <c r="P135" i="98" s="1"/>
  <c r="AE133" i="64"/>
  <c r="U132" i="64"/>
  <c r="U133" i="64"/>
  <c r="U134" i="64"/>
  <c r="K196" i="64"/>
  <c r="K173" i="98" s="1"/>
  <c r="AJ179" i="10"/>
  <c r="AI172" i="98"/>
  <c r="U134" i="10"/>
  <c r="U138" i="10"/>
  <c r="U142" i="10"/>
  <c r="U135" i="10"/>
  <c r="U139" i="10"/>
  <c r="U145" i="10"/>
  <c r="U132" i="10"/>
  <c r="U156" i="10" s="1"/>
  <c r="U132" i="98" s="1"/>
  <c r="U136" i="10"/>
  <c r="T172" i="98"/>
  <c r="U183" i="10"/>
  <c r="U196" i="10" s="1"/>
  <c r="U172" i="98" s="1"/>
  <c r="U184" i="10"/>
  <c r="Z184" i="10"/>
  <c r="Z196" i="10" s="1"/>
  <c r="Z172" i="98" s="1"/>
  <c r="Z183" i="10"/>
  <c r="Y172" i="98"/>
  <c r="AE179" i="10"/>
  <c r="AE184" i="10"/>
  <c r="AE183" i="10"/>
  <c r="AD172" i="98"/>
  <c r="T132" i="98"/>
  <c r="U143" i="10"/>
  <c r="U144" i="10"/>
  <c r="Z144" i="10"/>
  <c r="Z143" i="10"/>
  <c r="Z156" i="10" s="1"/>
  <c r="Z132" i="98" s="1"/>
  <c r="Y132" i="98"/>
  <c r="AE144" i="10"/>
  <c r="AE143" i="10"/>
  <c r="AD132" i="98"/>
  <c r="P132" i="10"/>
  <c r="P136" i="10"/>
  <c r="P140" i="10"/>
  <c r="P144" i="10"/>
  <c r="P133" i="10"/>
  <c r="P137" i="10"/>
  <c r="P141" i="10"/>
  <c r="P145" i="10"/>
  <c r="P134" i="10"/>
  <c r="P138" i="10"/>
  <c r="P142" i="10"/>
  <c r="P156" i="22"/>
  <c r="P137" i="98" s="1"/>
  <c r="K12" i="6"/>
  <c r="U197" i="98"/>
  <c r="U176" i="98"/>
  <c r="T155" i="98"/>
  <c r="T134" i="98"/>
  <c r="U137" i="9"/>
  <c r="T164" i="98"/>
  <c r="Q154" i="98"/>
  <c r="Q160" i="98"/>
  <c r="Q159" i="98"/>
  <c r="Q147" i="98"/>
  <c r="S141" i="98"/>
  <c r="S140" i="98"/>
  <c r="S158" i="98"/>
  <c r="S138" i="98"/>
  <c r="S157" i="98"/>
  <c r="S136" i="98"/>
  <c r="R195" i="98"/>
  <c r="R174" i="98"/>
  <c r="R200" i="98"/>
  <c r="R194" i="98"/>
  <c r="S199" i="98"/>
  <c r="S187" i="98"/>
  <c r="R180" i="98"/>
  <c r="R181" i="98"/>
  <c r="T198" i="98"/>
  <c r="T178" i="98"/>
  <c r="R176" i="98"/>
  <c r="R197" i="98"/>
  <c r="U157" i="98"/>
  <c r="U136" i="98"/>
  <c r="Q155" i="98"/>
  <c r="Q134" i="98"/>
  <c r="R154" i="98"/>
  <c r="R160" i="98"/>
  <c r="R159" i="98"/>
  <c r="R147" i="98"/>
  <c r="T140" i="98"/>
  <c r="T141" i="98"/>
  <c r="T158" i="98"/>
  <c r="T138" i="98"/>
  <c r="T136" i="98"/>
  <c r="T157" i="98"/>
  <c r="S195" i="98"/>
  <c r="S174" i="98"/>
  <c r="S194" i="98"/>
  <c r="S200" i="98"/>
  <c r="T199" i="98"/>
  <c r="T187" i="98"/>
  <c r="S181" i="98"/>
  <c r="S180" i="98"/>
  <c r="Q198" i="98"/>
  <c r="Q178" i="98"/>
  <c r="S197" i="98"/>
  <c r="S176" i="98"/>
  <c r="U154" i="98"/>
  <c r="U160" i="98"/>
  <c r="U141" i="98"/>
  <c r="U140" i="98"/>
  <c r="U199" i="98"/>
  <c r="U187" i="98"/>
  <c r="R134" i="98"/>
  <c r="R155" i="98"/>
  <c r="S160" i="98"/>
  <c r="S154" i="98"/>
  <c r="S159" i="98"/>
  <c r="S147" i="98"/>
  <c r="Q141" i="98"/>
  <c r="Q140" i="98"/>
  <c r="Q158" i="98"/>
  <c r="Q138" i="98"/>
  <c r="Q157" i="98"/>
  <c r="Q136" i="98"/>
  <c r="T174" i="98"/>
  <c r="T195" i="98"/>
  <c r="T194" i="98"/>
  <c r="T200" i="98"/>
  <c r="Q199" i="98"/>
  <c r="Q187" i="98"/>
  <c r="T181" i="98"/>
  <c r="T180" i="98"/>
  <c r="R198" i="98"/>
  <c r="R178" i="98"/>
  <c r="T197" i="98"/>
  <c r="T176" i="98"/>
  <c r="U159" i="98"/>
  <c r="U147" i="98"/>
  <c r="S155" i="98"/>
  <c r="S134" i="98"/>
  <c r="T160" i="98"/>
  <c r="T154" i="98"/>
  <c r="U173" i="45"/>
  <c r="U196" i="45" s="1"/>
  <c r="U191" i="98" s="1"/>
  <c r="T151" i="98"/>
  <c r="T159" i="98"/>
  <c r="T147" i="98"/>
  <c r="R141" i="98"/>
  <c r="R140" i="98"/>
  <c r="R158" i="98"/>
  <c r="R138" i="98"/>
  <c r="R157" i="98"/>
  <c r="R136" i="98"/>
  <c r="Q195" i="98"/>
  <c r="Q174" i="98"/>
  <c r="U173" i="64"/>
  <c r="U196" i="64" s="1"/>
  <c r="U173" i="98" s="1"/>
  <c r="T173" i="98"/>
  <c r="U173" i="8"/>
  <c r="U196" i="8" s="1"/>
  <c r="U205" i="98" s="1"/>
  <c r="T205" i="98"/>
  <c r="Q200" i="98"/>
  <c r="Q194" i="98"/>
  <c r="R199" i="98"/>
  <c r="R187" i="98"/>
  <c r="Q181" i="98"/>
  <c r="Q180" i="98"/>
  <c r="S198" i="98"/>
  <c r="S178" i="98"/>
  <c r="Q197" i="98"/>
  <c r="Q176" i="98"/>
  <c r="P181" i="98"/>
  <c r="P180" i="98"/>
  <c r="M140" i="98"/>
  <c r="M141" i="98"/>
  <c r="M157" i="98"/>
  <c r="M136" i="98"/>
  <c r="L195" i="98"/>
  <c r="L174" i="98"/>
  <c r="O198" i="98"/>
  <c r="O178" i="98"/>
  <c r="P133" i="49"/>
  <c r="P135" i="47"/>
  <c r="P133" i="45"/>
  <c r="P156" i="45" s="1"/>
  <c r="P151" i="98" s="1"/>
  <c r="P132" i="38"/>
  <c r="P136" i="38"/>
  <c r="P132" i="100"/>
  <c r="P139" i="100"/>
  <c r="P134" i="85"/>
  <c r="P135" i="83"/>
  <c r="P132" i="81"/>
  <c r="P136" i="81"/>
  <c r="P140" i="98"/>
  <c r="P141" i="98"/>
  <c r="P174" i="10"/>
  <c r="P182" i="10"/>
  <c r="P177" i="6"/>
  <c r="P172" i="45"/>
  <c r="P175" i="32"/>
  <c r="P179" i="24"/>
  <c r="O155" i="98"/>
  <c r="O134" i="98"/>
  <c r="L154" i="98"/>
  <c r="L160" i="98"/>
  <c r="L159" i="98"/>
  <c r="L147" i="98"/>
  <c r="N141" i="98"/>
  <c r="N140" i="98"/>
  <c r="N158" i="98"/>
  <c r="N138" i="98"/>
  <c r="N157" i="98"/>
  <c r="N136" i="98"/>
  <c r="M195" i="98"/>
  <c r="M174" i="98"/>
  <c r="L194" i="98"/>
  <c r="L200" i="98"/>
  <c r="L199" i="98"/>
  <c r="L187" i="98"/>
  <c r="O180" i="98"/>
  <c r="O181" i="98"/>
  <c r="L178" i="98"/>
  <c r="L198" i="98"/>
  <c r="N176" i="98"/>
  <c r="N197" i="98"/>
  <c r="O160" i="98"/>
  <c r="O154" i="98"/>
  <c r="O159" i="98"/>
  <c r="O147" i="98"/>
  <c r="O200" i="98"/>
  <c r="O194" i="98"/>
  <c r="M197" i="98"/>
  <c r="M176" i="98"/>
  <c r="P135" i="41"/>
  <c r="P134" i="49"/>
  <c r="P132" i="47"/>
  <c r="P136" i="47"/>
  <c r="P134" i="45"/>
  <c r="P133" i="38"/>
  <c r="P140" i="100"/>
  <c r="P135" i="85"/>
  <c r="P132" i="83"/>
  <c r="P136" i="83"/>
  <c r="P133" i="81"/>
  <c r="P137" i="81"/>
  <c r="P176" i="10"/>
  <c r="P184" i="10"/>
  <c r="P172" i="8"/>
  <c r="P196" i="8" s="1"/>
  <c r="P205" i="98" s="1"/>
  <c r="P174" i="41"/>
  <c r="P174" i="45"/>
  <c r="P172" i="32"/>
  <c r="P176" i="32"/>
  <c r="P172" i="24"/>
  <c r="P180" i="24"/>
  <c r="P173" i="8"/>
  <c r="P175" i="6"/>
  <c r="P173" i="45"/>
  <c r="L155" i="98"/>
  <c r="L134" i="98"/>
  <c r="M160" i="98"/>
  <c r="M154" i="98"/>
  <c r="M159" i="98"/>
  <c r="M147" i="98"/>
  <c r="O140" i="98"/>
  <c r="O141" i="98"/>
  <c r="O158" i="98"/>
  <c r="O138" i="98"/>
  <c r="O157" i="98"/>
  <c r="O136" i="98"/>
  <c r="N174" i="98"/>
  <c r="N195" i="98"/>
  <c r="M200" i="98"/>
  <c r="M194" i="98"/>
  <c r="M199" i="98"/>
  <c r="M187" i="98"/>
  <c r="L181" i="98"/>
  <c r="L180" i="98"/>
  <c r="M198" i="98"/>
  <c r="M178" i="98"/>
  <c r="O176" i="98"/>
  <c r="O197" i="98"/>
  <c r="N155" i="98"/>
  <c r="N134" i="98"/>
  <c r="M158" i="98"/>
  <c r="M138" i="98"/>
  <c r="O199" i="98"/>
  <c r="O187" i="98"/>
  <c r="N180" i="98"/>
  <c r="N181" i="98"/>
  <c r="P132" i="41"/>
  <c r="P156" i="41" s="1"/>
  <c r="P136" i="41"/>
  <c r="P135" i="49"/>
  <c r="P133" i="47"/>
  <c r="P135" i="45"/>
  <c r="P134" i="38"/>
  <c r="P137" i="100"/>
  <c r="P141" i="100"/>
  <c r="P132" i="85"/>
  <c r="P156" i="85" s="1"/>
  <c r="P136" i="85"/>
  <c r="P133" i="83"/>
  <c r="P137" i="83"/>
  <c r="P134" i="81"/>
  <c r="P178" i="10"/>
  <c r="P175" i="41"/>
  <c r="P175" i="45"/>
  <c r="P173" i="32"/>
  <c r="P177" i="32"/>
  <c r="P177" i="24"/>
  <c r="P183" i="24"/>
  <c r="M155" i="98"/>
  <c r="M134" i="98"/>
  <c r="N160" i="98"/>
  <c r="N154" i="98"/>
  <c r="N159" i="98"/>
  <c r="N147" i="98"/>
  <c r="L140" i="98"/>
  <c r="L141" i="98"/>
  <c r="L158" i="98"/>
  <c r="L138" i="98"/>
  <c r="L157" i="98"/>
  <c r="L136" i="98"/>
  <c r="O174" i="98"/>
  <c r="O195" i="98"/>
  <c r="N200" i="98"/>
  <c r="N194" i="98"/>
  <c r="N199" i="98"/>
  <c r="N187" i="98"/>
  <c r="M181" i="98"/>
  <c r="M180" i="98"/>
  <c r="P174" i="28"/>
  <c r="O179" i="98"/>
  <c r="N198" i="98"/>
  <c r="N178" i="98"/>
  <c r="L197" i="98"/>
  <c r="L176" i="98"/>
  <c r="AJ176" i="10"/>
  <c r="AJ182" i="10"/>
  <c r="AJ172" i="10"/>
  <c r="AJ196" i="10" s="1"/>
  <c r="AJ172" i="98" s="1"/>
  <c r="AJ178" i="10"/>
  <c r="AJ185" i="10"/>
  <c r="AJ174" i="10"/>
  <c r="AE183" i="13"/>
  <c r="AE177" i="13"/>
  <c r="AE180" i="13"/>
  <c r="AE172" i="13"/>
  <c r="AE179" i="13"/>
  <c r="K176" i="6"/>
  <c r="K175" i="6"/>
  <c r="K174" i="6"/>
  <c r="AE172" i="49"/>
  <c r="AE196" i="49" s="1"/>
  <c r="AE193" i="98" s="1"/>
  <c r="AE176" i="49"/>
  <c r="AE174" i="49"/>
  <c r="AE175" i="49"/>
  <c r="U175" i="38"/>
  <c r="U172" i="38"/>
  <c r="P177" i="85"/>
  <c r="P172" i="85"/>
  <c r="P176" i="85"/>
  <c r="P175" i="85"/>
  <c r="K175" i="81"/>
  <c r="K174" i="81"/>
  <c r="K173" i="81"/>
  <c r="K177" i="81"/>
  <c r="K172" i="81"/>
  <c r="AE176" i="32"/>
  <c r="AE174" i="32"/>
  <c r="AE175" i="32"/>
  <c r="AE173" i="32"/>
  <c r="Z179" i="24"/>
  <c r="Z177" i="24"/>
  <c r="Z183" i="24"/>
  <c r="Z172" i="24"/>
  <c r="K172" i="9"/>
  <c r="K177" i="9"/>
  <c r="K176" i="9"/>
  <c r="AE174" i="6"/>
  <c r="AE177" i="6"/>
  <c r="AE172" i="6"/>
  <c r="AE196" i="6" s="1"/>
  <c r="AE202" i="98" s="1"/>
  <c r="AE176" i="6"/>
  <c r="U172" i="47"/>
  <c r="U174" i="47"/>
  <c r="U176" i="47"/>
  <c r="U175" i="47"/>
  <c r="K179" i="100"/>
  <c r="K178" i="100"/>
  <c r="K176" i="100"/>
  <c r="AJ175" i="85"/>
  <c r="AJ173" i="85"/>
  <c r="AJ177" i="85"/>
  <c r="AJ172" i="85"/>
  <c r="AJ196" i="85" s="1"/>
  <c r="AE173" i="81"/>
  <c r="AE177" i="81"/>
  <c r="AE172" i="81"/>
  <c r="AE196" i="81" s="1"/>
  <c r="AE184" i="98" s="1"/>
  <c r="AE176" i="81"/>
  <c r="U173" i="73"/>
  <c r="U178" i="73"/>
  <c r="K172" i="6"/>
  <c r="K196" i="6" s="1"/>
  <c r="K202" i="98" s="1"/>
  <c r="K177" i="6"/>
  <c r="AE178" i="13"/>
  <c r="U177" i="15"/>
  <c r="U173" i="15"/>
  <c r="U176" i="15"/>
  <c r="U172" i="15"/>
  <c r="U179" i="15"/>
  <c r="U175" i="15"/>
  <c r="K182" i="10"/>
  <c r="K177" i="10"/>
  <c r="K183" i="10"/>
  <c r="K185" i="10"/>
  <c r="K180" i="10"/>
  <c r="AE177" i="9"/>
  <c r="AE175" i="9"/>
  <c r="U173" i="5"/>
  <c r="U172" i="5"/>
  <c r="U175" i="41"/>
  <c r="U174" i="41"/>
  <c r="U173" i="41"/>
  <c r="U196" i="41" s="1"/>
  <c r="K176" i="45"/>
  <c r="K175" i="45"/>
  <c r="AE176" i="100"/>
  <c r="AE180" i="100"/>
  <c r="AE172" i="100"/>
  <c r="AE179" i="100"/>
  <c r="AJ176" i="22"/>
  <c r="AJ174" i="22"/>
  <c r="AJ175" i="22"/>
  <c r="AJ173" i="22"/>
  <c r="AE172" i="32"/>
  <c r="AE184" i="13"/>
  <c r="K179" i="13"/>
  <c r="K184" i="13"/>
  <c r="K178" i="13"/>
  <c r="K183" i="13"/>
  <c r="K177" i="13"/>
  <c r="AE185" i="10"/>
  <c r="AE178" i="10"/>
  <c r="AE172" i="10"/>
  <c r="AE182" i="10"/>
  <c r="AE176" i="10"/>
  <c r="AE180" i="10"/>
  <c r="AE175" i="10"/>
  <c r="U173" i="7"/>
  <c r="U178" i="7"/>
  <c r="U175" i="7"/>
  <c r="U176" i="7"/>
  <c r="K176" i="49"/>
  <c r="K172" i="49"/>
  <c r="K175" i="49"/>
  <c r="K174" i="49"/>
  <c r="AE172" i="45"/>
  <c r="AE176" i="45"/>
  <c r="AE174" i="45"/>
  <c r="AE175" i="45"/>
  <c r="U177" i="83"/>
  <c r="U172" i="83"/>
  <c r="U176" i="83"/>
  <c r="U175" i="83"/>
  <c r="K175" i="32"/>
  <c r="K173" i="32"/>
  <c r="K174" i="32"/>
  <c r="K177" i="32"/>
  <c r="K172" i="32"/>
  <c r="AJ176" i="28"/>
  <c r="AJ175" i="28"/>
  <c r="AJ174" i="28"/>
  <c r="Z179" i="17"/>
  <c r="Z174" i="17"/>
  <c r="Z178" i="17"/>
  <c r="Z172" i="17"/>
  <c r="Z176" i="17"/>
  <c r="U156" i="8"/>
  <c r="U165" i="98" s="1"/>
  <c r="P178" i="17"/>
  <c r="P174" i="17"/>
  <c r="P177" i="17"/>
  <c r="P173" i="17"/>
  <c r="P176" i="17"/>
  <c r="P172" i="17"/>
  <c r="AE173" i="64"/>
  <c r="AE172" i="64"/>
  <c r="Z173" i="81"/>
  <c r="P183" i="10"/>
  <c r="P179" i="10"/>
  <c r="P175" i="10"/>
  <c r="P185" i="10"/>
  <c r="P181" i="10"/>
  <c r="P177" i="10"/>
  <c r="P173" i="10"/>
  <c r="P196" i="10" s="1"/>
  <c r="P172" i="98" s="1"/>
  <c r="P180" i="100"/>
  <c r="P179" i="100"/>
  <c r="P172" i="100"/>
  <c r="U178" i="100"/>
  <c r="U181" i="100"/>
  <c r="U177" i="100"/>
  <c r="U180" i="100"/>
  <c r="U176" i="100"/>
  <c r="K178" i="85"/>
  <c r="K174" i="85"/>
  <c r="K177" i="85"/>
  <c r="K173" i="85"/>
  <c r="K176" i="85"/>
  <c r="K172" i="85"/>
  <c r="K196" i="85" s="1"/>
  <c r="P174" i="38"/>
  <c r="P176" i="38"/>
  <c r="P172" i="38"/>
  <c r="U174" i="38"/>
  <c r="U173" i="38"/>
  <c r="U176" i="38"/>
  <c r="Z173" i="38"/>
  <c r="Z196" i="38" s="1"/>
  <c r="Z190" i="98" s="1"/>
  <c r="Z174" i="38"/>
  <c r="Z176" i="38"/>
  <c r="AE173" i="38"/>
  <c r="AE176" i="38"/>
  <c r="AE172" i="38"/>
  <c r="AE196" i="38" s="1"/>
  <c r="AE190" i="98" s="1"/>
  <c r="AE175" i="38"/>
  <c r="AE175" i="41"/>
  <c r="AE173" i="41"/>
  <c r="AE196" i="41" s="1"/>
  <c r="P184" i="68"/>
  <c r="P176" i="68"/>
  <c r="P183" i="68"/>
  <c r="P175" i="68"/>
  <c r="P182" i="68"/>
  <c r="P172" i="68"/>
  <c r="Z176" i="81"/>
  <c r="Z172" i="81"/>
  <c r="Z196" i="81" s="1"/>
  <c r="Z184" i="98" s="1"/>
  <c r="Z175" i="81"/>
  <c r="Z174" i="81"/>
  <c r="U177" i="73"/>
  <c r="U175" i="73"/>
  <c r="U174" i="73"/>
  <c r="K176" i="15"/>
  <c r="K172" i="15"/>
  <c r="K179" i="15"/>
  <c r="K175" i="15"/>
  <c r="K178" i="15"/>
  <c r="K174" i="15"/>
  <c r="P179" i="17"/>
  <c r="K177" i="15"/>
  <c r="AE175" i="73"/>
  <c r="AE178" i="73"/>
  <c r="AE174" i="73"/>
  <c r="AE177" i="73"/>
  <c r="AE173" i="73"/>
  <c r="AE196" i="73" s="1"/>
  <c r="U135" i="9"/>
  <c r="AE135" i="41"/>
  <c r="U135" i="45"/>
  <c r="AE134" i="64"/>
  <c r="K175" i="9"/>
  <c r="P173" i="9"/>
  <c r="P177" i="9"/>
  <c r="Z173" i="9"/>
  <c r="Z196" i="9" s="1"/>
  <c r="Z204" i="98" s="1"/>
  <c r="AE172" i="9"/>
  <c r="AE196" i="9" s="1"/>
  <c r="AE204" i="98" s="1"/>
  <c r="AE176" i="9"/>
  <c r="P172" i="6"/>
  <c r="U172" i="6"/>
  <c r="U196" i="6" s="1"/>
  <c r="U202" i="98" s="1"/>
  <c r="U177" i="6"/>
  <c r="U175" i="45"/>
  <c r="K132" i="5"/>
  <c r="U133" i="9"/>
  <c r="U156" i="9" s="1"/>
  <c r="U164" i="98" s="1"/>
  <c r="P141" i="68"/>
  <c r="AE132" i="64"/>
  <c r="AE156" i="64" s="1"/>
  <c r="AE133" i="98" s="1"/>
  <c r="K173" i="9"/>
  <c r="Z176" i="9"/>
  <c r="P176" i="6"/>
  <c r="Z181" i="68"/>
  <c r="AJ172" i="64"/>
  <c r="AJ196" i="64" s="1"/>
  <c r="AJ174" i="64"/>
  <c r="AJ173" i="64"/>
  <c r="AJ173" i="49"/>
  <c r="AJ174" i="49"/>
  <c r="AJ172" i="49"/>
  <c r="AJ196" i="49" s="1"/>
  <c r="P178" i="100"/>
  <c r="P177" i="100"/>
  <c r="P181" i="100"/>
  <c r="P176" i="100"/>
  <c r="P177" i="28"/>
  <c r="P173" i="28"/>
  <c r="P172" i="28"/>
  <c r="P176" i="28"/>
  <c r="P175" i="28"/>
  <c r="P177" i="15"/>
  <c r="P173" i="15"/>
  <c r="P175" i="15"/>
  <c r="P174" i="15"/>
  <c r="P179" i="15"/>
  <c r="P178" i="15"/>
  <c r="P172" i="15"/>
  <c r="Z184" i="68"/>
  <c r="Z176" i="68"/>
  <c r="Z175" i="68"/>
  <c r="Z183" i="68"/>
  <c r="Z172" i="68"/>
  <c r="P175" i="22"/>
  <c r="P177" i="22"/>
  <c r="P172" i="22"/>
  <c r="P196" i="22" s="1"/>
  <c r="P177" i="98" s="1"/>
  <c r="P176" i="22"/>
  <c r="P174" i="22"/>
  <c r="U172" i="7"/>
  <c r="U177" i="7"/>
  <c r="AE181" i="10"/>
  <c r="AE177" i="10"/>
  <c r="AE173" i="10"/>
  <c r="Z176" i="41"/>
  <c r="Z172" i="41"/>
  <c r="Z196" i="41" s="1"/>
  <c r="Z175" i="41"/>
  <c r="K174" i="45"/>
  <c r="K173" i="45"/>
  <c r="K172" i="45"/>
  <c r="AE181" i="100"/>
  <c r="AE177" i="100"/>
  <c r="P178" i="85"/>
  <c r="P174" i="85"/>
  <c r="AJ177" i="28"/>
  <c r="AJ173" i="28"/>
  <c r="AJ177" i="15"/>
  <c r="AJ173" i="15"/>
  <c r="AJ178" i="85"/>
  <c r="AJ174" i="85"/>
  <c r="U178" i="83"/>
  <c r="U174" i="83"/>
  <c r="K175" i="10"/>
  <c r="K179" i="10"/>
  <c r="AJ173" i="10"/>
  <c r="AJ177" i="10"/>
  <c r="U174" i="64"/>
  <c r="K181" i="100"/>
  <c r="K177" i="100"/>
  <c r="U176" i="73"/>
  <c r="U172" i="73"/>
  <c r="Z184" i="24"/>
  <c r="Z178" i="24"/>
  <c r="Z177" i="17"/>
  <c r="Z173" i="17"/>
  <c r="Z180" i="13"/>
  <c r="Z172" i="13"/>
  <c r="U137" i="6"/>
  <c r="U132" i="6"/>
  <c r="U136" i="6"/>
  <c r="AE134" i="47"/>
  <c r="AE133" i="47"/>
  <c r="AE136" i="47"/>
  <c r="AE132" i="47"/>
  <c r="AE156" i="47" s="1"/>
  <c r="AE152" i="98" s="1"/>
  <c r="P144" i="68"/>
  <c r="P136" i="68"/>
  <c r="P143" i="68"/>
  <c r="P135" i="68"/>
  <c r="P142" i="68"/>
  <c r="P132" i="68"/>
  <c r="P144" i="24"/>
  <c r="P138" i="24"/>
  <c r="P143" i="24"/>
  <c r="P137" i="24"/>
  <c r="P140" i="24"/>
  <c r="P132" i="24"/>
  <c r="P139" i="17"/>
  <c r="P135" i="17"/>
  <c r="P138" i="17"/>
  <c r="P134" i="17"/>
  <c r="P137" i="17"/>
  <c r="P133" i="17"/>
  <c r="P140" i="13"/>
  <c r="P132" i="13"/>
  <c r="P139" i="13"/>
  <c r="P144" i="13"/>
  <c r="P138" i="13"/>
  <c r="K134" i="41"/>
  <c r="K133" i="41"/>
  <c r="K136" i="41"/>
  <c r="K132" i="41"/>
  <c r="K156" i="41" s="1"/>
  <c r="U134" i="49"/>
  <c r="U133" i="49"/>
  <c r="U136" i="49"/>
  <c r="U132" i="49"/>
  <c r="U156" i="49" s="1"/>
  <c r="U153" i="98" s="1"/>
  <c r="AE134" i="38"/>
  <c r="AE133" i="38"/>
  <c r="AE136" i="38"/>
  <c r="AE132" i="38"/>
  <c r="AJ144" i="68"/>
  <c r="AJ136" i="68"/>
  <c r="AJ143" i="68"/>
  <c r="AJ135" i="68"/>
  <c r="AJ142" i="68"/>
  <c r="AJ132" i="68"/>
  <c r="AJ156" i="68" s="1"/>
  <c r="AJ148" i="98" s="1"/>
  <c r="K138" i="83"/>
  <c r="K134" i="83"/>
  <c r="K137" i="83"/>
  <c r="K133" i="83"/>
  <c r="K136" i="83"/>
  <c r="K132" i="83"/>
  <c r="K156" i="83" s="1"/>
  <c r="K145" i="98" s="1"/>
  <c r="U136" i="81"/>
  <c r="U132" i="81"/>
  <c r="U135" i="81"/>
  <c r="U134" i="81"/>
  <c r="AE136" i="73"/>
  <c r="AE132" i="73"/>
  <c r="AE156" i="73" s="1"/>
  <c r="AE135" i="73"/>
  <c r="AE138" i="73"/>
  <c r="AE134" i="73"/>
  <c r="AJ144" i="24"/>
  <c r="AJ138" i="24"/>
  <c r="AJ143" i="24"/>
  <c r="AJ137" i="24"/>
  <c r="AJ140" i="24"/>
  <c r="AJ132" i="24"/>
  <c r="AJ156" i="24" s="1"/>
  <c r="AJ139" i="17"/>
  <c r="AJ135" i="17"/>
  <c r="AJ138" i="17"/>
  <c r="AJ134" i="17"/>
  <c r="AJ137" i="17"/>
  <c r="AJ133" i="17"/>
  <c r="AJ140" i="13"/>
  <c r="AJ132" i="13"/>
  <c r="AJ156" i="13" s="1"/>
  <c r="AJ139" i="13"/>
  <c r="AJ144" i="13"/>
  <c r="AJ138" i="13"/>
  <c r="K134" i="47"/>
  <c r="K133" i="47"/>
  <c r="K136" i="47"/>
  <c r="K132" i="47"/>
  <c r="U134" i="45"/>
  <c r="U133" i="45"/>
  <c r="U136" i="45"/>
  <c r="U132" i="45"/>
  <c r="U136" i="32"/>
  <c r="U132" i="32"/>
  <c r="U135" i="32"/>
  <c r="U134" i="32"/>
  <c r="AE132" i="5"/>
  <c r="AE134" i="5"/>
  <c r="AE134" i="41"/>
  <c r="AE133" i="41"/>
  <c r="AE136" i="41"/>
  <c r="AE132" i="41"/>
  <c r="K134" i="38"/>
  <c r="K133" i="38"/>
  <c r="K136" i="38"/>
  <c r="K132" i="38"/>
  <c r="U141" i="100"/>
  <c r="U137" i="100"/>
  <c r="U140" i="100"/>
  <c r="U136" i="100"/>
  <c r="U139" i="100"/>
  <c r="U132" i="100"/>
  <c r="Z138" i="85"/>
  <c r="Z134" i="85"/>
  <c r="Z137" i="85"/>
  <c r="Z133" i="85"/>
  <c r="Z136" i="85"/>
  <c r="Z132" i="85"/>
  <c r="AE138" i="83"/>
  <c r="AE134" i="83"/>
  <c r="AE137" i="83"/>
  <c r="AE133" i="83"/>
  <c r="AE136" i="83"/>
  <c r="AE132" i="83"/>
  <c r="K136" i="73"/>
  <c r="K132" i="73"/>
  <c r="K135" i="73"/>
  <c r="K138" i="73"/>
  <c r="K134" i="73"/>
  <c r="Z135" i="28"/>
  <c r="Z134" i="28"/>
  <c r="Z137" i="28"/>
  <c r="Z133" i="28"/>
  <c r="Z156" i="28" s="1"/>
  <c r="Z139" i="98" s="1"/>
  <c r="Z137" i="22"/>
  <c r="Z133" i="22"/>
  <c r="Z136" i="22"/>
  <c r="Z132" i="22"/>
  <c r="Z156" i="22" s="1"/>
  <c r="Z137" i="98" s="1"/>
  <c r="Z135" i="22"/>
  <c r="Z139" i="15"/>
  <c r="Z135" i="15"/>
  <c r="Z138" i="15"/>
  <c r="Z134" i="15"/>
  <c r="Z137" i="15"/>
  <c r="Z133" i="15"/>
  <c r="Z156" i="15" s="1"/>
  <c r="Z135" i="98" s="1"/>
  <c r="Z132" i="64"/>
  <c r="Z134" i="64"/>
  <c r="K92" i="49"/>
  <c r="K96" i="47"/>
  <c r="K92" i="45"/>
  <c r="K94" i="83"/>
  <c r="K93" i="49"/>
  <c r="K93" i="47"/>
  <c r="K93" i="45"/>
  <c r="K93" i="38"/>
  <c r="K95" i="83"/>
  <c r="K96" i="49"/>
  <c r="K96" i="45"/>
  <c r="K116" i="41"/>
  <c r="K120" i="98" s="1"/>
  <c r="K94" i="49"/>
  <c r="K94" i="47"/>
  <c r="K94" i="45"/>
  <c r="K94" i="38"/>
  <c r="K92" i="83"/>
  <c r="K96" i="83"/>
  <c r="K93" i="8"/>
  <c r="K92" i="47"/>
  <c r="K98" i="83"/>
  <c r="K92" i="8"/>
  <c r="K95" i="49"/>
  <c r="K95" i="47"/>
  <c r="K95" i="45"/>
  <c r="K95" i="38"/>
  <c r="K93" i="83"/>
  <c r="K97" i="83"/>
  <c r="J84" i="98"/>
  <c r="K56" i="68"/>
  <c r="K64" i="68"/>
  <c r="J65" i="98"/>
  <c r="K57" i="32"/>
  <c r="K54" i="9"/>
  <c r="K55" i="6"/>
  <c r="K52" i="5"/>
  <c r="K55" i="49"/>
  <c r="K61" i="68"/>
  <c r="K54" i="85"/>
  <c r="J66" i="98"/>
  <c r="K56" i="81"/>
  <c r="K54" i="32"/>
  <c r="J61" i="98"/>
  <c r="K53" i="28"/>
  <c r="J77" i="98"/>
  <c r="K64" i="10"/>
  <c r="K53" i="32"/>
  <c r="K55" i="9"/>
  <c r="K56" i="6"/>
  <c r="J80" i="98"/>
  <c r="K76" i="49"/>
  <c r="K73" i="98" s="1"/>
  <c r="J73" i="98"/>
  <c r="J72" i="98"/>
  <c r="K76" i="45"/>
  <c r="K71" i="98" s="1"/>
  <c r="J71" i="98"/>
  <c r="J70" i="98"/>
  <c r="J69" i="98"/>
  <c r="K52" i="68"/>
  <c r="K62" i="68"/>
  <c r="K55" i="85"/>
  <c r="K54" i="83"/>
  <c r="K56" i="28"/>
  <c r="J78" i="98"/>
  <c r="J57" i="98"/>
  <c r="J55" i="98"/>
  <c r="J75" i="98"/>
  <c r="J68" i="98"/>
  <c r="K58" i="83"/>
  <c r="J62" i="98"/>
  <c r="K52" i="9"/>
  <c r="K56" i="9"/>
  <c r="K76" i="6"/>
  <c r="K82" i="98" s="1"/>
  <c r="J82" i="98"/>
  <c r="J81" i="98"/>
  <c r="K55" i="68"/>
  <c r="K63" i="68"/>
  <c r="J79" i="98"/>
  <c r="K55" i="83"/>
  <c r="K52" i="32"/>
  <c r="K56" i="32"/>
  <c r="J59" i="98"/>
  <c r="K53" i="64"/>
  <c r="K17" i="99"/>
  <c r="K14" i="73"/>
  <c r="K24" i="24"/>
  <c r="K14" i="99"/>
  <c r="K13" i="85"/>
  <c r="K15" i="73"/>
  <c r="K19" i="24"/>
  <c r="K17" i="13"/>
  <c r="K22" i="13"/>
  <c r="K15" i="99"/>
  <c r="K36" i="47"/>
  <c r="K32" i="98" s="1"/>
  <c r="K14" i="85"/>
  <c r="K12" i="73"/>
  <c r="K16" i="73"/>
  <c r="K12" i="24"/>
  <c r="K20" i="24"/>
  <c r="K18" i="13"/>
  <c r="K18" i="85"/>
  <c r="K18" i="73"/>
  <c r="K12" i="99"/>
  <c r="K16" i="99"/>
  <c r="K17" i="85"/>
  <c r="K13" i="73"/>
  <c r="K17" i="73"/>
  <c r="K36" i="28"/>
  <c r="K19" i="98" s="1"/>
  <c r="K17" i="24"/>
  <c r="K23" i="24"/>
  <c r="K21" i="13"/>
  <c r="K116" i="9"/>
  <c r="K124" i="98" s="1"/>
  <c r="K114" i="98"/>
  <c r="G120" i="98"/>
  <c r="G114" i="98"/>
  <c r="K116" i="49"/>
  <c r="K113" i="98" s="1"/>
  <c r="K15" i="85"/>
  <c r="K52" i="85"/>
  <c r="K56" i="85"/>
  <c r="I119" i="98"/>
  <c r="I107" i="98"/>
  <c r="K15" i="83"/>
  <c r="K52" i="83"/>
  <c r="K56" i="83"/>
  <c r="K55" i="81"/>
  <c r="K15" i="32"/>
  <c r="K96" i="32"/>
  <c r="J102" i="98"/>
  <c r="K55" i="73"/>
  <c r="K92" i="73"/>
  <c r="K96" i="73"/>
  <c r="H101" i="98"/>
  <c r="H100" i="98"/>
  <c r="K54" i="28"/>
  <c r="K116" i="28"/>
  <c r="K99" i="98" s="1"/>
  <c r="J118" i="98"/>
  <c r="J98" i="98"/>
  <c r="K54" i="22"/>
  <c r="K116" i="22"/>
  <c r="K97" i="98" s="1"/>
  <c r="K13" i="17"/>
  <c r="K17" i="17"/>
  <c r="K53" i="17"/>
  <c r="K57" i="17"/>
  <c r="K93" i="17"/>
  <c r="K97" i="17"/>
  <c r="H117" i="98"/>
  <c r="H96" i="98"/>
  <c r="K12" i="15"/>
  <c r="K16" i="15"/>
  <c r="K52" i="15"/>
  <c r="K56" i="15"/>
  <c r="K19" i="13"/>
  <c r="K52" i="13"/>
  <c r="K60" i="13"/>
  <c r="I115" i="98"/>
  <c r="I94" i="98"/>
  <c r="K15" i="10"/>
  <c r="K19" i="10"/>
  <c r="K23" i="10"/>
  <c r="J14" i="98"/>
  <c r="H16" i="98"/>
  <c r="J18" i="98"/>
  <c r="H20" i="98"/>
  <c r="G21" i="98"/>
  <c r="J22" i="98"/>
  <c r="I27" i="98"/>
  <c r="J34" i="98"/>
  <c r="I35" i="98"/>
  <c r="G37" i="98"/>
  <c r="H40" i="98"/>
  <c r="J42" i="98"/>
  <c r="J52" i="98"/>
  <c r="H54" i="98"/>
  <c r="J56" i="98"/>
  <c r="H58" i="98"/>
  <c r="J60" i="98"/>
  <c r="I61" i="98"/>
  <c r="J64" i="98"/>
  <c r="G67" i="98"/>
  <c r="J74" i="98"/>
  <c r="K52" i="8"/>
  <c r="J85" i="98"/>
  <c r="H120" i="98"/>
  <c r="H114" i="98"/>
  <c r="K12" i="85"/>
  <c r="K16" i="85"/>
  <c r="K53" i="85"/>
  <c r="K57" i="85"/>
  <c r="J119" i="98"/>
  <c r="J107" i="98"/>
  <c r="K12" i="83"/>
  <c r="K16" i="83"/>
  <c r="K53" i="83"/>
  <c r="K57" i="83"/>
  <c r="K52" i="81"/>
  <c r="K12" i="32"/>
  <c r="K36" i="32" s="1"/>
  <c r="K22" i="98" s="1"/>
  <c r="K52" i="73"/>
  <c r="K56" i="73"/>
  <c r="K93" i="73"/>
  <c r="I101" i="98"/>
  <c r="I100" i="98"/>
  <c r="K55" i="28"/>
  <c r="G118" i="98"/>
  <c r="G98" i="98"/>
  <c r="K55" i="22"/>
  <c r="K14" i="17"/>
  <c r="K36" i="17" s="1"/>
  <c r="K18" i="17"/>
  <c r="K54" i="17"/>
  <c r="K58" i="17"/>
  <c r="K94" i="17"/>
  <c r="K116" i="17" s="1"/>
  <c r="I117" i="98"/>
  <c r="I96" i="98"/>
  <c r="K13" i="15"/>
  <c r="K17" i="15"/>
  <c r="K53" i="15"/>
  <c r="K57" i="15"/>
  <c r="K12" i="13"/>
  <c r="K20" i="13"/>
  <c r="K57" i="13"/>
  <c r="K63" i="13"/>
  <c r="J115" i="98"/>
  <c r="J94" i="98"/>
  <c r="K12" i="10"/>
  <c r="K16" i="10"/>
  <c r="K20" i="10"/>
  <c r="K24" i="10"/>
  <c r="K104" i="10"/>
  <c r="J92" i="98"/>
  <c r="G14" i="98"/>
  <c r="I16" i="98"/>
  <c r="G18" i="98"/>
  <c r="I20" i="98"/>
  <c r="J27" i="98"/>
  <c r="G34" i="98"/>
  <c r="K34" i="98"/>
  <c r="I40" i="98"/>
  <c r="J43" i="98"/>
  <c r="J53" i="98"/>
  <c r="I54" i="98"/>
  <c r="G56" i="98"/>
  <c r="I58" i="98"/>
  <c r="G60" i="98"/>
  <c r="H67" i="98"/>
  <c r="G74" i="98"/>
  <c r="K57" i="7"/>
  <c r="J83" i="98"/>
  <c r="K76" i="41"/>
  <c r="I120" i="98"/>
  <c r="I114" i="98"/>
  <c r="K36" i="49"/>
  <c r="K33" i="98" s="1"/>
  <c r="K36" i="38"/>
  <c r="K30" i="98" s="1"/>
  <c r="K76" i="38"/>
  <c r="K70" i="98" s="1"/>
  <c r="G119" i="98"/>
  <c r="G107" i="98"/>
  <c r="K17" i="83"/>
  <c r="J101" i="98"/>
  <c r="J100" i="98"/>
  <c r="K76" i="28"/>
  <c r="K59" i="98" s="1"/>
  <c r="H98" i="98"/>
  <c r="H118" i="98"/>
  <c r="J117" i="98"/>
  <c r="J96" i="98"/>
  <c r="G115" i="98"/>
  <c r="G94" i="98"/>
  <c r="J12" i="98"/>
  <c r="H14" i="98"/>
  <c r="J16" i="98"/>
  <c r="H18" i="98"/>
  <c r="J20" i="98"/>
  <c r="G27" i="98"/>
  <c r="J44" i="98"/>
  <c r="J54" i="98"/>
  <c r="H56" i="98"/>
  <c r="J58" i="98"/>
  <c r="H60" i="98"/>
  <c r="I67" i="98"/>
  <c r="H74" i="98"/>
  <c r="K97" i="7"/>
  <c r="J123" i="98"/>
  <c r="K96" i="6"/>
  <c r="J122" i="98"/>
  <c r="J120" i="98"/>
  <c r="J114" i="98"/>
  <c r="H119" i="98"/>
  <c r="H107" i="98"/>
  <c r="K96" i="81"/>
  <c r="J104" i="98"/>
  <c r="G100" i="98"/>
  <c r="G101" i="98"/>
  <c r="I118" i="98"/>
  <c r="I98" i="98"/>
  <c r="G117" i="98"/>
  <c r="G96" i="98"/>
  <c r="K98" i="15"/>
  <c r="J95" i="98"/>
  <c r="H115" i="98"/>
  <c r="H94" i="98"/>
  <c r="K93" i="64"/>
  <c r="J93" i="98"/>
  <c r="K18" i="10"/>
  <c r="J13" i="98"/>
  <c r="J17" i="98"/>
  <c r="I18" i="98"/>
  <c r="H27" i="98"/>
  <c r="G54" i="98"/>
  <c r="I56" i="98"/>
  <c r="G58" i="98"/>
  <c r="J67" i="98"/>
  <c r="I74" i="98"/>
  <c r="K17" i="9"/>
  <c r="K14" i="7"/>
  <c r="K98" i="7"/>
  <c r="K97" i="6"/>
  <c r="K13" i="22"/>
  <c r="K95" i="15"/>
  <c r="K99" i="15"/>
  <c r="K14" i="64"/>
  <c r="K94" i="64"/>
  <c r="K57" i="10"/>
  <c r="K14" i="9"/>
  <c r="K15" i="7"/>
  <c r="K55" i="7"/>
  <c r="K95" i="7"/>
  <c r="K14" i="6"/>
  <c r="K94" i="6"/>
  <c r="K94" i="81"/>
  <c r="K94" i="32"/>
  <c r="K14" i="22"/>
  <c r="K92" i="15"/>
  <c r="K96" i="15"/>
  <c r="K54" i="10"/>
  <c r="K58" i="10"/>
  <c r="K62" i="10"/>
  <c r="K95" i="10"/>
  <c r="K99" i="10"/>
  <c r="K103" i="10"/>
  <c r="K53" i="8"/>
  <c r="K76" i="8" s="1"/>
  <c r="K85" i="98" s="1"/>
  <c r="K18" i="7"/>
  <c r="K54" i="7"/>
  <c r="K17" i="6"/>
  <c r="K97" i="81"/>
  <c r="K53" i="10"/>
  <c r="K61" i="10"/>
  <c r="K65" i="10"/>
  <c r="K15" i="9"/>
  <c r="K12" i="7"/>
  <c r="K16" i="7"/>
  <c r="K52" i="7"/>
  <c r="K56" i="7"/>
  <c r="K92" i="7"/>
  <c r="K96" i="7"/>
  <c r="K15" i="6"/>
  <c r="K95" i="6"/>
  <c r="K95" i="81"/>
  <c r="K95" i="32"/>
  <c r="K15" i="22"/>
  <c r="K93" i="15"/>
  <c r="K97" i="15"/>
  <c r="K12" i="64"/>
  <c r="K52" i="64"/>
  <c r="K92" i="64"/>
  <c r="K55" i="10"/>
  <c r="K59" i="10"/>
  <c r="K63" i="10"/>
  <c r="K92" i="10"/>
  <c r="K96" i="10"/>
  <c r="K100" i="10"/>
  <c r="K13" i="9"/>
  <c r="K58" i="7"/>
  <c r="K93" i="32"/>
  <c r="K97" i="32"/>
  <c r="K17" i="22"/>
  <c r="K12" i="9"/>
  <c r="K13" i="7"/>
  <c r="K53" i="7"/>
  <c r="K93" i="7"/>
  <c r="K92" i="81"/>
  <c r="K92" i="32"/>
  <c r="K12" i="22"/>
  <c r="K94" i="15"/>
  <c r="K52" i="10"/>
  <c r="K56" i="10"/>
  <c r="K60" i="10"/>
  <c r="A45" i="97"/>
  <c r="K156" i="9" l="1"/>
  <c r="K164" i="98" s="1"/>
  <c r="P196" i="9"/>
  <c r="P204" i="98" s="1"/>
  <c r="K156" i="5"/>
  <c r="K161" i="98" s="1"/>
  <c r="K36" i="5"/>
  <c r="K41" i="98" s="1"/>
  <c r="K116" i="99"/>
  <c r="K116" i="98" s="1"/>
  <c r="P196" i="41"/>
  <c r="P156" i="49"/>
  <c r="P153" i="98" s="1"/>
  <c r="K36" i="45"/>
  <c r="K31" i="98" s="1"/>
  <c r="P196" i="45"/>
  <c r="P191" i="98" s="1"/>
  <c r="K156" i="38"/>
  <c r="K150" i="98" s="1"/>
  <c r="K119" i="98"/>
  <c r="K107" i="98"/>
  <c r="K76" i="69"/>
  <c r="K66" i="98" s="1"/>
  <c r="P156" i="17"/>
  <c r="U156" i="100"/>
  <c r="U149" i="98" s="1"/>
  <c r="K156" i="100"/>
  <c r="K149" i="98" s="1"/>
  <c r="AE156" i="100"/>
  <c r="AE149" i="98" s="1"/>
  <c r="K196" i="100"/>
  <c r="K189" i="98" s="1"/>
  <c r="Z196" i="100"/>
  <c r="Z189" i="98" s="1"/>
  <c r="Z156" i="100"/>
  <c r="Z149" i="98" s="1"/>
  <c r="K116" i="100"/>
  <c r="K109" i="98" s="1"/>
  <c r="K76" i="100"/>
  <c r="K69" i="98" s="1"/>
  <c r="K36" i="69"/>
  <c r="K26" i="98" s="1"/>
  <c r="K76" i="24"/>
  <c r="K78" i="98" s="1"/>
  <c r="K156" i="24"/>
  <c r="K138" i="98" s="1"/>
  <c r="K116" i="24"/>
  <c r="K58" i="98"/>
  <c r="AE196" i="24"/>
  <c r="AE178" i="98" s="1"/>
  <c r="Z156" i="24"/>
  <c r="Z158" i="98" s="1"/>
  <c r="AE156" i="24"/>
  <c r="AE138" i="98" s="1"/>
  <c r="U156" i="24"/>
  <c r="U158" i="98" s="1"/>
  <c r="K196" i="24"/>
  <c r="K198" i="98" s="1"/>
  <c r="U196" i="24"/>
  <c r="U198" i="98" s="1"/>
  <c r="K178" i="98"/>
  <c r="AE156" i="68"/>
  <c r="AE148" i="98" s="1"/>
  <c r="U196" i="68"/>
  <c r="U188" i="98" s="1"/>
  <c r="K196" i="68"/>
  <c r="K188" i="98" s="1"/>
  <c r="AE196" i="68"/>
  <c r="AE188" i="98" s="1"/>
  <c r="Z156" i="68"/>
  <c r="Z148" i="98" s="1"/>
  <c r="K156" i="68"/>
  <c r="K148" i="98" s="1"/>
  <c r="U156" i="68"/>
  <c r="U148" i="98" s="1"/>
  <c r="K116" i="68"/>
  <c r="K108" i="98" s="1"/>
  <c r="P196" i="68"/>
  <c r="P188" i="98" s="1"/>
  <c r="Z196" i="68"/>
  <c r="Z188" i="98" s="1"/>
  <c r="P156" i="68"/>
  <c r="P148" i="98" s="1"/>
  <c r="K36" i="68"/>
  <c r="K28" i="98" s="1"/>
  <c r="AJ138" i="98"/>
  <c r="AJ158" i="98"/>
  <c r="P156" i="24"/>
  <c r="P138" i="98" s="1"/>
  <c r="K156" i="13"/>
  <c r="K134" i="98" s="1"/>
  <c r="AJ174" i="98"/>
  <c r="AE156" i="13"/>
  <c r="AE134" i="98" s="1"/>
  <c r="Z156" i="13"/>
  <c r="Z134" i="98" s="1"/>
  <c r="U156" i="13"/>
  <c r="U155" i="98" s="1"/>
  <c r="Z196" i="13"/>
  <c r="Z195" i="98" s="1"/>
  <c r="P196" i="13"/>
  <c r="P174" i="98" s="1"/>
  <c r="K196" i="13"/>
  <c r="K174" i="98" s="1"/>
  <c r="K116" i="13"/>
  <c r="K115" i="98" s="1"/>
  <c r="AE196" i="13"/>
  <c r="AE195" i="98" s="1"/>
  <c r="U196" i="13"/>
  <c r="AJ134" i="98"/>
  <c r="AJ155" i="98"/>
  <c r="K36" i="24"/>
  <c r="Z196" i="24"/>
  <c r="P196" i="24"/>
  <c r="P178" i="98" s="1"/>
  <c r="K36" i="100"/>
  <c r="K29" i="98" s="1"/>
  <c r="K36" i="73"/>
  <c r="P156" i="13"/>
  <c r="P155" i="98" s="1"/>
  <c r="K116" i="8"/>
  <c r="K125" i="98" s="1"/>
  <c r="K196" i="9"/>
  <c r="K204" i="98" s="1"/>
  <c r="K76" i="9"/>
  <c r="K84" i="98" s="1"/>
  <c r="U196" i="7"/>
  <c r="U203" i="98" s="1"/>
  <c r="U156" i="6"/>
  <c r="U162" i="98" s="1"/>
  <c r="P196" i="6"/>
  <c r="P202" i="98" s="1"/>
  <c r="AE156" i="5"/>
  <c r="AE161" i="98" s="1"/>
  <c r="U196" i="5"/>
  <c r="U201" i="98" s="1"/>
  <c r="K36" i="99"/>
  <c r="K36" i="98" s="1"/>
  <c r="K196" i="49"/>
  <c r="K193" i="98" s="1"/>
  <c r="Z156" i="49"/>
  <c r="Z153" i="98" s="1"/>
  <c r="U196" i="47"/>
  <c r="U192" i="98" s="1"/>
  <c r="P156" i="47"/>
  <c r="P152" i="98" s="1"/>
  <c r="K156" i="47"/>
  <c r="K152" i="98" s="1"/>
  <c r="K116" i="45"/>
  <c r="K111" i="98" s="1"/>
  <c r="AE196" i="45"/>
  <c r="AE191" i="98" s="1"/>
  <c r="K196" i="45"/>
  <c r="K191" i="98" s="1"/>
  <c r="U156" i="45"/>
  <c r="U151" i="98" s="1"/>
  <c r="K116" i="38"/>
  <c r="K110" i="98" s="1"/>
  <c r="U196" i="38"/>
  <c r="U190" i="98" s="1"/>
  <c r="P196" i="38"/>
  <c r="P190" i="98" s="1"/>
  <c r="AE156" i="38"/>
  <c r="AE150" i="98" s="1"/>
  <c r="P156" i="38"/>
  <c r="P150" i="98" s="1"/>
  <c r="AE200" i="98"/>
  <c r="AE194" i="98"/>
  <c r="Z200" i="98"/>
  <c r="Z194" i="98"/>
  <c r="U200" i="98"/>
  <c r="U194" i="98"/>
  <c r="P194" i="98"/>
  <c r="P200" i="98"/>
  <c r="K200" i="98"/>
  <c r="K194" i="98"/>
  <c r="AE156" i="41"/>
  <c r="K154" i="98"/>
  <c r="K160" i="98"/>
  <c r="K76" i="68"/>
  <c r="K68" i="98" s="1"/>
  <c r="AE196" i="100"/>
  <c r="AE189" i="98" s="1"/>
  <c r="U196" i="100"/>
  <c r="U189" i="98" s="1"/>
  <c r="P196" i="100"/>
  <c r="P189" i="98" s="1"/>
  <c r="P156" i="100"/>
  <c r="P149" i="98" s="1"/>
  <c r="G3" i="15"/>
  <c r="G3" i="28"/>
  <c r="G3" i="83"/>
  <c r="G3" i="100"/>
  <c r="G3" i="49"/>
  <c r="G3" i="6"/>
  <c r="G3" i="10"/>
  <c r="G3" i="17"/>
  <c r="G3" i="73"/>
  <c r="G3" i="69"/>
  <c r="G3" i="38"/>
  <c r="G3" i="41"/>
  <c r="G3" i="7"/>
  <c r="G3" i="98"/>
  <c r="G3" i="64"/>
  <c r="G3" i="22"/>
  <c r="G3" i="32"/>
  <c r="G3" i="85"/>
  <c r="G3" i="45"/>
  <c r="G3" i="99"/>
  <c r="G3" i="9"/>
  <c r="G3" i="13"/>
  <c r="G3" i="24"/>
  <c r="G3" i="81"/>
  <c r="G3" i="68"/>
  <c r="G3" i="47"/>
  <c r="G3" i="5"/>
  <c r="G3" i="8"/>
  <c r="Z196" i="69"/>
  <c r="Z186" i="98" s="1"/>
  <c r="K156" i="69"/>
  <c r="K146" i="98" s="1"/>
  <c r="P156" i="69"/>
  <c r="P146" i="98" s="1"/>
  <c r="P196" i="85"/>
  <c r="P187" i="98" s="1"/>
  <c r="K199" i="98"/>
  <c r="K187" i="98"/>
  <c r="Z156" i="85"/>
  <c r="K147" i="98"/>
  <c r="K159" i="98"/>
  <c r="U196" i="83"/>
  <c r="U185" i="98" s="1"/>
  <c r="AE156" i="83"/>
  <c r="AE145" i="98" s="1"/>
  <c r="P156" i="83"/>
  <c r="P145" i="98" s="1"/>
  <c r="K116" i="83"/>
  <c r="K105" i="98" s="1"/>
  <c r="K196" i="81"/>
  <c r="K184" i="98" s="1"/>
  <c r="U156" i="81"/>
  <c r="U144" i="98" s="1"/>
  <c r="P156" i="81"/>
  <c r="P144" i="98" s="1"/>
  <c r="AE181" i="98"/>
  <c r="AE180" i="98"/>
  <c r="U196" i="73"/>
  <c r="U181" i="98" s="1"/>
  <c r="K156" i="73"/>
  <c r="Z156" i="73"/>
  <c r="Z141" i="98" s="1"/>
  <c r="AE140" i="98"/>
  <c r="AE141" i="98"/>
  <c r="Z140" i="98"/>
  <c r="K141" i="98"/>
  <c r="K140" i="98"/>
  <c r="AE196" i="32"/>
  <c r="AE182" i="98" s="1"/>
  <c r="P196" i="32"/>
  <c r="P182" i="98" s="1"/>
  <c r="K196" i="32"/>
  <c r="K182" i="98" s="1"/>
  <c r="AE156" i="32"/>
  <c r="AE142" i="98" s="1"/>
  <c r="U156" i="32"/>
  <c r="U142" i="98" s="1"/>
  <c r="P196" i="28"/>
  <c r="P179" i="98" s="1"/>
  <c r="Z196" i="17"/>
  <c r="P196" i="17"/>
  <c r="P176" i="98" s="1"/>
  <c r="Z156" i="17"/>
  <c r="P136" i="98"/>
  <c r="P157" i="98"/>
  <c r="K136" i="98"/>
  <c r="K157" i="98"/>
  <c r="U196" i="15"/>
  <c r="U175" i="98" s="1"/>
  <c r="P196" i="15"/>
  <c r="P175" i="98" s="1"/>
  <c r="K196" i="15"/>
  <c r="K175" i="98" s="1"/>
  <c r="AE196" i="64"/>
  <c r="AE173" i="98" s="1"/>
  <c r="Z156" i="64"/>
  <c r="Z133" i="98" s="1"/>
  <c r="U156" i="64"/>
  <c r="U133" i="98" s="1"/>
  <c r="AE156" i="10"/>
  <c r="AE132" i="98" s="1"/>
  <c r="AE196" i="10"/>
  <c r="AE172" i="98" s="1"/>
  <c r="K196" i="10"/>
  <c r="K172" i="98" s="1"/>
  <c r="P156" i="10"/>
  <c r="P132" i="98" s="1"/>
  <c r="U180" i="98"/>
  <c r="P197" i="98"/>
  <c r="P159" i="98"/>
  <c r="P147" i="98"/>
  <c r="P154" i="98"/>
  <c r="P160" i="98"/>
  <c r="P199" i="98"/>
  <c r="K174" i="5"/>
  <c r="K172" i="5"/>
  <c r="K173" i="5"/>
  <c r="U177" i="9"/>
  <c r="U173" i="9"/>
  <c r="U175" i="9"/>
  <c r="U174" i="9"/>
  <c r="U172" i="9"/>
  <c r="U176" i="9"/>
  <c r="K116" i="47"/>
  <c r="K112" i="98" s="1"/>
  <c r="K76" i="64"/>
  <c r="K53" i="98" s="1"/>
  <c r="K76" i="81"/>
  <c r="K64" i="98" s="1"/>
  <c r="K76" i="32"/>
  <c r="K62" i="98" s="1"/>
  <c r="K76" i="5"/>
  <c r="K81" i="98" s="1"/>
  <c r="K76" i="73"/>
  <c r="K60" i="98" s="1"/>
  <c r="K116" i="32"/>
  <c r="K102" i="98" s="1"/>
  <c r="K116" i="7"/>
  <c r="K123" i="98" s="1"/>
  <c r="K76" i="15"/>
  <c r="K55" i="98" s="1"/>
  <c r="K76" i="22"/>
  <c r="K57" i="98" s="1"/>
  <c r="K116" i="73"/>
  <c r="K116" i="6"/>
  <c r="K122" i="98" s="1"/>
  <c r="K117" i="98"/>
  <c r="K96" i="98"/>
  <c r="K80" i="98"/>
  <c r="K74" i="98"/>
  <c r="K36" i="10"/>
  <c r="K12" i="98" s="1"/>
  <c r="K76" i="13"/>
  <c r="K116" i="69"/>
  <c r="K106" i="98" s="1"/>
  <c r="K76" i="85"/>
  <c r="K36" i="6"/>
  <c r="K42" i="98" s="1"/>
  <c r="K77" i="98"/>
  <c r="K56" i="98"/>
  <c r="K118" i="98"/>
  <c r="K98" i="98"/>
  <c r="K36" i="83"/>
  <c r="K25" i="98" s="1"/>
  <c r="K36" i="15"/>
  <c r="K15" i="98" s="1"/>
  <c r="K36" i="64"/>
  <c r="K13" i="98" s="1"/>
  <c r="K16" i="98"/>
  <c r="K37" i="98"/>
  <c r="K36" i="13"/>
  <c r="K36" i="85"/>
  <c r="K76" i="83"/>
  <c r="K65" i="98" s="1"/>
  <c r="K36" i="9"/>
  <c r="K44" i="98" s="1"/>
  <c r="K116" i="64"/>
  <c r="K93" i="98" s="1"/>
  <c r="K116" i="15"/>
  <c r="K95" i="98" s="1"/>
  <c r="K76" i="10"/>
  <c r="K52" i="98" s="1"/>
  <c r="K116" i="10"/>
  <c r="K92" i="98" s="1"/>
  <c r="K76" i="7"/>
  <c r="K83" i="98" s="1"/>
  <c r="K36" i="7"/>
  <c r="K43" i="98" s="1"/>
  <c r="K116" i="81"/>
  <c r="K104" i="98" s="1"/>
  <c r="K36" i="22"/>
  <c r="K17" i="98" s="1"/>
  <c r="M36" i="17"/>
  <c r="L36" i="17"/>
  <c r="A200" i="97"/>
  <c r="A14" i="15" s="1"/>
  <c r="A54" i="15" s="1"/>
  <c r="A199" i="97"/>
  <c r="A13" i="17" s="1"/>
  <c r="AI116" i="17"/>
  <c r="AI117" i="98" s="1"/>
  <c r="AH116" i="17"/>
  <c r="AH117" i="98" s="1"/>
  <c r="AG116" i="17"/>
  <c r="AG117" i="98" s="1"/>
  <c r="AF116" i="17"/>
  <c r="AF117" i="98" s="1"/>
  <c r="AD116" i="17"/>
  <c r="AD117" i="98" s="1"/>
  <c r="AC116" i="17"/>
  <c r="AC117" i="98" s="1"/>
  <c r="AB116" i="17"/>
  <c r="AB117" i="98" s="1"/>
  <c r="AA116" i="17"/>
  <c r="AA117" i="98" s="1"/>
  <c r="Y116" i="17"/>
  <c r="Y117" i="98" s="1"/>
  <c r="X116" i="17"/>
  <c r="X117" i="98" s="1"/>
  <c r="W116" i="17"/>
  <c r="W117" i="98" s="1"/>
  <c r="V116" i="17"/>
  <c r="V117" i="98" s="1"/>
  <c r="T116" i="17"/>
  <c r="T117" i="98" s="1"/>
  <c r="S116" i="17"/>
  <c r="S117" i="98" s="1"/>
  <c r="R116" i="17"/>
  <c r="R117" i="98" s="1"/>
  <c r="Q116" i="17"/>
  <c r="Q117" i="98" s="1"/>
  <c r="O116" i="17"/>
  <c r="O117" i="98" s="1"/>
  <c r="N116" i="17"/>
  <c r="N117" i="98" s="1"/>
  <c r="M116" i="17"/>
  <c r="M117" i="98" s="1"/>
  <c r="L116" i="17"/>
  <c r="L117" i="98" s="1"/>
  <c r="AI116" i="15"/>
  <c r="AH116" i="15"/>
  <c r="AG116" i="15"/>
  <c r="AF116" i="15"/>
  <c r="AD116" i="15"/>
  <c r="AC116" i="15"/>
  <c r="AB116" i="15"/>
  <c r="AA116" i="15"/>
  <c r="Y116" i="15"/>
  <c r="X116" i="15"/>
  <c r="W116" i="15"/>
  <c r="V116" i="15"/>
  <c r="T116" i="15"/>
  <c r="S116" i="15"/>
  <c r="R116" i="15"/>
  <c r="Q116" i="15"/>
  <c r="O116" i="15"/>
  <c r="P92" i="15" s="1"/>
  <c r="N116" i="15"/>
  <c r="M116" i="15"/>
  <c r="L116" i="15"/>
  <c r="AI76" i="15"/>
  <c r="AH76" i="15"/>
  <c r="AG76" i="15"/>
  <c r="AF76" i="15"/>
  <c r="AD76" i="15"/>
  <c r="AC76" i="15"/>
  <c r="AB76" i="15"/>
  <c r="AA76" i="15"/>
  <c r="Y76" i="15"/>
  <c r="X76" i="15"/>
  <c r="W76" i="15"/>
  <c r="V76" i="15"/>
  <c r="T76" i="15"/>
  <c r="S76" i="15"/>
  <c r="R76" i="15"/>
  <c r="Q76" i="15"/>
  <c r="O76" i="15"/>
  <c r="P52" i="15" s="1"/>
  <c r="N76" i="15"/>
  <c r="M76" i="15"/>
  <c r="L76" i="15"/>
  <c r="AI76" i="17"/>
  <c r="AI77" i="98" s="1"/>
  <c r="AH76" i="17"/>
  <c r="AH77" i="98" s="1"/>
  <c r="AG76" i="17"/>
  <c r="AG77" i="98" s="1"/>
  <c r="AF76" i="17"/>
  <c r="AF77" i="98" s="1"/>
  <c r="AD76" i="17"/>
  <c r="AD77" i="98" s="1"/>
  <c r="AC76" i="17"/>
  <c r="AC77" i="98" s="1"/>
  <c r="AB76" i="17"/>
  <c r="AB77" i="98" s="1"/>
  <c r="AA76" i="17"/>
  <c r="AA77" i="98" s="1"/>
  <c r="Y76" i="17"/>
  <c r="Y77" i="98" s="1"/>
  <c r="X76" i="17"/>
  <c r="X77" i="98" s="1"/>
  <c r="W76" i="17"/>
  <c r="W77" i="98" s="1"/>
  <c r="V76" i="17"/>
  <c r="V77" i="98" s="1"/>
  <c r="T76" i="17"/>
  <c r="T77" i="98" s="1"/>
  <c r="S76" i="17"/>
  <c r="S77" i="98" s="1"/>
  <c r="R76" i="17"/>
  <c r="R77" i="98" s="1"/>
  <c r="Q76" i="17"/>
  <c r="Q77" i="98" s="1"/>
  <c r="O76" i="17"/>
  <c r="O77" i="98" s="1"/>
  <c r="N76" i="17"/>
  <c r="N77" i="98" s="1"/>
  <c r="M76" i="17"/>
  <c r="M77" i="98" s="1"/>
  <c r="L76" i="17"/>
  <c r="L77" i="98" s="1"/>
  <c r="AI36" i="17"/>
  <c r="AH36" i="17"/>
  <c r="AG36" i="17"/>
  <c r="AF36" i="17"/>
  <c r="AD36" i="17"/>
  <c r="AC36" i="17"/>
  <c r="AB36" i="17"/>
  <c r="AA36" i="17"/>
  <c r="Y36" i="17"/>
  <c r="X36" i="17"/>
  <c r="W36" i="17"/>
  <c r="V36" i="17"/>
  <c r="T36" i="17"/>
  <c r="S36" i="17"/>
  <c r="R36" i="17"/>
  <c r="Q36" i="17"/>
  <c r="O36" i="17"/>
  <c r="P12" i="17" s="1"/>
  <c r="N36" i="17"/>
  <c r="AI36" i="15"/>
  <c r="AH36" i="15"/>
  <c r="AG36" i="15"/>
  <c r="AF36" i="15"/>
  <c r="AD36" i="15"/>
  <c r="AC36" i="15"/>
  <c r="AB36" i="15"/>
  <c r="AA36" i="15"/>
  <c r="Y36" i="15"/>
  <c r="X36" i="15"/>
  <c r="W36" i="15"/>
  <c r="V36" i="15"/>
  <c r="T36" i="15"/>
  <c r="S36" i="15"/>
  <c r="R36" i="15"/>
  <c r="Q36" i="15"/>
  <c r="O36" i="15"/>
  <c r="P13" i="15" s="1"/>
  <c r="N36" i="15"/>
  <c r="M36" i="15"/>
  <c r="L36" i="15"/>
  <c r="K158" i="98" l="1"/>
  <c r="U178" i="98"/>
  <c r="P198" i="98"/>
  <c r="AE198" i="98"/>
  <c r="AE158" i="98"/>
  <c r="Z138" i="98"/>
  <c r="U138" i="98"/>
  <c r="P158" i="98"/>
  <c r="K195" i="98"/>
  <c r="U134" i="98"/>
  <c r="K94" i="98"/>
  <c r="K155" i="98"/>
  <c r="Z155" i="98"/>
  <c r="AE155" i="98"/>
  <c r="P195" i="98"/>
  <c r="Z174" i="98"/>
  <c r="P134" i="98"/>
  <c r="AE174" i="98"/>
  <c r="U195" i="98"/>
  <c r="U174" i="98"/>
  <c r="K38" i="98"/>
  <c r="K18" i="98"/>
  <c r="Z178" i="98"/>
  <c r="Z198" i="98"/>
  <c r="K20" i="98"/>
  <c r="K21" i="98"/>
  <c r="U196" i="9"/>
  <c r="U204" i="98" s="1"/>
  <c r="K196" i="5"/>
  <c r="K201" i="98" s="1"/>
  <c r="AE160" i="98"/>
  <c r="AE154" i="98"/>
  <c r="Z159" i="98"/>
  <c r="Z147" i="98"/>
  <c r="K61" i="98"/>
  <c r="Z197" i="98"/>
  <c r="Z176" i="98"/>
  <c r="Z157" i="98"/>
  <c r="Z136" i="98"/>
  <c r="A173" i="17"/>
  <c r="A133" i="17"/>
  <c r="A174" i="15"/>
  <c r="A134" i="15"/>
  <c r="P93" i="17"/>
  <c r="K75" i="98"/>
  <c r="K54" i="98"/>
  <c r="P92" i="17"/>
  <c r="P53" i="17"/>
  <c r="K39" i="98"/>
  <c r="K27" i="98"/>
  <c r="K79" i="98"/>
  <c r="K67" i="98"/>
  <c r="P52" i="17"/>
  <c r="K35" i="98"/>
  <c r="K14" i="98"/>
  <c r="K100" i="98"/>
  <c r="K101" i="98"/>
  <c r="P53" i="15"/>
  <c r="P93" i="15"/>
  <c r="AJ52" i="17"/>
  <c r="AJ53" i="17"/>
  <c r="AJ52" i="15"/>
  <c r="AJ53" i="15"/>
  <c r="AJ92" i="15"/>
  <c r="AJ93" i="15"/>
  <c r="AJ92" i="17"/>
  <c r="AJ93" i="17"/>
  <c r="A13" i="15"/>
  <c r="A14" i="17"/>
  <c r="AE52" i="17"/>
  <c r="AE53" i="17"/>
  <c r="AE92" i="15"/>
  <c r="AE93" i="15"/>
  <c r="AE92" i="17"/>
  <c r="AE93" i="17"/>
  <c r="AE52" i="15"/>
  <c r="AE53" i="15"/>
  <c r="U52" i="17"/>
  <c r="U53" i="17"/>
  <c r="Z52" i="17"/>
  <c r="Z53" i="17"/>
  <c r="U52" i="15"/>
  <c r="U53" i="15"/>
  <c r="Z52" i="15"/>
  <c r="Z53" i="15"/>
  <c r="U92" i="15"/>
  <c r="U93" i="15"/>
  <c r="Z92" i="15"/>
  <c r="Z93" i="15"/>
  <c r="U92" i="17"/>
  <c r="U93" i="17"/>
  <c r="Z92" i="17"/>
  <c r="Z93" i="17"/>
  <c r="U12" i="15"/>
  <c r="U13" i="15"/>
  <c r="AJ12" i="17"/>
  <c r="AJ13" i="17"/>
  <c r="AJ14" i="17"/>
  <c r="AE14" i="17"/>
  <c r="AE12" i="17"/>
  <c r="AE13" i="17"/>
  <c r="Z14" i="17"/>
  <c r="Z13" i="17"/>
  <c r="Z12" i="17"/>
  <c r="U14" i="17"/>
  <c r="U13" i="17"/>
  <c r="U12" i="17"/>
  <c r="AJ13" i="15"/>
  <c r="AJ12" i="15"/>
  <c r="AJ14" i="15"/>
  <c r="AE13" i="15"/>
  <c r="AE12" i="15"/>
  <c r="AE14" i="15"/>
  <c r="Z13" i="15"/>
  <c r="Z12" i="15"/>
  <c r="Z14" i="15"/>
  <c r="P12" i="15"/>
  <c r="P13" i="17"/>
  <c r="AD116" i="100"/>
  <c r="AC116" i="100"/>
  <c r="AC109" i="98" s="1"/>
  <c r="AB116" i="100"/>
  <c r="AB109" i="98" s="1"/>
  <c r="AA116" i="100"/>
  <c r="AA109" i="98" s="1"/>
  <c r="Y116" i="100"/>
  <c r="X116" i="100"/>
  <c r="X109" i="98" s="1"/>
  <c r="W116" i="100"/>
  <c r="W109" i="98" s="1"/>
  <c r="V116" i="100"/>
  <c r="V109" i="98" s="1"/>
  <c r="T116" i="100"/>
  <c r="U101" i="100" s="1"/>
  <c r="S116" i="100"/>
  <c r="S109" i="98" s="1"/>
  <c r="R116" i="100"/>
  <c r="R109" i="98" s="1"/>
  <c r="Q116" i="100"/>
  <c r="Q109" i="98" s="1"/>
  <c r="O116" i="100"/>
  <c r="N116" i="100"/>
  <c r="N109" i="98" s="1"/>
  <c r="M116" i="100"/>
  <c r="M109" i="98" s="1"/>
  <c r="L116" i="100"/>
  <c r="L109" i="98" s="1"/>
  <c r="A114" i="100"/>
  <c r="A113" i="100"/>
  <c r="A112" i="100"/>
  <c r="A111" i="100"/>
  <c r="A110" i="100"/>
  <c r="A109" i="100"/>
  <c r="A104" i="100"/>
  <c r="A103" i="100"/>
  <c r="A102" i="100"/>
  <c r="A95" i="100"/>
  <c r="A94" i="100"/>
  <c r="A93" i="100"/>
  <c r="AD76" i="100"/>
  <c r="AC76" i="100"/>
  <c r="AC69" i="98" s="1"/>
  <c r="AB76" i="100"/>
  <c r="AB69" i="98" s="1"/>
  <c r="AA76" i="100"/>
  <c r="AA69" i="98" s="1"/>
  <c r="Y76" i="100"/>
  <c r="X76" i="100"/>
  <c r="X69" i="98" s="1"/>
  <c r="W76" i="100"/>
  <c r="W69" i="98" s="1"/>
  <c r="V76" i="100"/>
  <c r="V69" i="98" s="1"/>
  <c r="T76" i="100"/>
  <c r="S76" i="100"/>
  <c r="S69" i="98" s="1"/>
  <c r="R76" i="100"/>
  <c r="R69" i="98" s="1"/>
  <c r="Q76" i="100"/>
  <c r="Q69" i="98" s="1"/>
  <c r="O76" i="100"/>
  <c r="N76" i="100"/>
  <c r="N69" i="98" s="1"/>
  <c r="M76" i="100"/>
  <c r="M69" i="98" s="1"/>
  <c r="L76" i="100"/>
  <c r="L69" i="98" s="1"/>
  <c r="A74" i="100"/>
  <c r="A73" i="100"/>
  <c r="A72" i="100"/>
  <c r="A71" i="100"/>
  <c r="A70" i="100"/>
  <c r="A69" i="100"/>
  <c r="A64" i="100"/>
  <c r="A63" i="100"/>
  <c r="A62" i="100"/>
  <c r="A55" i="100"/>
  <c r="A54" i="100"/>
  <c r="A53" i="100"/>
  <c r="Z61" i="100"/>
  <c r="AD36" i="100"/>
  <c r="AC36" i="100"/>
  <c r="AC29" i="98" s="1"/>
  <c r="AB36" i="100"/>
  <c r="AB29" i="98" s="1"/>
  <c r="AA36" i="100"/>
  <c r="AA29" i="98" s="1"/>
  <c r="Y36" i="100"/>
  <c r="Z12" i="100" s="1"/>
  <c r="X36" i="100"/>
  <c r="X29" i="98" s="1"/>
  <c r="W36" i="100"/>
  <c r="W29" i="98" s="1"/>
  <c r="V36" i="100"/>
  <c r="V29" i="98" s="1"/>
  <c r="T36" i="100"/>
  <c r="S36" i="100"/>
  <c r="S29" i="98" s="1"/>
  <c r="R36" i="100"/>
  <c r="R29" i="98" s="1"/>
  <c r="Q36" i="100"/>
  <c r="Q29" i="98" s="1"/>
  <c r="O36" i="100"/>
  <c r="N36" i="100"/>
  <c r="N29" i="98" s="1"/>
  <c r="M36" i="100"/>
  <c r="M29" i="98" s="1"/>
  <c r="L36" i="100"/>
  <c r="L29" i="98" s="1"/>
  <c r="A44" i="97"/>
  <c r="L3" i="98" s="1"/>
  <c r="O116" i="64"/>
  <c r="P93" i="64" s="1"/>
  <c r="N116" i="64"/>
  <c r="N93" i="98" s="1"/>
  <c r="M116" i="64"/>
  <c r="M93" i="98" s="1"/>
  <c r="L116" i="64"/>
  <c r="L93" i="98" s="1"/>
  <c r="O76" i="64"/>
  <c r="P53" i="64" s="1"/>
  <c r="N76" i="64"/>
  <c r="N53" i="98" s="1"/>
  <c r="M76" i="64"/>
  <c r="M53" i="98" s="1"/>
  <c r="L76" i="64"/>
  <c r="L53" i="98" s="1"/>
  <c r="O36" i="64"/>
  <c r="P13" i="64" s="1"/>
  <c r="N36" i="64"/>
  <c r="N13" i="98" s="1"/>
  <c r="M36" i="64"/>
  <c r="M13" i="98" s="1"/>
  <c r="L36" i="64"/>
  <c r="L13" i="98" s="1"/>
  <c r="P14" i="64"/>
  <c r="O116" i="13"/>
  <c r="N116" i="13"/>
  <c r="M116" i="13"/>
  <c r="L116" i="13"/>
  <c r="O76" i="13"/>
  <c r="N76" i="13"/>
  <c r="M76" i="13"/>
  <c r="L76" i="13"/>
  <c r="O36" i="13"/>
  <c r="N36" i="13"/>
  <c r="N35" i="98" s="1"/>
  <c r="M36" i="13"/>
  <c r="M14" i="98" s="1"/>
  <c r="L36" i="13"/>
  <c r="L14" i="98" s="1"/>
  <c r="P96" i="15"/>
  <c r="N95" i="98"/>
  <c r="M95" i="98"/>
  <c r="L95" i="98"/>
  <c r="P57" i="15"/>
  <c r="N55" i="98"/>
  <c r="M55" i="98"/>
  <c r="L55" i="98"/>
  <c r="P59" i="15"/>
  <c r="P18" i="15"/>
  <c r="N15" i="98"/>
  <c r="M15" i="98"/>
  <c r="L15" i="98"/>
  <c r="P15" i="15"/>
  <c r="O96" i="98"/>
  <c r="N96" i="98"/>
  <c r="M96" i="98"/>
  <c r="L96" i="98"/>
  <c r="P99" i="17"/>
  <c r="P97" i="17"/>
  <c r="P95" i="17"/>
  <c r="P58" i="17"/>
  <c r="N56" i="98"/>
  <c r="M56" i="98"/>
  <c r="L56" i="98"/>
  <c r="P18" i="17"/>
  <c r="N37" i="98"/>
  <c r="M16" i="98"/>
  <c r="L16" i="98"/>
  <c r="P15" i="17"/>
  <c r="O116" i="22"/>
  <c r="P96" i="22" s="1"/>
  <c r="N116" i="22"/>
  <c r="N97" i="98" s="1"/>
  <c r="M116" i="22"/>
  <c r="M97" i="98" s="1"/>
  <c r="L116" i="22"/>
  <c r="L97" i="98" s="1"/>
  <c r="O76" i="22"/>
  <c r="P55" i="22" s="1"/>
  <c r="N76" i="22"/>
  <c r="N57" i="98" s="1"/>
  <c r="M76" i="22"/>
  <c r="M57" i="98" s="1"/>
  <c r="L76" i="22"/>
  <c r="L57" i="98" s="1"/>
  <c r="O36" i="22"/>
  <c r="P14" i="22" s="1"/>
  <c r="N36" i="22"/>
  <c r="N17" i="98" s="1"/>
  <c r="M36" i="22"/>
  <c r="M17" i="98" s="1"/>
  <c r="L36" i="22"/>
  <c r="L17" i="98" s="1"/>
  <c r="O116" i="24"/>
  <c r="N116" i="24"/>
  <c r="M116" i="24"/>
  <c r="L116" i="24"/>
  <c r="O76" i="24"/>
  <c r="N76" i="24"/>
  <c r="M76" i="24"/>
  <c r="L76" i="24"/>
  <c r="O36" i="24"/>
  <c r="N36" i="24"/>
  <c r="N18" i="98" s="1"/>
  <c r="M36" i="24"/>
  <c r="M38" i="98" s="1"/>
  <c r="L36" i="24"/>
  <c r="L38" i="98" s="1"/>
  <c r="O116" i="28"/>
  <c r="P96" i="28" s="1"/>
  <c r="N116" i="28"/>
  <c r="N99" i="98" s="1"/>
  <c r="M116" i="28"/>
  <c r="M99" i="98" s="1"/>
  <c r="L116" i="28"/>
  <c r="L99" i="98" s="1"/>
  <c r="P97" i="28"/>
  <c r="P93" i="28"/>
  <c r="O76" i="28"/>
  <c r="P56" i="28" s="1"/>
  <c r="N76" i="28"/>
  <c r="N59" i="98" s="1"/>
  <c r="M76" i="28"/>
  <c r="M59" i="98" s="1"/>
  <c r="L76" i="28"/>
  <c r="L59" i="98" s="1"/>
  <c r="P53" i="28"/>
  <c r="O36" i="28"/>
  <c r="O19" i="98" s="1"/>
  <c r="N36" i="28"/>
  <c r="N19" i="98" s="1"/>
  <c r="M36" i="28"/>
  <c r="M19" i="98" s="1"/>
  <c r="L36" i="28"/>
  <c r="L19" i="98" s="1"/>
  <c r="O116" i="73"/>
  <c r="P97" i="73" s="1"/>
  <c r="N116" i="73"/>
  <c r="M116" i="73"/>
  <c r="L116" i="73"/>
  <c r="L100" i="98" s="1"/>
  <c r="O76" i="73"/>
  <c r="P57" i="73" s="1"/>
  <c r="N76" i="73"/>
  <c r="M76" i="73"/>
  <c r="L76" i="73"/>
  <c r="L60" i="98" s="1"/>
  <c r="O36" i="73"/>
  <c r="P17" i="73" s="1"/>
  <c r="N36" i="73"/>
  <c r="N20" i="98" s="1"/>
  <c r="M36" i="73"/>
  <c r="M21" i="98" s="1"/>
  <c r="L36" i="73"/>
  <c r="L21" i="98" s="1"/>
  <c r="O116" i="32"/>
  <c r="P95" i="32" s="1"/>
  <c r="N116" i="32"/>
  <c r="N102" i="98" s="1"/>
  <c r="M116" i="32"/>
  <c r="M102" i="98" s="1"/>
  <c r="L116" i="32"/>
  <c r="L102" i="98" s="1"/>
  <c r="O76" i="32"/>
  <c r="O62" i="98" s="1"/>
  <c r="N76" i="32"/>
  <c r="N62" i="98" s="1"/>
  <c r="M76" i="32"/>
  <c r="M62" i="98" s="1"/>
  <c r="L76" i="32"/>
  <c r="L62" i="98" s="1"/>
  <c r="P57" i="32"/>
  <c r="P56" i="32"/>
  <c r="P55" i="32"/>
  <c r="P54" i="32"/>
  <c r="P53" i="32"/>
  <c r="P52" i="32"/>
  <c r="O36" i="32"/>
  <c r="P16" i="32" s="1"/>
  <c r="N36" i="32"/>
  <c r="N22" i="98" s="1"/>
  <c r="M36" i="32"/>
  <c r="M22" i="98" s="1"/>
  <c r="L36" i="32"/>
  <c r="L22" i="98" s="1"/>
  <c r="P116" i="36"/>
  <c r="P103" i="98" s="1"/>
  <c r="O116" i="36"/>
  <c r="O103" i="98" s="1"/>
  <c r="N116" i="36"/>
  <c r="N103" i="98" s="1"/>
  <c r="M116" i="36"/>
  <c r="M103" i="98" s="1"/>
  <c r="L116" i="36"/>
  <c r="L103" i="98" s="1"/>
  <c r="P76" i="36"/>
  <c r="P63" i="98" s="1"/>
  <c r="O76" i="36"/>
  <c r="O63" i="98" s="1"/>
  <c r="N76" i="36"/>
  <c r="N63" i="98" s="1"/>
  <c r="M76" i="36"/>
  <c r="M63" i="98" s="1"/>
  <c r="L76" i="36"/>
  <c r="L63" i="98" s="1"/>
  <c r="P36" i="36"/>
  <c r="P23" i="98" s="1"/>
  <c r="O36" i="36"/>
  <c r="O23" i="98" s="1"/>
  <c r="N36" i="36"/>
  <c r="N23" i="98" s="1"/>
  <c r="M36" i="36"/>
  <c r="M23" i="98" s="1"/>
  <c r="L36" i="36"/>
  <c r="L23" i="98" s="1"/>
  <c r="O116" i="81"/>
  <c r="O104" i="98" s="1"/>
  <c r="N116" i="81"/>
  <c r="N104" i="98" s="1"/>
  <c r="M116" i="81"/>
  <c r="M104" i="98" s="1"/>
  <c r="L116" i="81"/>
  <c r="L104" i="98" s="1"/>
  <c r="O76" i="81"/>
  <c r="O64" i="98" s="1"/>
  <c r="N76" i="81"/>
  <c r="N64" i="98" s="1"/>
  <c r="M76" i="81"/>
  <c r="M64" i="98" s="1"/>
  <c r="L76" i="81"/>
  <c r="L64" i="98" s="1"/>
  <c r="P57" i="81"/>
  <c r="P56" i="81"/>
  <c r="P53" i="81"/>
  <c r="O36" i="81"/>
  <c r="P16" i="81" s="1"/>
  <c r="N36" i="81"/>
  <c r="N24" i="98" s="1"/>
  <c r="M36" i="81"/>
  <c r="M24" i="98" s="1"/>
  <c r="L36" i="81"/>
  <c r="L24" i="98" s="1"/>
  <c r="O116" i="83"/>
  <c r="P96" i="83" s="1"/>
  <c r="N116" i="83"/>
  <c r="N105" i="98" s="1"/>
  <c r="M116" i="83"/>
  <c r="M105" i="98" s="1"/>
  <c r="L116" i="83"/>
  <c r="L105" i="98" s="1"/>
  <c r="P93" i="83"/>
  <c r="O76" i="83"/>
  <c r="O65" i="98" s="1"/>
  <c r="N76" i="83"/>
  <c r="N65" i="98" s="1"/>
  <c r="M76" i="83"/>
  <c r="M65" i="98" s="1"/>
  <c r="L76" i="83"/>
  <c r="L65" i="98" s="1"/>
  <c r="P58" i="83"/>
  <c r="P54" i="83"/>
  <c r="O36" i="83"/>
  <c r="O25" i="98" s="1"/>
  <c r="N36" i="83"/>
  <c r="N25" i="98" s="1"/>
  <c r="M36" i="83"/>
  <c r="M25" i="98" s="1"/>
  <c r="L36" i="83"/>
  <c r="L25" i="98" s="1"/>
  <c r="P17" i="83"/>
  <c r="P14" i="83"/>
  <c r="P13" i="83"/>
  <c r="O116" i="69"/>
  <c r="N116" i="69"/>
  <c r="N106" i="98" s="1"/>
  <c r="M116" i="69"/>
  <c r="M106" i="98" s="1"/>
  <c r="L116" i="69"/>
  <c r="L106" i="98" s="1"/>
  <c r="O76" i="69"/>
  <c r="N76" i="69"/>
  <c r="N66" i="98" s="1"/>
  <c r="M76" i="69"/>
  <c r="M66" i="98" s="1"/>
  <c r="L76" i="69"/>
  <c r="L66" i="98" s="1"/>
  <c r="O36" i="69"/>
  <c r="P16" i="69" s="1"/>
  <c r="N36" i="69"/>
  <c r="N26" i="98" s="1"/>
  <c r="M36" i="69"/>
  <c r="M26" i="98" s="1"/>
  <c r="L36" i="69"/>
  <c r="L26" i="98" s="1"/>
  <c r="O116" i="85"/>
  <c r="N116" i="85"/>
  <c r="M116" i="85"/>
  <c r="L116" i="85"/>
  <c r="P98" i="85"/>
  <c r="P94" i="85"/>
  <c r="O76" i="85"/>
  <c r="N76" i="85"/>
  <c r="M76" i="85"/>
  <c r="M79" i="98" s="1"/>
  <c r="L76" i="85"/>
  <c r="P58" i="85"/>
  <c r="P57" i="85"/>
  <c r="P56" i="85"/>
  <c r="P55" i="85"/>
  <c r="P54" i="85"/>
  <c r="P53" i="85"/>
  <c r="P52" i="85"/>
  <c r="O36" i="85"/>
  <c r="P15" i="85" s="1"/>
  <c r="N36" i="85"/>
  <c r="N39" i="98" s="1"/>
  <c r="M36" i="85"/>
  <c r="M27" i="98" s="1"/>
  <c r="L36" i="85"/>
  <c r="L27" i="98" s="1"/>
  <c r="P18" i="85"/>
  <c r="O116" i="38"/>
  <c r="O110" i="98" s="1"/>
  <c r="N116" i="38"/>
  <c r="N110" i="98" s="1"/>
  <c r="M116" i="38"/>
  <c r="M110" i="98" s="1"/>
  <c r="L116" i="38"/>
  <c r="L110" i="98" s="1"/>
  <c r="P92" i="38"/>
  <c r="O76" i="38"/>
  <c r="P53" i="38" s="1"/>
  <c r="N76" i="38"/>
  <c r="N70" i="98" s="1"/>
  <c r="M76" i="38"/>
  <c r="M70" i="98" s="1"/>
  <c r="L76" i="38"/>
  <c r="L70" i="98" s="1"/>
  <c r="O36" i="38"/>
  <c r="P14" i="38" s="1"/>
  <c r="N36" i="38"/>
  <c r="N30" i="98" s="1"/>
  <c r="M36" i="38"/>
  <c r="M30" i="98" s="1"/>
  <c r="L36" i="38"/>
  <c r="L30" i="98" s="1"/>
  <c r="O116" i="45"/>
  <c r="O111" i="98" s="1"/>
  <c r="N116" i="45"/>
  <c r="N111" i="98" s="1"/>
  <c r="M116" i="45"/>
  <c r="M111" i="98" s="1"/>
  <c r="L116" i="45"/>
  <c r="L111" i="98" s="1"/>
  <c r="O76" i="45"/>
  <c r="P55" i="45" s="1"/>
  <c r="N76" i="45"/>
  <c r="N71" i="98" s="1"/>
  <c r="M76" i="45"/>
  <c r="M71" i="98" s="1"/>
  <c r="L76" i="45"/>
  <c r="L71" i="98" s="1"/>
  <c r="O36" i="45"/>
  <c r="P14" i="45" s="1"/>
  <c r="N36" i="45"/>
  <c r="N31" i="98" s="1"/>
  <c r="M36" i="45"/>
  <c r="M31" i="98" s="1"/>
  <c r="L36" i="45"/>
  <c r="L31" i="98" s="1"/>
  <c r="P15" i="45"/>
  <c r="O116" i="47"/>
  <c r="O112" i="98" s="1"/>
  <c r="N116" i="47"/>
  <c r="N112" i="98" s="1"/>
  <c r="M116" i="47"/>
  <c r="M112" i="98" s="1"/>
  <c r="L116" i="47"/>
  <c r="L112" i="98" s="1"/>
  <c r="P96" i="47"/>
  <c r="P95" i="47"/>
  <c r="P93" i="47"/>
  <c r="P92" i="47"/>
  <c r="O76" i="47"/>
  <c r="P55" i="47" s="1"/>
  <c r="N76" i="47"/>
  <c r="N72" i="98" s="1"/>
  <c r="M76" i="47"/>
  <c r="M72" i="98" s="1"/>
  <c r="L76" i="47"/>
  <c r="L72" i="98" s="1"/>
  <c r="O36" i="47"/>
  <c r="P15" i="47" s="1"/>
  <c r="N36" i="47"/>
  <c r="N32" i="98" s="1"/>
  <c r="M36" i="47"/>
  <c r="M32" i="98" s="1"/>
  <c r="L36" i="47"/>
  <c r="L32" i="98" s="1"/>
  <c r="O116" i="49"/>
  <c r="O113" i="98" s="1"/>
  <c r="N116" i="49"/>
  <c r="N113" i="98" s="1"/>
  <c r="M116" i="49"/>
  <c r="M113" i="98" s="1"/>
  <c r="L116" i="49"/>
  <c r="L113" i="98" s="1"/>
  <c r="P95" i="49"/>
  <c r="O76" i="49"/>
  <c r="O73" i="98" s="1"/>
  <c r="N76" i="49"/>
  <c r="N73" i="98" s="1"/>
  <c r="M76" i="49"/>
  <c r="M73" i="98" s="1"/>
  <c r="L76" i="49"/>
  <c r="L73" i="98" s="1"/>
  <c r="P54" i="49"/>
  <c r="P53" i="49"/>
  <c r="P52" i="49"/>
  <c r="O36" i="49"/>
  <c r="P13" i="49" s="1"/>
  <c r="N36" i="49"/>
  <c r="N33" i="98" s="1"/>
  <c r="M36" i="49"/>
  <c r="M33" i="98" s="1"/>
  <c r="L36" i="49"/>
  <c r="L33" i="98" s="1"/>
  <c r="O116" i="41"/>
  <c r="N116" i="41"/>
  <c r="M116" i="41"/>
  <c r="L116" i="41"/>
  <c r="O76" i="41"/>
  <c r="P56" i="41" s="1"/>
  <c r="N76" i="41"/>
  <c r="M76" i="41"/>
  <c r="L76" i="41"/>
  <c r="P52" i="41"/>
  <c r="O36" i="41"/>
  <c r="P14" i="41" s="1"/>
  <c r="N36" i="41"/>
  <c r="N40" i="98" s="1"/>
  <c r="M36" i="41"/>
  <c r="M40" i="98" s="1"/>
  <c r="L36" i="41"/>
  <c r="L40" i="98" s="1"/>
  <c r="P15" i="41"/>
  <c r="O116" i="99"/>
  <c r="O116" i="98" s="1"/>
  <c r="N116" i="99"/>
  <c r="N116" i="98" s="1"/>
  <c r="M116" i="99"/>
  <c r="M116" i="98" s="1"/>
  <c r="L116" i="99"/>
  <c r="L116" i="98" s="1"/>
  <c r="P96" i="99"/>
  <c r="P95" i="99"/>
  <c r="P94" i="99"/>
  <c r="P93" i="99"/>
  <c r="P92" i="99"/>
  <c r="P76" i="99"/>
  <c r="P76" i="98" s="1"/>
  <c r="O76" i="99"/>
  <c r="O76" i="98" s="1"/>
  <c r="N76" i="99"/>
  <c r="N76" i="98" s="1"/>
  <c r="M76" i="99"/>
  <c r="M76" i="98" s="1"/>
  <c r="L76" i="99"/>
  <c r="L76" i="98" s="1"/>
  <c r="O36" i="99"/>
  <c r="O36" i="98" s="1"/>
  <c r="N36" i="99"/>
  <c r="N36" i="98" s="1"/>
  <c r="M36" i="99"/>
  <c r="M36" i="98" s="1"/>
  <c r="L36" i="99"/>
  <c r="L36" i="98" s="1"/>
  <c r="O116" i="5"/>
  <c r="P93" i="5" s="1"/>
  <c r="N116" i="5"/>
  <c r="N121" i="98" s="1"/>
  <c r="M116" i="5"/>
  <c r="M121" i="98" s="1"/>
  <c r="L116" i="5"/>
  <c r="L121" i="98" s="1"/>
  <c r="O76" i="5"/>
  <c r="P53" i="5" s="1"/>
  <c r="N76" i="5"/>
  <c r="N81" i="98" s="1"/>
  <c r="M76" i="5"/>
  <c r="M81" i="98" s="1"/>
  <c r="L76" i="5"/>
  <c r="L81" i="98" s="1"/>
  <c r="O36" i="5"/>
  <c r="P13" i="5" s="1"/>
  <c r="N36" i="5"/>
  <c r="N41" i="98" s="1"/>
  <c r="M36" i="5"/>
  <c r="M41" i="98" s="1"/>
  <c r="L36" i="5"/>
  <c r="L41" i="98" s="1"/>
  <c r="O116" i="6"/>
  <c r="O122" i="98" s="1"/>
  <c r="N116" i="6"/>
  <c r="N122" i="98" s="1"/>
  <c r="M116" i="6"/>
  <c r="M122" i="98" s="1"/>
  <c r="L116" i="6"/>
  <c r="L122" i="98" s="1"/>
  <c r="O76" i="6"/>
  <c r="P56" i="6" s="1"/>
  <c r="N76" i="6"/>
  <c r="N82" i="98" s="1"/>
  <c r="M76" i="6"/>
  <c r="M82" i="98" s="1"/>
  <c r="L76" i="6"/>
  <c r="L82" i="98" s="1"/>
  <c r="O36" i="6"/>
  <c r="O42" i="98" s="1"/>
  <c r="N36" i="6"/>
  <c r="N42" i="98" s="1"/>
  <c r="M36" i="6"/>
  <c r="M42" i="98" s="1"/>
  <c r="L36" i="6"/>
  <c r="L42" i="98" s="1"/>
  <c r="P17" i="6"/>
  <c r="P15" i="6"/>
  <c r="P12" i="6"/>
  <c r="O116" i="7"/>
  <c r="P96" i="7" s="1"/>
  <c r="N116" i="7"/>
  <c r="N123" i="98" s="1"/>
  <c r="M116" i="7"/>
  <c r="M123" i="98" s="1"/>
  <c r="L116" i="7"/>
  <c r="L123" i="98" s="1"/>
  <c r="O76" i="7"/>
  <c r="O83" i="98" s="1"/>
  <c r="N76" i="7"/>
  <c r="N83" i="98" s="1"/>
  <c r="M76" i="7"/>
  <c r="M83" i="98" s="1"/>
  <c r="L76" i="7"/>
  <c r="L83" i="98" s="1"/>
  <c r="O36" i="7"/>
  <c r="P15" i="7" s="1"/>
  <c r="N36" i="7"/>
  <c r="N43" i="98" s="1"/>
  <c r="M36" i="7"/>
  <c r="M43" i="98" s="1"/>
  <c r="L36" i="7"/>
  <c r="L43" i="98" s="1"/>
  <c r="P18" i="7"/>
  <c r="O116" i="9"/>
  <c r="P96" i="9" s="1"/>
  <c r="N116" i="9"/>
  <c r="N124" i="98" s="1"/>
  <c r="M116" i="9"/>
  <c r="M124" i="98" s="1"/>
  <c r="L116" i="9"/>
  <c r="L124" i="98" s="1"/>
  <c r="O76" i="9"/>
  <c r="P55" i="9" s="1"/>
  <c r="N76" i="9"/>
  <c r="N84" i="98" s="1"/>
  <c r="M76" i="9"/>
  <c r="M84" i="98" s="1"/>
  <c r="L76" i="9"/>
  <c r="L84" i="98" s="1"/>
  <c r="O36" i="9"/>
  <c r="P14" i="9" s="1"/>
  <c r="N36" i="9"/>
  <c r="N44" i="98" s="1"/>
  <c r="M36" i="9"/>
  <c r="M44" i="98" s="1"/>
  <c r="L36" i="9"/>
  <c r="L44" i="98" s="1"/>
  <c r="O116" i="8"/>
  <c r="P92" i="8" s="1"/>
  <c r="N116" i="8"/>
  <c r="N125" i="98" s="1"/>
  <c r="M116" i="8"/>
  <c r="M125" i="98" s="1"/>
  <c r="L116" i="8"/>
  <c r="L125" i="98" s="1"/>
  <c r="O76" i="8"/>
  <c r="P52" i="8" s="1"/>
  <c r="N76" i="8"/>
  <c r="N85" i="98" s="1"/>
  <c r="M76" i="8"/>
  <c r="M85" i="98" s="1"/>
  <c r="L76" i="8"/>
  <c r="L85" i="98" s="1"/>
  <c r="O36" i="8"/>
  <c r="O45" i="98" s="1"/>
  <c r="N36" i="8"/>
  <c r="N45" i="98" s="1"/>
  <c r="M36" i="8"/>
  <c r="M45" i="98" s="1"/>
  <c r="L36" i="8"/>
  <c r="L45" i="98" s="1"/>
  <c r="O116" i="68"/>
  <c r="N116" i="68"/>
  <c r="N108" i="98" s="1"/>
  <c r="M116" i="68"/>
  <c r="M108" i="98" s="1"/>
  <c r="L116" i="68"/>
  <c r="L108" i="98" s="1"/>
  <c r="O76" i="68"/>
  <c r="P64" i="68" s="1"/>
  <c r="N76" i="68"/>
  <c r="N68" i="98" s="1"/>
  <c r="M76" i="68"/>
  <c r="M68" i="98" s="1"/>
  <c r="L76" i="68"/>
  <c r="L68" i="98" s="1"/>
  <c r="O36" i="68"/>
  <c r="P24" i="68" s="1"/>
  <c r="N36" i="68"/>
  <c r="N28" i="98" s="1"/>
  <c r="M36" i="68"/>
  <c r="M28" i="98" s="1"/>
  <c r="L36" i="68"/>
  <c r="L28" i="98" s="1"/>
  <c r="O116" i="10"/>
  <c r="P104" i="10" s="1"/>
  <c r="N116" i="10"/>
  <c r="N92" i="98" s="1"/>
  <c r="M116" i="10"/>
  <c r="M92" i="98" s="1"/>
  <c r="L116" i="10"/>
  <c r="L92" i="98" s="1"/>
  <c r="O76" i="10"/>
  <c r="P62" i="10" s="1"/>
  <c r="N76" i="10"/>
  <c r="N52" i="98" s="1"/>
  <c r="M76" i="10"/>
  <c r="M52" i="98" s="1"/>
  <c r="L76" i="10"/>
  <c r="L52" i="98" s="1"/>
  <c r="P64" i="10"/>
  <c r="O36" i="10"/>
  <c r="P24" i="10" s="1"/>
  <c r="N36" i="10"/>
  <c r="N12" i="98" s="1"/>
  <c r="M36" i="10"/>
  <c r="M12" i="98" s="1"/>
  <c r="L36" i="10"/>
  <c r="L12" i="98" s="1"/>
  <c r="P13" i="8" l="1"/>
  <c r="P12" i="8"/>
  <c r="P36" i="8" s="1"/>
  <c r="P45" i="98" s="1"/>
  <c r="P17" i="9"/>
  <c r="P52" i="9"/>
  <c r="P15" i="9"/>
  <c r="P13" i="7"/>
  <c r="P92" i="6"/>
  <c r="P97" i="6"/>
  <c r="P17" i="99"/>
  <c r="P53" i="41"/>
  <c r="P54" i="41"/>
  <c r="P55" i="41"/>
  <c r="P55" i="49"/>
  <c r="P56" i="49"/>
  <c r="P12" i="47"/>
  <c r="P94" i="47"/>
  <c r="P92" i="45"/>
  <c r="P93" i="45"/>
  <c r="P94" i="45"/>
  <c r="P95" i="45"/>
  <c r="P96" i="45"/>
  <c r="P52" i="38"/>
  <c r="P54" i="38"/>
  <c r="P56" i="38"/>
  <c r="P55" i="38"/>
  <c r="P23" i="100"/>
  <c r="P31" i="100"/>
  <c r="P22" i="100"/>
  <c r="P24" i="100"/>
  <c r="P32" i="100"/>
  <c r="P25" i="100"/>
  <c r="P33" i="100"/>
  <c r="P26" i="100"/>
  <c r="P34" i="100"/>
  <c r="P27" i="100"/>
  <c r="P30" i="100"/>
  <c r="P28" i="100"/>
  <c r="P29" i="100"/>
  <c r="P99" i="100"/>
  <c r="P105" i="100"/>
  <c r="P113" i="100"/>
  <c r="P106" i="100"/>
  <c r="P114" i="100"/>
  <c r="P107" i="100"/>
  <c r="P112" i="100"/>
  <c r="P108" i="100"/>
  <c r="P109" i="100"/>
  <c r="P102" i="100"/>
  <c r="P110" i="100"/>
  <c r="P103" i="100"/>
  <c r="P111" i="100"/>
  <c r="P104" i="100"/>
  <c r="P66" i="100"/>
  <c r="P74" i="100"/>
  <c r="P67" i="100"/>
  <c r="P68" i="100"/>
  <c r="P69" i="100"/>
  <c r="P62" i="100"/>
  <c r="P70" i="100"/>
  <c r="P73" i="100"/>
  <c r="P63" i="100"/>
  <c r="P71" i="100"/>
  <c r="P65" i="100"/>
  <c r="P64" i="100"/>
  <c r="P72" i="100"/>
  <c r="P13" i="85"/>
  <c r="P16" i="85"/>
  <c r="P100" i="69"/>
  <c r="P92" i="69"/>
  <c r="P93" i="69"/>
  <c r="P99" i="69"/>
  <c r="P98" i="69"/>
  <c r="P97" i="69"/>
  <c r="P96" i="69"/>
  <c r="P103" i="69"/>
  <c r="P95" i="69"/>
  <c r="P101" i="69"/>
  <c r="P102" i="69"/>
  <c r="P94" i="69"/>
  <c r="P63" i="69"/>
  <c r="P55" i="69"/>
  <c r="P62" i="69"/>
  <c r="P54" i="69"/>
  <c r="P61" i="69"/>
  <c r="P53" i="69"/>
  <c r="P56" i="69"/>
  <c r="P60" i="69"/>
  <c r="P52" i="69"/>
  <c r="P59" i="69"/>
  <c r="P58" i="69"/>
  <c r="P57" i="69"/>
  <c r="P18" i="83"/>
  <c r="P55" i="83"/>
  <c r="P56" i="83"/>
  <c r="P97" i="83"/>
  <c r="P12" i="83"/>
  <c r="P57" i="83"/>
  <c r="P15" i="83"/>
  <c r="P52" i="83"/>
  <c r="P16" i="83"/>
  <c r="P53" i="83"/>
  <c r="P52" i="81"/>
  <c r="P54" i="81"/>
  <c r="P93" i="81"/>
  <c r="P55" i="81"/>
  <c r="P96" i="32"/>
  <c r="P57" i="22"/>
  <c r="P54" i="64"/>
  <c r="P12" i="64"/>
  <c r="P36" i="64" s="1"/>
  <c r="P13" i="98" s="1"/>
  <c r="P97" i="10"/>
  <c r="P13" i="99"/>
  <c r="P15" i="99"/>
  <c r="P97" i="99"/>
  <c r="P116" i="99" s="1"/>
  <c r="P116" i="98" s="1"/>
  <c r="Z21" i="100"/>
  <c r="O26" i="98"/>
  <c r="P21" i="69"/>
  <c r="P23" i="69"/>
  <c r="P20" i="69"/>
  <c r="P22" i="69"/>
  <c r="P19" i="69"/>
  <c r="P14" i="69"/>
  <c r="P17" i="69"/>
  <c r="P15" i="69"/>
  <c r="P18" i="69"/>
  <c r="P12" i="69"/>
  <c r="P13" i="69"/>
  <c r="P22" i="24"/>
  <c r="P21" i="24"/>
  <c r="P14" i="24"/>
  <c r="P15" i="24"/>
  <c r="P16" i="24"/>
  <c r="P13" i="24"/>
  <c r="P62" i="24"/>
  <c r="P61" i="24"/>
  <c r="P52" i="24"/>
  <c r="P58" i="24"/>
  <c r="P101" i="24"/>
  <c r="P102" i="24"/>
  <c r="P104" i="24"/>
  <c r="P95" i="24"/>
  <c r="P94" i="24"/>
  <c r="P93" i="24"/>
  <c r="P96" i="24"/>
  <c r="P63" i="24"/>
  <c r="P55" i="24"/>
  <c r="P56" i="24"/>
  <c r="P54" i="24"/>
  <c r="P53" i="24"/>
  <c r="P59" i="24"/>
  <c r="P60" i="24"/>
  <c r="P64" i="24"/>
  <c r="P99" i="68"/>
  <c r="P97" i="68"/>
  <c r="P100" i="68"/>
  <c r="P98" i="68"/>
  <c r="P101" i="68"/>
  <c r="P94" i="68"/>
  <c r="P93" i="68"/>
  <c r="P60" i="68"/>
  <c r="P58" i="68"/>
  <c r="P59" i="68"/>
  <c r="P57" i="68"/>
  <c r="P61" i="68"/>
  <c r="P53" i="68"/>
  <c r="P54" i="68"/>
  <c r="P56" i="68"/>
  <c r="P104" i="68"/>
  <c r="P16" i="68"/>
  <c r="P18" i="68"/>
  <c r="P17" i="68"/>
  <c r="P20" i="68"/>
  <c r="P19" i="68"/>
  <c r="P21" i="68"/>
  <c r="P13" i="68"/>
  <c r="P14" i="68"/>
  <c r="P57" i="24"/>
  <c r="O38" i="98"/>
  <c r="P62" i="13"/>
  <c r="P61" i="13"/>
  <c r="P101" i="13"/>
  <c r="P102" i="13"/>
  <c r="P96" i="13"/>
  <c r="P94" i="13"/>
  <c r="P95" i="13"/>
  <c r="P93" i="13"/>
  <c r="P98" i="13"/>
  <c r="P56" i="13"/>
  <c r="P54" i="13"/>
  <c r="P55" i="13"/>
  <c r="P53" i="13"/>
  <c r="P24" i="13"/>
  <c r="P23" i="13"/>
  <c r="P14" i="13"/>
  <c r="P13" i="13"/>
  <c r="P21" i="13"/>
  <c r="P16" i="13"/>
  <c r="P15" i="13"/>
  <c r="AD29" i="98"/>
  <c r="AE16" i="100"/>
  <c r="AE13" i="100"/>
  <c r="AE14" i="100"/>
  <c r="AE15" i="100"/>
  <c r="Z18" i="100"/>
  <c r="Z13" i="100"/>
  <c r="Z14" i="100"/>
  <c r="Z15" i="100"/>
  <c r="AE93" i="100"/>
  <c r="AE97" i="100"/>
  <c r="AE94" i="100"/>
  <c r="AE95" i="100"/>
  <c r="AE96" i="100"/>
  <c r="Z96" i="100"/>
  <c r="Z93" i="100"/>
  <c r="Z97" i="100"/>
  <c r="Z95" i="100"/>
  <c r="Z94" i="100"/>
  <c r="AD69" i="98"/>
  <c r="AE55" i="100"/>
  <c r="AE56" i="100"/>
  <c r="AE53" i="100"/>
  <c r="AE57" i="100"/>
  <c r="AE54" i="100"/>
  <c r="AE58" i="100"/>
  <c r="Z55" i="100"/>
  <c r="Z53" i="100"/>
  <c r="Z56" i="100"/>
  <c r="Z57" i="100"/>
  <c r="Z54" i="100"/>
  <c r="P94" i="100"/>
  <c r="P95" i="100"/>
  <c r="P93" i="100"/>
  <c r="U94" i="100"/>
  <c r="U93" i="100"/>
  <c r="U95" i="100"/>
  <c r="U96" i="100"/>
  <c r="O29" i="98"/>
  <c r="P13" i="100"/>
  <c r="P14" i="100"/>
  <c r="P16" i="100"/>
  <c r="P15" i="100"/>
  <c r="U20" i="100"/>
  <c r="U15" i="100"/>
  <c r="U13" i="100"/>
  <c r="U14" i="100"/>
  <c r="P52" i="100"/>
  <c r="P55" i="100"/>
  <c r="P54" i="100"/>
  <c r="P56" i="100"/>
  <c r="P53" i="100"/>
  <c r="U60" i="100"/>
  <c r="U56" i="100"/>
  <c r="U53" i="100"/>
  <c r="U57" i="100"/>
  <c r="U55" i="100"/>
  <c r="U54" i="100"/>
  <c r="Z52" i="100"/>
  <c r="A174" i="17"/>
  <c r="A134" i="17"/>
  <c r="A133" i="15"/>
  <c r="A173" i="15"/>
  <c r="M74" i="98"/>
  <c r="M80" i="98"/>
  <c r="M114" i="98"/>
  <c r="M120" i="98"/>
  <c r="L67" i="98"/>
  <c r="L79" i="98"/>
  <c r="N107" i="98"/>
  <c r="N119" i="98"/>
  <c r="L58" i="98"/>
  <c r="L78" i="98"/>
  <c r="P100" i="24"/>
  <c r="O118" i="98"/>
  <c r="L54" i="98"/>
  <c r="L75" i="98"/>
  <c r="P103" i="13"/>
  <c r="O115" i="98"/>
  <c r="P61" i="100"/>
  <c r="O69" i="98"/>
  <c r="U61" i="100"/>
  <c r="T69" i="98"/>
  <c r="Z58" i="100"/>
  <c r="Y69" i="98"/>
  <c r="N74" i="98"/>
  <c r="N80" i="98"/>
  <c r="N114" i="98"/>
  <c r="N120" i="98"/>
  <c r="O107" i="98"/>
  <c r="O119" i="98"/>
  <c r="M58" i="98"/>
  <c r="M78" i="98"/>
  <c r="L98" i="98"/>
  <c r="L118" i="98"/>
  <c r="M54" i="98"/>
  <c r="M75" i="98"/>
  <c r="L94" i="98"/>
  <c r="L115" i="98"/>
  <c r="M67" i="98"/>
  <c r="O74" i="98"/>
  <c r="O80" i="98"/>
  <c r="O114" i="98"/>
  <c r="O120" i="98"/>
  <c r="N67" i="98"/>
  <c r="N79" i="98"/>
  <c r="L107" i="98"/>
  <c r="L119" i="98"/>
  <c r="N58" i="98"/>
  <c r="N78" i="98"/>
  <c r="M98" i="98"/>
  <c r="M118" i="98"/>
  <c r="N54" i="98"/>
  <c r="N75" i="98"/>
  <c r="M94" i="98"/>
  <c r="M115" i="98"/>
  <c r="O92" i="98"/>
  <c r="L74" i="98"/>
  <c r="L80" i="98"/>
  <c r="L114" i="98"/>
  <c r="L120" i="98"/>
  <c r="O67" i="98"/>
  <c r="O79" i="98"/>
  <c r="M107" i="98"/>
  <c r="M119" i="98"/>
  <c r="O58" i="98"/>
  <c r="O78" i="98"/>
  <c r="N98" i="98"/>
  <c r="N118" i="98"/>
  <c r="P63" i="13"/>
  <c r="O75" i="98"/>
  <c r="N94" i="98"/>
  <c r="N115" i="98"/>
  <c r="P101" i="100"/>
  <c r="O109" i="98"/>
  <c r="U100" i="100"/>
  <c r="T109" i="98"/>
  <c r="Z100" i="100"/>
  <c r="Y109" i="98"/>
  <c r="AE101" i="100"/>
  <c r="AD109" i="98"/>
  <c r="P17" i="10"/>
  <c r="P92" i="41"/>
  <c r="P96" i="41"/>
  <c r="P52" i="47"/>
  <c r="P96" i="38"/>
  <c r="P13" i="81"/>
  <c r="P97" i="81"/>
  <c r="P52" i="10"/>
  <c r="P93" i="10"/>
  <c r="P22" i="68"/>
  <c r="P62" i="68"/>
  <c r="P14" i="7"/>
  <c r="P52" i="7"/>
  <c r="P94" i="6"/>
  <c r="P12" i="99"/>
  <c r="P16" i="99"/>
  <c r="P93" i="41"/>
  <c r="P53" i="47"/>
  <c r="P93" i="38"/>
  <c r="P116" i="38" s="1"/>
  <c r="P110" i="98" s="1"/>
  <c r="P12" i="85"/>
  <c r="P17" i="85"/>
  <c r="P95" i="85"/>
  <c r="P94" i="81"/>
  <c r="P52" i="22"/>
  <c r="N60" i="98"/>
  <c r="U17" i="100"/>
  <c r="P97" i="100"/>
  <c r="AE99" i="100"/>
  <c r="O40" i="98"/>
  <c r="P58" i="7"/>
  <c r="P56" i="47"/>
  <c r="P13" i="32"/>
  <c r="P94" i="38"/>
  <c r="P76" i="85"/>
  <c r="P92" i="85"/>
  <c r="P96" i="85"/>
  <c r="P76" i="83"/>
  <c r="P65" i="98" s="1"/>
  <c r="P95" i="81"/>
  <c r="P53" i="22"/>
  <c r="M61" i="98"/>
  <c r="O84" i="98"/>
  <c r="M100" i="98"/>
  <c r="Z19" i="100"/>
  <c r="P58" i="100"/>
  <c r="P92" i="100"/>
  <c r="U97" i="100"/>
  <c r="P100" i="100"/>
  <c r="O43" i="98"/>
  <c r="O72" i="98"/>
  <c r="P56" i="10"/>
  <c r="P16" i="7"/>
  <c r="P53" i="7"/>
  <c r="P95" i="6"/>
  <c r="P116" i="6" s="1"/>
  <c r="P122" i="98" s="1"/>
  <c r="P94" i="41"/>
  <c r="P54" i="47"/>
  <c r="P13" i="10"/>
  <c r="P60" i="10"/>
  <c r="P12" i="68"/>
  <c r="P52" i="68"/>
  <c r="P13" i="9"/>
  <c r="P12" i="7"/>
  <c r="P17" i="7"/>
  <c r="P54" i="7"/>
  <c r="P96" i="6"/>
  <c r="P14" i="99"/>
  <c r="P95" i="41"/>
  <c r="P116" i="45"/>
  <c r="P111" i="98" s="1"/>
  <c r="P76" i="38"/>
  <c r="P70" i="98" s="1"/>
  <c r="P95" i="38"/>
  <c r="P14" i="85"/>
  <c r="P93" i="85"/>
  <c r="P97" i="85"/>
  <c r="P36" i="83"/>
  <c r="P25" i="98" s="1"/>
  <c r="P92" i="81"/>
  <c r="P96" i="81"/>
  <c r="P92" i="32"/>
  <c r="P99" i="24"/>
  <c r="P56" i="22"/>
  <c r="L101" i="98"/>
  <c r="O105" i="98"/>
  <c r="U21" i="100"/>
  <c r="U58" i="100"/>
  <c r="P96" i="100"/>
  <c r="P98" i="100"/>
  <c r="Z92" i="100"/>
  <c r="Z17" i="100"/>
  <c r="AE92" i="100"/>
  <c r="AE98" i="100"/>
  <c r="AE100" i="100"/>
  <c r="P56" i="9"/>
  <c r="P56" i="7"/>
  <c r="P57" i="7"/>
  <c r="P55" i="7"/>
  <c r="P76" i="7" s="1"/>
  <c r="P83" i="98" s="1"/>
  <c r="P93" i="7"/>
  <c r="P97" i="7"/>
  <c r="O123" i="98"/>
  <c r="P93" i="8"/>
  <c r="P116" i="8" s="1"/>
  <c r="P125" i="98" s="1"/>
  <c r="O125" i="98"/>
  <c r="P53" i="8"/>
  <c r="P76" i="8" s="1"/>
  <c r="P85" i="98" s="1"/>
  <c r="O85" i="98"/>
  <c r="O124" i="98"/>
  <c r="P54" i="9"/>
  <c r="P53" i="9"/>
  <c r="P57" i="9"/>
  <c r="O44" i="98"/>
  <c r="P95" i="7"/>
  <c r="P94" i="7"/>
  <c r="P98" i="7"/>
  <c r="P92" i="7"/>
  <c r="O82" i="98"/>
  <c r="P14" i="6"/>
  <c r="P16" i="6"/>
  <c r="O121" i="98"/>
  <c r="O81" i="98"/>
  <c r="O41" i="98"/>
  <c r="O34" i="98"/>
  <c r="P16" i="41"/>
  <c r="P13" i="41"/>
  <c r="M34" i="98"/>
  <c r="P12" i="41"/>
  <c r="N34" i="98"/>
  <c r="L34" i="98"/>
  <c r="P16" i="47"/>
  <c r="P13" i="47"/>
  <c r="P14" i="47"/>
  <c r="O32" i="98"/>
  <c r="P13" i="45"/>
  <c r="O31" i="98"/>
  <c r="P12" i="45"/>
  <c r="P16" i="45"/>
  <c r="P16" i="38"/>
  <c r="O30" i="98"/>
  <c r="P15" i="38"/>
  <c r="P13" i="38"/>
  <c r="P12" i="38"/>
  <c r="P36" i="38" s="1"/>
  <c r="P30" i="98" s="1"/>
  <c r="P76" i="41"/>
  <c r="P14" i="49"/>
  <c r="O33" i="98"/>
  <c r="P15" i="49"/>
  <c r="P12" i="49"/>
  <c r="P16" i="49"/>
  <c r="P92" i="49"/>
  <c r="P96" i="49"/>
  <c r="P93" i="49"/>
  <c r="P94" i="49"/>
  <c r="P76" i="49"/>
  <c r="P73" i="98" s="1"/>
  <c r="P116" i="47"/>
  <c r="P112" i="98" s="1"/>
  <c r="P53" i="45"/>
  <c r="P54" i="45"/>
  <c r="O71" i="98"/>
  <c r="P52" i="45"/>
  <c r="P56" i="45"/>
  <c r="O70" i="98"/>
  <c r="P20" i="100"/>
  <c r="T29" i="98"/>
  <c r="Y29" i="98"/>
  <c r="Z16" i="100"/>
  <c r="Z20" i="100"/>
  <c r="P18" i="100"/>
  <c r="P12" i="100"/>
  <c r="P17" i="100"/>
  <c r="P19" i="100"/>
  <c r="P21" i="100"/>
  <c r="Z60" i="100"/>
  <c r="Z59" i="100"/>
  <c r="P60" i="100"/>
  <c r="O28" i="98"/>
  <c r="P92" i="68"/>
  <c r="P96" i="68"/>
  <c r="P102" i="68"/>
  <c r="O108" i="98"/>
  <c r="O68" i="98"/>
  <c r="O27" i="98"/>
  <c r="O39" i="98"/>
  <c r="P36" i="85"/>
  <c r="P39" i="98" s="1"/>
  <c r="N27" i="98"/>
  <c r="L39" i="98"/>
  <c r="M39" i="98"/>
  <c r="O22" i="98"/>
  <c r="O106" i="98"/>
  <c r="O66" i="98"/>
  <c r="P94" i="83"/>
  <c r="P98" i="83"/>
  <c r="P95" i="83"/>
  <c r="P92" i="83"/>
  <c r="O24" i="98"/>
  <c r="P76" i="81"/>
  <c r="P64" i="98" s="1"/>
  <c r="P93" i="32"/>
  <c r="P97" i="32"/>
  <c r="P94" i="32"/>
  <c r="O102" i="98"/>
  <c r="P76" i="32"/>
  <c r="P62" i="98" s="1"/>
  <c r="N100" i="98"/>
  <c r="M101" i="98"/>
  <c r="O100" i="98"/>
  <c r="N101" i="98"/>
  <c r="O101" i="98"/>
  <c r="M60" i="98"/>
  <c r="L61" i="98"/>
  <c r="O60" i="98"/>
  <c r="N61" i="98"/>
  <c r="O61" i="98"/>
  <c r="O20" i="98"/>
  <c r="O21" i="98"/>
  <c r="N21" i="98"/>
  <c r="L20" i="98"/>
  <c r="M20" i="98"/>
  <c r="P15" i="28"/>
  <c r="P13" i="28"/>
  <c r="P17" i="28"/>
  <c r="P14" i="28"/>
  <c r="P12" i="28"/>
  <c r="P16" i="28"/>
  <c r="P94" i="28"/>
  <c r="P95" i="28"/>
  <c r="O99" i="98"/>
  <c r="P92" i="28"/>
  <c r="O59" i="98"/>
  <c r="P18" i="24"/>
  <c r="P24" i="24"/>
  <c r="P12" i="24"/>
  <c r="P20" i="24"/>
  <c r="N38" i="98"/>
  <c r="M18" i="98"/>
  <c r="P17" i="24"/>
  <c r="P23" i="24"/>
  <c r="O18" i="98"/>
  <c r="P19" i="24"/>
  <c r="L18" i="98"/>
  <c r="P97" i="24"/>
  <c r="P98" i="24"/>
  <c r="P103" i="24"/>
  <c r="O98" i="98"/>
  <c r="P17" i="22"/>
  <c r="P13" i="22"/>
  <c r="P15" i="22"/>
  <c r="O17" i="98"/>
  <c r="O97" i="98"/>
  <c r="O57" i="98"/>
  <c r="P54" i="22"/>
  <c r="N16" i="98"/>
  <c r="P55" i="15"/>
  <c r="P94" i="17"/>
  <c r="P98" i="17"/>
  <c r="P58" i="15"/>
  <c r="P96" i="17"/>
  <c r="P54" i="15"/>
  <c r="P17" i="17"/>
  <c r="P56" i="15"/>
  <c r="P95" i="15"/>
  <c r="O55" i="98"/>
  <c r="P19" i="17"/>
  <c r="P99" i="15"/>
  <c r="O37" i="98"/>
  <c r="P16" i="17"/>
  <c r="O16" i="98"/>
  <c r="O95" i="98"/>
  <c r="P14" i="17"/>
  <c r="P97" i="15"/>
  <c r="O15" i="98"/>
  <c r="O56" i="98"/>
  <c r="L37" i="98"/>
  <c r="M37" i="98"/>
  <c r="O94" i="98"/>
  <c r="O54" i="98"/>
  <c r="L35" i="98"/>
  <c r="M35" i="98"/>
  <c r="N14" i="98"/>
  <c r="O14" i="98"/>
  <c r="O35" i="98"/>
  <c r="P92" i="64"/>
  <c r="O93" i="98"/>
  <c r="P94" i="64"/>
  <c r="O53" i="98"/>
  <c r="P52" i="64"/>
  <c r="P76" i="64" s="1"/>
  <c r="P53" i="98" s="1"/>
  <c r="O13" i="98"/>
  <c r="P21" i="10"/>
  <c r="P25" i="10"/>
  <c r="P18" i="10"/>
  <c r="P22" i="10"/>
  <c r="P15" i="10"/>
  <c r="P19" i="10"/>
  <c r="P23" i="10"/>
  <c r="O12" i="98"/>
  <c r="P14" i="10"/>
  <c r="P12" i="10"/>
  <c r="P16" i="10"/>
  <c r="P20" i="10"/>
  <c r="P55" i="10"/>
  <c r="P59" i="10"/>
  <c r="P63" i="10"/>
  <c r="O52" i="98"/>
  <c r="P53" i="10"/>
  <c r="P57" i="10"/>
  <c r="P61" i="10"/>
  <c r="P65" i="10"/>
  <c r="P54" i="10"/>
  <c r="P58" i="10"/>
  <c r="L3" i="6"/>
  <c r="L3" i="47"/>
  <c r="L3" i="83"/>
  <c r="L3" i="24"/>
  <c r="L3" i="64"/>
  <c r="L3" i="68"/>
  <c r="L3" i="5"/>
  <c r="L3" i="45"/>
  <c r="P3" i="36"/>
  <c r="L3" i="22"/>
  <c r="L3" i="10"/>
  <c r="L3" i="8"/>
  <c r="L3" i="99"/>
  <c r="L3" i="85"/>
  <c r="L3" i="32"/>
  <c r="L3" i="17"/>
  <c r="L3" i="100"/>
  <c r="L3" i="9"/>
  <c r="L3" i="49"/>
  <c r="L3" i="69"/>
  <c r="L3" i="73"/>
  <c r="L3" i="13"/>
  <c r="P57" i="100"/>
  <c r="P59" i="100"/>
  <c r="Z99" i="100"/>
  <c r="U16" i="100"/>
  <c r="U18" i="100"/>
  <c r="AE21" i="100"/>
  <c r="AE17" i="100"/>
  <c r="AE61" i="100"/>
  <c r="AE12" i="100"/>
  <c r="AE18" i="100"/>
  <c r="AE19" i="100"/>
  <c r="AE52" i="100"/>
  <c r="AE59" i="100"/>
  <c r="AE20" i="100"/>
  <c r="U19" i="100"/>
  <c r="U12" i="100"/>
  <c r="AE60" i="100"/>
  <c r="U59" i="100"/>
  <c r="U52" i="100"/>
  <c r="U99" i="100"/>
  <c r="U92" i="100"/>
  <c r="U98" i="100"/>
  <c r="Z98" i="100"/>
  <c r="Z101" i="100"/>
  <c r="L3" i="7"/>
  <c r="L3" i="41"/>
  <c r="L3" i="38"/>
  <c r="L3" i="81"/>
  <c r="L3" i="28"/>
  <c r="L3" i="15"/>
  <c r="P14" i="5"/>
  <c r="P54" i="5"/>
  <c r="P58" i="73"/>
  <c r="P94" i="73"/>
  <c r="P98" i="73"/>
  <c r="P57" i="28"/>
  <c r="P55" i="17"/>
  <c r="P64" i="13"/>
  <c r="P94" i="10"/>
  <c r="P98" i="10"/>
  <c r="P102" i="10"/>
  <c r="P15" i="68"/>
  <c r="P23" i="68"/>
  <c r="P55" i="68"/>
  <c r="P63" i="68"/>
  <c r="P95" i="68"/>
  <c r="P103" i="68"/>
  <c r="P12" i="9"/>
  <c r="P16" i="9"/>
  <c r="P94" i="9"/>
  <c r="P54" i="6"/>
  <c r="P14" i="81"/>
  <c r="P14" i="32"/>
  <c r="P15" i="73"/>
  <c r="P55" i="73"/>
  <c r="P95" i="73"/>
  <c r="P54" i="28"/>
  <c r="P12" i="22"/>
  <c r="P16" i="22"/>
  <c r="P94" i="22"/>
  <c r="P56" i="17"/>
  <c r="P16" i="15"/>
  <c r="P94" i="15"/>
  <c r="P98" i="15"/>
  <c r="P19" i="13"/>
  <c r="P59" i="13"/>
  <c r="P99" i="13"/>
  <c r="P101" i="10"/>
  <c r="P105" i="10"/>
  <c r="P93" i="9"/>
  <c r="P97" i="9"/>
  <c r="P52" i="6"/>
  <c r="P94" i="5"/>
  <c r="P17" i="32"/>
  <c r="P14" i="73"/>
  <c r="P54" i="73"/>
  <c r="P93" i="22"/>
  <c r="P97" i="22"/>
  <c r="P19" i="15"/>
  <c r="P22" i="13"/>
  <c r="P104" i="13"/>
  <c r="P95" i="10"/>
  <c r="P99" i="10"/>
  <c r="P103" i="10"/>
  <c r="P95" i="9"/>
  <c r="P55" i="6"/>
  <c r="P12" i="5"/>
  <c r="P36" i="5" s="1"/>
  <c r="P41" i="98" s="1"/>
  <c r="P52" i="5"/>
  <c r="P76" i="5" s="1"/>
  <c r="P81" i="98" s="1"/>
  <c r="P92" i="5"/>
  <c r="P116" i="5" s="1"/>
  <c r="P121" i="98" s="1"/>
  <c r="P15" i="81"/>
  <c r="P15" i="32"/>
  <c r="P12" i="73"/>
  <c r="P16" i="73"/>
  <c r="P52" i="73"/>
  <c r="P56" i="73"/>
  <c r="P92" i="73"/>
  <c r="P96" i="73"/>
  <c r="P55" i="28"/>
  <c r="P95" i="22"/>
  <c r="P57" i="17"/>
  <c r="P17" i="15"/>
  <c r="P12" i="13"/>
  <c r="P20" i="13"/>
  <c r="P52" i="13"/>
  <c r="P60" i="13"/>
  <c r="P92" i="13"/>
  <c r="P100" i="13"/>
  <c r="P57" i="6"/>
  <c r="P17" i="81"/>
  <c r="P18" i="73"/>
  <c r="P59" i="17"/>
  <c r="P18" i="13"/>
  <c r="P58" i="13"/>
  <c r="P92" i="10"/>
  <c r="P96" i="10"/>
  <c r="P100" i="10"/>
  <c r="P92" i="9"/>
  <c r="P12" i="81"/>
  <c r="P12" i="32"/>
  <c r="P13" i="73"/>
  <c r="P53" i="73"/>
  <c r="P93" i="73"/>
  <c r="P52" i="28"/>
  <c r="P92" i="24"/>
  <c r="P92" i="22"/>
  <c r="P54" i="17"/>
  <c r="P14" i="15"/>
  <c r="P17" i="13"/>
  <c r="P57" i="13"/>
  <c r="P97" i="13"/>
  <c r="P76" i="9" l="1"/>
  <c r="P84" i="98" s="1"/>
  <c r="P36" i="99"/>
  <c r="P36" i="98" s="1"/>
  <c r="P76" i="17"/>
  <c r="P77" i="98" s="1"/>
  <c r="P36" i="69"/>
  <c r="P26" i="98" s="1"/>
  <c r="P76" i="24"/>
  <c r="P116" i="68"/>
  <c r="P108" i="98" s="1"/>
  <c r="P58" i="98"/>
  <c r="P78" i="98"/>
  <c r="P116" i="32"/>
  <c r="P102" i="98" s="1"/>
  <c r="P116" i="100"/>
  <c r="P109" i="98" s="1"/>
  <c r="P36" i="7"/>
  <c r="P43" i="98" s="1"/>
  <c r="P76" i="47"/>
  <c r="P72" i="98" s="1"/>
  <c r="P74" i="98"/>
  <c r="P80" i="98"/>
  <c r="P116" i="41"/>
  <c r="P67" i="98"/>
  <c r="P79" i="98"/>
  <c r="P76" i="15"/>
  <c r="P36" i="6"/>
  <c r="P42" i="98" s="1"/>
  <c r="P76" i="100"/>
  <c r="P69" i="98" s="1"/>
  <c r="P76" i="68"/>
  <c r="P68" i="98" s="1"/>
  <c r="P116" i="85"/>
  <c r="P116" i="28"/>
  <c r="P99" i="98" s="1"/>
  <c r="P76" i="69"/>
  <c r="P66" i="98" s="1"/>
  <c r="P116" i="81"/>
  <c r="P104" i="98" s="1"/>
  <c r="P36" i="9"/>
  <c r="P44" i="98" s="1"/>
  <c r="P76" i="10"/>
  <c r="P52" i="98" s="1"/>
  <c r="P36" i="24"/>
  <c r="P18" i="98" s="1"/>
  <c r="P36" i="45"/>
  <c r="P31" i="98" s="1"/>
  <c r="P116" i="15"/>
  <c r="P36" i="68"/>
  <c r="P28" i="98" s="1"/>
  <c r="P76" i="22"/>
  <c r="P57" i="98" s="1"/>
  <c r="AE116" i="100"/>
  <c r="AE109" i="98" s="1"/>
  <c r="Z76" i="100"/>
  <c r="Z69" i="98" s="1"/>
  <c r="Z116" i="100"/>
  <c r="Z109" i="98" s="1"/>
  <c r="U76" i="100"/>
  <c r="U69" i="98" s="1"/>
  <c r="P116" i="9"/>
  <c r="P124" i="98" s="1"/>
  <c r="P116" i="7"/>
  <c r="P123" i="98" s="1"/>
  <c r="P36" i="41"/>
  <c r="P40" i="98" s="1"/>
  <c r="P36" i="47"/>
  <c r="P32" i="98" s="1"/>
  <c r="P36" i="49"/>
  <c r="P33" i="98" s="1"/>
  <c r="P116" i="49"/>
  <c r="P113" i="98" s="1"/>
  <c r="P76" i="45"/>
  <c r="P71" i="98" s="1"/>
  <c r="Z36" i="100"/>
  <c r="Z29" i="98" s="1"/>
  <c r="U36" i="100"/>
  <c r="U29" i="98" s="1"/>
  <c r="P36" i="100"/>
  <c r="P29" i="98" s="1"/>
  <c r="P27" i="98"/>
  <c r="P36" i="32"/>
  <c r="P22" i="98" s="1"/>
  <c r="P116" i="69"/>
  <c r="P106" i="98" s="1"/>
  <c r="P116" i="83"/>
  <c r="P105" i="98" s="1"/>
  <c r="P116" i="73"/>
  <c r="P36" i="28"/>
  <c r="P19" i="98" s="1"/>
  <c r="P116" i="24"/>
  <c r="P116" i="22"/>
  <c r="P97" i="98" s="1"/>
  <c r="P36" i="15"/>
  <c r="P15" i="98" s="1"/>
  <c r="P36" i="17"/>
  <c r="P37" i="98" s="1"/>
  <c r="P116" i="17"/>
  <c r="P55" i="98"/>
  <c r="P116" i="64"/>
  <c r="P93" i="98" s="1"/>
  <c r="P36" i="10"/>
  <c r="P12" i="98" s="1"/>
  <c r="AE76" i="100"/>
  <c r="AE69" i="98" s="1"/>
  <c r="U116" i="100"/>
  <c r="U109" i="98" s="1"/>
  <c r="AE36" i="100"/>
  <c r="AE29" i="98" s="1"/>
  <c r="P76" i="13"/>
  <c r="P95" i="98"/>
  <c r="P36" i="73"/>
  <c r="P76" i="6"/>
  <c r="P82" i="98" s="1"/>
  <c r="P76" i="28"/>
  <c r="P59" i="98" s="1"/>
  <c r="P56" i="98"/>
  <c r="P36" i="81"/>
  <c r="P24" i="98" s="1"/>
  <c r="P116" i="10"/>
  <c r="P92" i="98" s="1"/>
  <c r="P116" i="13"/>
  <c r="P36" i="13"/>
  <c r="P76" i="73"/>
  <c r="P36" i="22"/>
  <c r="P17" i="98" s="1"/>
  <c r="P38" i="98" l="1"/>
  <c r="P34" i="98"/>
  <c r="P16" i="98"/>
  <c r="P94" i="98"/>
  <c r="P115" i="98"/>
  <c r="P107" i="98"/>
  <c r="P119" i="98"/>
  <c r="P54" i="98"/>
  <c r="P75" i="98"/>
  <c r="P96" i="98"/>
  <c r="P117" i="98"/>
  <c r="P98" i="98"/>
  <c r="P118" i="98"/>
  <c r="P114" i="98"/>
  <c r="P120" i="98"/>
  <c r="P100" i="98"/>
  <c r="P101" i="98"/>
  <c r="P60" i="98"/>
  <c r="P61" i="98"/>
  <c r="P21" i="98"/>
  <c r="P20" i="98"/>
  <c r="P14" i="98"/>
  <c r="P35" i="98"/>
  <c r="T116" i="10"/>
  <c r="S116" i="10"/>
  <c r="S92" i="98" s="1"/>
  <c r="R116" i="10"/>
  <c r="R92" i="98" s="1"/>
  <c r="Q116" i="10"/>
  <c r="Q92" i="98" s="1"/>
  <c r="T76" i="10"/>
  <c r="S76" i="10"/>
  <c r="S52" i="98" s="1"/>
  <c r="R76" i="10"/>
  <c r="R52" i="98" s="1"/>
  <c r="Q76" i="10"/>
  <c r="Q52" i="98" s="1"/>
  <c r="T36" i="10"/>
  <c r="S36" i="10"/>
  <c r="S12" i="98" s="1"/>
  <c r="R36" i="10"/>
  <c r="R12" i="98" s="1"/>
  <c r="Q36" i="10"/>
  <c r="Q12" i="98" s="1"/>
  <c r="T116" i="64"/>
  <c r="U93" i="64" s="1"/>
  <c r="S116" i="64"/>
  <c r="S93" i="98" s="1"/>
  <c r="R116" i="64"/>
  <c r="R93" i="98" s="1"/>
  <c r="Q116" i="64"/>
  <c r="Q93" i="98" s="1"/>
  <c r="T76" i="64"/>
  <c r="U53" i="64" s="1"/>
  <c r="S76" i="64"/>
  <c r="S53" i="98" s="1"/>
  <c r="R76" i="64"/>
  <c r="R53" i="98" s="1"/>
  <c r="Q76" i="64"/>
  <c r="Q53" i="98" s="1"/>
  <c r="U54" i="64"/>
  <c r="T36" i="64"/>
  <c r="U13" i="64" s="1"/>
  <c r="S36" i="64"/>
  <c r="S13" i="98" s="1"/>
  <c r="R36" i="64"/>
  <c r="R13" i="98" s="1"/>
  <c r="Q36" i="64"/>
  <c r="Q13" i="98" s="1"/>
  <c r="U14" i="64"/>
  <c r="T116" i="13"/>
  <c r="S116" i="13"/>
  <c r="R116" i="13"/>
  <c r="Q116" i="13"/>
  <c r="T76" i="13"/>
  <c r="S76" i="13"/>
  <c r="R76" i="13"/>
  <c r="Q76" i="13"/>
  <c r="T36" i="13"/>
  <c r="S36" i="13"/>
  <c r="R36" i="13"/>
  <c r="Q36" i="13"/>
  <c r="U96" i="15"/>
  <c r="S95" i="98"/>
  <c r="R95" i="98"/>
  <c r="Q95" i="98"/>
  <c r="U58" i="15"/>
  <c r="S55" i="98"/>
  <c r="R55" i="98"/>
  <c r="Q55" i="98"/>
  <c r="U59" i="15"/>
  <c r="U18" i="15"/>
  <c r="S15" i="98"/>
  <c r="R15" i="98"/>
  <c r="Q15" i="98"/>
  <c r="U97" i="17"/>
  <c r="S96" i="98"/>
  <c r="R96" i="98"/>
  <c r="Q96" i="98"/>
  <c r="U58" i="17"/>
  <c r="S56" i="98"/>
  <c r="R56" i="98"/>
  <c r="Q56" i="98"/>
  <c r="U59" i="17"/>
  <c r="U55" i="17"/>
  <c r="U18" i="17"/>
  <c r="T116" i="22"/>
  <c r="U93" i="22" s="1"/>
  <c r="S116" i="22"/>
  <c r="S97" i="98" s="1"/>
  <c r="R116" i="22"/>
  <c r="R97" i="98" s="1"/>
  <c r="Q116" i="22"/>
  <c r="Q97" i="98" s="1"/>
  <c r="T76" i="22"/>
  <c r="T57" i="98" s="1"/>
  <c r="S76" i="22"/>
  <c r="S57" i="98" s="1"/>
  <c r="R76" i="22"/>
  <c r="R57" i="98" s="1"/>
  <c r="Q76" i="22"/>
  <c r="Q57" i="98" s="1"/>
  <c r="U56" i="22"/>
  <c r="T36" i="22"/>
  <c r="T17" i="98" s="1"/>
  <c r="S36" i="22"/>
  <c r="S17" i="98" s="1"/>
  <c r="R36" i="22"/>
  <c r="R17" i="98" s="1"/>
  <c r="Q36" i="22"/>
  <c r="Q17" i="98" s="1"/>
  <c r="T116" i="24"/>
  <c r="S116" i="24"/>
  <c r="R116" i="24"/>
  <c r="Q116" i="24"/>
  <c r="T76" i="24"/>
  <c r="S76" i="24"/>
  <c r="R76" i="24"/>
  <c r="Q76" i="24"/>
  <c r="T36" i="24"/>
  <c r="S36" i="24"/>
  <c r="R36" i="24"/>
  <c r="Q36" i="24"/>
  <c r="T116" i="28"/>
  <c r="T99" i="98" s="1"/>
  <c r="S116" i="28"/>
  <c r="S99" i="98" s="1"/>
  <c r="R116" i="28"/>
  <c r="R99" i="98" s="1"/>
  <c r="Q116" i="28"/>
  <c r="Q99" i="98" s="1"/>
  <c r="T76" i="28"/>
  <c r="T59" i="98" s="1"/>
  <c r="S76" i="28"/>
  <c r="S59" i="98" s="1"/>
  <c r="R76" i="28"/>
  <c r="R59" i="98" s="1"/>
  <c r="Q76" i="28"/>
  <c r="Q59" i="98" s="1"/>
  <c r="U57" i="28"/>
  <c r="U53" i="28"/>
  <c r="T36" i="28"/>
  <c r="T19" i="98" s="1"/>
  <c r="S36" i="28"/>
  <c r="S19" i="98" s="1"/>
  <c r="R36" i="28"/>
  <c r="R19" i="98" s="1"/>
  <c r="Q36" i="28"/>
  <c r="Q19" i="98" s="1"/>
  <c r="U17" i="28"/>
  <c r="U14" i="28"/>
  <c r="U13" i="28"/>
  <c r="T116" i="73"/>
  <c r="T100" i="98" s="1"/>
  <c r="S116" i="73"/>
  <c r="S101" i="98" s="1"/>
  <c r="R116" i="73"/>
  <c r="Q116" i="73"/>
  <c r="U96" i="73"/>
  <c r="T76" i="73"/>
  <c r="S76" i="73"/>
  <c r="S60" i="98" s="1"/>
  <c r="R76" i="73"/>
  <c r="R61" i="98" s="1"/>
  <c r="Q76" i="73"/>
  <c r="U58" i="73"/>
  <c r="T36" i="73"/>
  <c r="U12" i="73" s="1"/>
  <c r="S36" i="73"/>
  <c r="R36" i="73"/>
  <c r="Q36" i="73"/>
  <c r="Q20" i="98" s="1"/>
  <c r="U18" i="73"/>
  <c r="U14" i="73"/>
  <c r="T116" i="32"/>
  <c r="T102" i="98" s="1"/>
  <c r="S116" i="32"/>
  <c r="S102" i="98" s="1"/>
  <c r="R116" i="32"/>
  <c r="R102" i="98" s="1"/>
  <c r="Q116" i="32"/>
  <c r="Q102" i="98" s="1"/>
  <c r="U97" i="32"/>
  <c r="T76" i="32"/>
  <c r="U56" i="32" s="1"/>
  <c r="S76" i="32"/>
  <c r="S62" i="98" s="1"/>
  <c r="R76" i="32"/>
  <c r="R62" i="98" s="1"/>
  <c r="Q76" i="32"/>
  <c r="Q62" i="98" s="1"/>
  <c r="U57" i="32"/>
  <c r="T36" i="32"/>
  <c r="T22" i="98" s="1"/>
  <c r="S36" i="32"/>
  <c r="S22" i="98" s="1"/>
  <c r="R36" i="32"/>
  <c r="R22" i="98" s="1"/>
  <c r="Q36" i="32"/>
  <c r="Q22" i="98" s="1"/>
  <c r="U17" i="32"/>
  <c r="U13" i="32"/>
  <c r="U116" i="36"/>
  <c r="U103" i="98" s="1"/>
  <c r="T116" i="36"/>
  <c r="T103" i="98" s="1"/>
  <c r="S116" i="36"/>
  <c r="S103" i="98" s="1"/>
  <c r="R116" i="36"/>
  <c r="R103" i="98" s="1"/>
  <c r="Q116" i="36"/>
  <c r="Q103" i="98" s="1"/>
  <c r="U76" i="36"/>
  <c r="U63" i="98" s="1"/>
  <c r="T76" i="36"/>
  <c r="T63" i="98" s="1"/>
  <c r="S76" i="36"/>
  <c r="S63" i="98" s="1"/>
  <c r="R76" i="36"/>
  <c r="R63" i="98" s="1"/>
  <c r="Q76" i="36"/>
  <c r="Q63" i="98" s="1"/>
  <c r="U36" i="36"/>
  <c r="U23" i="98" s="1"/>
  <c r="T36" i="36"/>
  <c r="T23" i="98" s="1"/>
  <c r="S36" i="36"/>
  <c r="S23" i="98" s="1"/>
  <c r="R36" i="36"/>
  <c r="R23" i="98" s="1"/>
  <c r="Q36" i="36"/>
  <c r="Q23" i="98" s="1"/>
  <c r="T116" i="81"/>
  <c r="T104" i="98" s="1"/>
  <c r="S116" i="81"/>
  <c r="S104" i="98" s="1"/>
  <c r="R116" i="81"/>
  <c r="R104" i="98" s="1"/>
  <c r="Q116" i="81"/>
  <c r="Q104" i="98" s="1"/>
  <c r="T76" i="81"/>
  <c r="T64" i="98" s="1"/>
  <c r="S76" i="81"/>
  <c r="S64" i="98" s="1"/>
  <c r="R76" i="81"/>
  <c r="R64" i="98" s="1"/>
  <c r="Q76" i="81"/>
  <c r="Q64" i="98" s="1"/>
  <c r="T36" i="81"/>
  <c r="T24" i="98" s="1"/>
  <c r="S36" i="81"/>
  <c r="S24" i="98" s="1"/>
  <c r="R36" i="81"/>
  <c r="R24" i="98" s="1"/>
  <c r="Q36" i="81"/>
  <c r="Q24" i="98" s="1"/>
  <c r="U17" i="81"/>
  <c r="T116" i="83"/>
  <c r="U96" i="83" s="1"/>
  <c r="S116" i="83"/>
  <c r="S105" i="98" s="1"/>
  <c r="R116" i="83"/>
  <c r="R105" i="98" s="1"/>
  <c r="Q116" i="83"/>
  <c r="Q105" i="98" s="1"/>
  <c r="U98" i="83"/>
  <c r="T76" i="83"/>
  <c r="U56" i="83" s="1"/>
  <c r="S76" i="83"/>
  <c r="S65" i="98" s="1"/>
  <c r="R76" i="83"/>
  <c r="R65" i="98" s="1"/>
  <c r="Q76" i="83"/>
  <c r="Q65" i="98" s="1"/>
  <c r="T36" i="83"/>
  <c r="U16" i="83" s="1"/>
  <c r="S36" i="83"/>
  <c r="S25" i="98" s="1"/>
  <c r="R36" i="83"/>
  <c r="R25" i="98" s="1"/>
  <c r="Q36" i="83"/>
  <c r="Q25" i="98" s="1"/>
  <c r="T116" i="69"/>
  <c r="T106" i="98" s="1"/>
  <c r="S116" i="69"/>
  <c r="S106" i="98" s="1"/>
  <c r="R116" i="69"/>
  <c r="R106" i="98" s="1"/>
  <c r="Q116" i="69"/>
  <c r="Q106" i="98" s="1"/>
  <c r="T76" i="69"/>
  <c r="S76" i="69"/>
  <c r="S66" i="98" s="1"/>
  <c r="R76" i="69"/>
  <c r="R66" i="98" s="1"/>
  <c r="Q76" i="69"/>
  <c r="Q66" i="98" s="1"/>
  <c r="T36" i="69"/>
  <c r="S36" i="69"/>
  <c r="S26" i="98" s="1"/>
  <c r="R36" i="69"/>
  <c r="R26" i="98" s="1"/>
  <c r="Q36" i="69"/>
  <c r="Q26" i="98" s="1"/>
  <c r="T116" i="85"/>
  <c r="S116" i="85"/>
  <c r="R116" i="85"/>
  <c r="Q116" i="85"/>
  <c r="U98" i="85"/>
  <c r="T76" i="85"/>
  <c r="S76" i="85"/>
  <c r="R76" i="85"/>
  <c r="Q76" i="85"/>
  <c r="U58" i="85"/>
  <c r="U57" i="85"/>
  <c r="U56" i="85"/>
  <c r="U55" i="85"/>
  <c r="U54" i="85"/>
  <c r="U53" i="85"/>
  <c r="U52" i="85"/>
  <c r="T36" i="85"/>
  <c r="T27" i="98" s="1"/>
  <c r="S36" i="85"/>
  <c r="R36" i="85"/>
  <c r="Q36" i="85"/>
  <c r="U17" i="85"/>
  <c r="T116" i="38"/>
  <c r="T110" i="98" s="1"/>
  <c r="S116" i="38"/>
  <c r="S110" i="98" s="1"/>
  <c r="R116" i="38"/>
  <c r="R110" i="98" s="1"/>
  <c r="Q116" i="38"/>
  <c r="Q110" i="98" s="1"/>
  <c r="U92" i="38"/>
  <c r="T76" i="38"/>
  <c r="U54" i="38" s="1"/>
  <c r="S76" i="38"/>
  <c r="S70" i="98" s="1"/>
  <c r="R76" i="38"/>
  <c r="R70" i="98" s="1"/>
  <c r="Q76" i="38"/>
  <c r="Q70" i="98" s="1"/>
  <c r="T36" i="38"/>
  <c r="T30" i="98" s="1"/>
  <c r="S36" i="38"/>
  <c r="S30" i="98" s="1"/>
  <c r="R36" i="38"/>
  <c r="R30" i="98" s="1"/>
  <c r="Q36" i="38"/>
  <c r="Q30" i="98" s="1"/>
  <c r="U12" i="38"/>
  <c r="T116" i="45"/>
  <c r="T111" i="98" s="1"/>
  <c r="S116" i="45"/>
  <c r="S111" i="98" s="1"/>
  <c r="R116" i="45"/>
  <c r="R111" i="98" s="1"/>
  <c r="Q116" i="45"/>
  <c r="Q111" i="98" s="1"/>
  <c r="U96" i="45"/>
  <c r="U93" i="45"/>
  <c r="U92" i="45"/>
  <c r="T76" i="45"/>
  <c r="T71" i="98" s="1"/>
  <c r="S76" i="45"/>
  <c r="S71" i="98" s="1"/>
  <c r="R76" i="45"/>
  <c r="R71" i="98" s="1"/>
  <c r="Q76" i="45"/>
  <c r="Q71" i="98" s="1"/>
  <c r="U56" i="45"/>
  <c r="U55" i="45"/>
  <c r="U54" i="45"/>
  <c r="U53" i="45"/>
  <c r="U52" i="45"/>
  <c r="T36" i="45"/>
  <c r="U15" i="45" s="1"/>
  <c r="S36" i="45"/>
  <c r="S31" i="98" s="1"/>
  <c r="R36" i="45"/>
  <c r="R31" i="98" s="1"/>
  <c r="Q36" i="45"/>
  <c r="Q31" i="98" s="1"/>
  <c r="T116" i="47"/>
  <c r="U95" i="47" s="1"/>
  <c r="S116" i="47"/>
  <c r="S112" i="98" s="1"/>
  <c r="R116" i="47"/>
  <c r="R112" i="98" s="1"/>
  <c r="Q116" i="47"/>
  <c r="Q112" i="98" s="1"/>
  <c r="T76" i="47"/>
  <c r="T72" i="98" s="1"/>
  <c r="S76" i="47"/>
  <c r="S72" i="98" s="1"/>
  <c r="R76" i="47"/>
  <c r="R72" i="98" s="1"/>
  <c r="Q76" i="47"/>
  <c r="Q72" i="98" s="1"/>
  <c r="U56" i="47"/>
  <c r="U52" i="47"/>
  <c r="T36" i="47"/>
  <c r="T32" i="98" s="1"/>
  <c r="S36" i="47"/>
  <c r="S32" i="98" s="1"/>
  <c r="R36" i="47"/>
  <c r="R32" i="98" s="1"/>
  <c r="Q36" i="47"/>
  <c r="Q32" i="98" s="1"/>
  <c r="U12" i="47"/>
  <c r="T116" i="49"/>
  <c r="T113" i="98" s="1"/>
  <c r="S116" i="49"/>
  <c r="S113" i="98" s="1"/>
  <c r="R116" i="49"/>
  <c r="R113" i="98" s="1"/>
  <c r="Q116" i="49"/>
  <c r="Q113" i="98" s="1"/>
  <c r="U96" i="49"/>
  <c r="U95" i="49"/>
  <c r="U94" i="49"/>
  <c r="U93" i="49"/>
  <c r="U92" i="49"/>
  <c r="T76" i="49"/>
  <c r="U54" i="49" s="1"/>
  <c r="S76" i="49"/>
  <c r="S73" i="98" s="1"/>
  <c r="R76" i="49"/>
  <c r="R73" i="98" s="1"/>
  <c r="Q76" i="49"/>
  <c r="Q73" i="98" s="1"/>
  <c r="T36" i="49"/>
  <c r="T33" i="98" s="1"/>
  <c r="S36" i="49"/>
  <c r="S33" i="98" s="1"/>
  <c r="R36" i="49"/>
  <c r="R33" i="98" s="1"/>
  <c r="Q36" i="49"/>
  <c r="Q33" i="98" s="1"/>
  <c r="T116" i="41"/>
  <c r="S116" i="41"/>
  <c r="R116" i="41"/>
  <c r="Q116" i="41"/>
  <c r="T76" i="41"/>
  <c r="S76" i="41"/>
  <c r="R76" i="41"/>
  <c r="Q76" i="41"/>
  <c r="U55" i="41"/>
  <c r="T36" i="41"/>
  <c r="S36" i="41"/>
  <c r="R36" i="41"/>
  <c r="Q36" i="41"/>
  <c r="T116" i="99"/>
  <c r="T116" i="98" s="1"/>
  <c r="S116" i="99"/>
  <c r="S116" i="98" s="1"/>
  <c r="R116" i="99"/>
  <c r="R116" i="98" s="1"/>
  <c r="Q116" i="99"/>
  <c r="Q116" i="98" s="1"/>
  <c r="U76" i="99"/>
  <c r="U76" i="98" s="1"/>
  <c r="T76" i="99"/>
  <c r="T76" i="98" s="1"/>
  <c r="S76" i="99"/>
  <c r="S76" i="98" s="1"/>
  <c r="R76" i="99"/>
  <c r="R76" i="98" s="1"/>
  <c r="Q76" i="99"/>
  <c r="Q76" i="98" s="1"/>
  <c r="T36" i="99"/>
  <c r="S36" i="99"/>
  <c r="S36" i="98" s="1"/>
  <c r="R36" i="99"/>
  <c r="R36" i="98" s="1"/>
  <c r="Q36" i="99"/>
  <c r="Q36" i="98" s="1"/>
  <c r="T116" i="5"/>
  <c r="U93" i="5" s="1"/>
  <c r="S116" i="5"/>
  <c r="S121" i="98" s="1"/>
  <c r="R116" i="5"/>
  <c r="R121" i="98" s="1"/>
  <c r="Q116" i="5"/>
  <c r="Q121" i="98" s="1"/>
  <c r="U94" i="5"/>
  <c r="T76" i="5"/>
  <c r="U53" i="5" s="1"/>
  <c r="S76" i="5"/>
  <c r="S81" i="98" s="1"/>
  <c r="R76" i="5"/>
  <c r="R81" i="98" s="1"/>
  <c r="Q76" i="5"/>
  <c r="Q81" i="98" s="1"/>
  <c r="T36" i="5"/>
  <c r="U13" i="5" s="1"/>
  <c r="S36" i="5"/>
  <c r="S41" i="98" s="1"/>
  <c r="R36" i="5"/>
  <c r="R41" i="98" s="1"/>
  <c r="Q36" i="5"/>
  <c r="Q41" i="98" s="1"/>
  <c r="T116" i="6"/>
  <c r="T122" i="98" s="1"/>
  <c r="S116" i="6"/>
  <c r="S122" i="98" s="1"/>
  <c r="R116" i="6"/>
  <c r="R122" i="98" s="1"/>
  <c r="Q116" i="6"/>
  <c r="Q122" i="98" s="1"/>
  <c r="U97" i="6"/>
  <c r="T76" i="6"/>
  <c r="T82" i="98" s="1"/>
  <c r="S76" i="6"/>
  <c r="S82" i="98" s="1"/>
  <c r="R76" i="6"/>
  <c r="R82" i="98" s="1"/>
  <c r="Q76" i="6"/>
  <c r="Q82" i="98" s="1"/>
  <c r="U57" i="6"/>
  <c r="T36" i="6"/>
  <c r="U15" i="6" s="1"/>
  <c r="S36" i="6"/>
  <c r="S42" i="98" s="1"/>
  <c r="R36" i="6"/>
  <c r="R42" i="98" s="1"/>
  <c r="Q36" i="6"/>
  <c r="Q42" i="98" s="1"/>
  <c r="T116" i="7"/>
  <c r="T123" i="98" s="1"/>
  <c r="S116" i="7"/>
  <c r="S123" i="98" s="1"/>
  <c r="R116" i="7"/>
  <c r="R123" i="98" s="1"/>
  <c r="Q116" i="7"/>
  <c r="Q123" i="98" s="1"/>
  <c r="T76" i="7"/>
  <c r="T83" i="98" s="1"/>
  <c r="S76" i="7"/>
  <c r="S83" i="98" s="1"/>
  <c r="R76" i="7"/>
  <c r="R83" i="98" s="1"/>
  <c r="Q76" i="7"/>
  <c r="Q83" i="98" s="1"/>
  <c r="T36" i="7"/>
  <c r="T43" i="98" s="1"/>
  <c r="S36" i="7"/>
  <c r="S43" i="98" s="1"/>
  <c r="R36" i="7"/>
  <c r="R43" i="98" s="1"/>
  <c r="Q36" i="7"/>
  <c r="Q43" i="98" s="1"/>
  <c r="U18" i="7"/>
  <c r="T116" i="9"/>
  <c r="U93" i="9" s="1"/>
  <c r="S116" i="9"/>
  <c r="S124" i="98" s="1"/>
  <c r="R116" i="9"/>
  <c r="R124" i="98" s="1"/>
  <c r="Q116" i="9"/>
  <c r="Q124" i="98" s="1"/>
  <c r="T76" i="9"/>
  <c r="T84" i="98" s="1"/>
  <c r="S76" i="9"/>
  <c r="S84" i="98" s="1"/>
  <c r="R76" i="9"/>
  <c r="R84" i="98" s="1"/>
  <c r="Q76" i="9"/>
  <c r="Q84" i="98" s="1"/>
  <c r="U57" i="9"/>
  <c r="T36" i="9"/>
  <c r="T44" i="98" s="1"/>
  <c r="S36" i="9"/>
  <c r="S44" i="98" s="1"/>
  <c r="R36" i="9"/>
  <c r="R44" i="98" s="1"/>
  <c r="Q36" i="9"/>
  <c r="Q44" i="98" s="1"/>
  <c r="U17" i="9"/>
  <c r="T116" i="8"/>
  <c r="T125" i="98" s="1"/>
  <c r="S116" i="8"/>
  <c r="S125" i="98" s="1"/>
  <c r="R116" i="8"/>
  <c r="R125" i="98" s="1"/>
  <c r="Q116" i="8"/>
  <c r="Q125" i="98" s="1"/>
  <c r="T76" i="8"/>
  <c r="U52" i="8" s="1"/>
  <c r="S76" i="8"/>
  <c r="S85" i="98" s="1"/>
  <c r="R76" i="8"/>
  <c r="R85" i="98" s="1"/>
  <c r="Q76" i="8"/>
  <c r="Q85" i="98" s="1"/>
  <c r="U53" i="8"/>
  <c r="T36" i="8"/>
  <c r="U12" i="8" s="1"/>
  <c r="S36" i="8"/>
  <c r="S45" i="98" s="1"/>
  <c r="R36" i="8"/>
  <c r="R45" i="98" s="1"/>
  <c r="Q36" i="8"/>
  <c r="Q45" i="98" s="1"/>
  <c r="T116" i="68"/>
  <c r="S116" i="68"/>
  <c r="S108" i="98" s="1"/>
  <c r="R116" i="68"/>
  <c r="R108" i="98" s="1"/>
  <c r="Q116" i="68"/>
  <c r="Q108" i="98" s="1"/>
  <c r="T76" i="68"/>
  <c r="S76" i="68"/>
  <c r="S68" i="98" s="1"/>
  <c r="R76" i="68"/>
  <c r="R68" i="98" s="1"/>
  <c r="Q76" i="68"/>
  <c r="Q68" i="98" s="1"/>
  <c r="T36" i="68"/>
  <c r="S36" i="68"/>
  <c r="S28" i="98" s="1"/>
  <c r="R36" i="68"/>
  <c r="R28" i="98" s="1"/>
  <c r="Q36" i="68"/>
  <c r="Q28" i="98" s="1"/>
  <c r="A212" i="97"/>
  <c r="A17" i="99" s="1"/>
  <c r="A211" i="97"/>
  <c r="A16" i="99" s="1"/>
  <c r="A210" i="97"/>
  <c r="A15" i="99" s="1"/>
  <c r="A209" i="97"/>
  <c r="A14" i="99" s="1"/>
  <c r="A208" i="97"/>
  <c r="A13" i="99" s="1"/>
  <c r="A207" i="97"/>
  <c r="A12" i="99" s="1"/>
  <c r="A206" i="97"/>
  <c r="A1" i="99" s="1"/>
  <c r="D36" i="96" s="1"/>
  <c r="AD116" i="99"/>
  <c r="AD116" i="98" s="1"/>
  <c r="AC116" i="99"/>
  <c r="AC116" i="98" s="1"/>
  <c r="AB116" i="99"/>
  <c r="AB116" i="98" s="1"/>
  <c r="AA116" i="99"/>
  <c r="AA116" i="98" s="1"/>
  <c r="Y116" i="99"/>
  <c r="Y116" i="98" s="1"/>
  <c r="X116" i="99"/>
  <c r="X116" i="98" s="1"/>
  <c r="W116" i="99"/>
  <c r="W116" i="98" s="1"/>
  <c r="V116" i="99"/>
  <c r="V116" i="98" s="1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D76" i="99"/>
  <c r="AD76" i="98" s="1"/>
  <c r="AC76" i="99"/>
  <c r="AC76" i="98" s="1"/>
  <c r="AB76" i="99"/>
  <c r="AB76" i="98" s="1"/>
  <c r="AA76" i="99"/>
  <c r="AA76" i="98" s="1"/>
  <c r="Y76" i="99"/>
  <c r="Y76" i="98" s="1"/>
  <c r="X76" i="99"/>
  <c r="X76" i="98" s="1"/>
  <c r="W76" i="99"/>
  <c r="W76" i="98" s="1"/>
  <c r="V76" i="99"/>
  <c r="V76" i="98" s="1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Z76" i="99"/>
  <c r="Z76" i="98" s="1"/>
  <c r="AD36" i="99"/>
  <c r="AC36" i="99"/>
  <c r="AC36" i="98" s="1"/>
  <c r="AB36" i="99"/>
  <c r="AB36" i="98" s="1"/>
  <c r="AA36" i="99"/>
  <c r="AA36" i="98" s="1"/>
  <c r="Y36" i="99"/>
  <c r="X36" i="99"/>
  <c r="X36" i="98" s="1"/>
  <c r="W36" i="99"/>
  <c r="W36" i="98" s="1"/>
  <c r="V36" i="99"/>
  <c r="V36" i="98" s="1"/>
  <c r="A43" i="97"/>
  <c r="Q3" i="100" s="1"/>
  <c r="U16" i="69" l="1"/>
  <c r="U23" i="69"/>
  <c r="U20" i="69"/>
  <c r="U22" i="69"/>
  <c r="U19" i="69"/>
  <c r="U21" i="69"/>
  <c r="U22" i="24"/>
  <c r="U21" i="24"/>
  <c r="U24" i="24"/>
  <c r="U16" i="24"/>
  <c r="U15" i="24"/>
  <c r="U14" i="24"/>
  <c r="U13" i="24"/>
  <c r="U62" i="24"/>
  <c r="U61" i="24"/>
  <c r="U102" i="24"/>
  <c r="U101" i="24"/>
  <c r="U96" i="24"/>
  <c r="U93" i="24"/>
  <c r="U95" i="24"/>
  <c r="U94" i="24"/>
  <c r="U64" i="24"/>
  <c r="U56" i="24"/>
  <c r="U55" i="24"/>
  <c r="U54" i="24"/>
  <c r="U53" i="24"/>
  <c r="U52" i="24"/>
  <c r="U99" i="68"/>
  <c r="U97" i="68"/>
  <c r="U98" i="68"/>
  <c r="U100" i="68"/>
  <c r="T108" i="98"/>
  <c r="U94" i="68"/>
  <c r="U93" i="68"/>
  <c r="U92" i="68"/>
  <c r="U60" i="68"/>
  <c r="U59" i="68"/>
  <c r="U57" i="68"/>
  <c r="U58" i="68"/>
  <c r="T68" i="98"/>
  <c r="U54" i="68"/>
  <c r="U53" i="68"/>
  <c r="U52" i="68"/>
  <c r="U96" i="68"/>
  <c r="U56" i="68"/>
  <c r="U62" i="68"/>
  <c r="U102" i="68"/>
  <c r="U64" i="68"/>
  <c r="U104" i="68"/>
  <c r="U20" i="68"/>
  <c r="U18" i="68"/>
  <c r="U19" i="68"/>
  <c r="U17" i="68"/>
  <c r="T28" i="98"/>
  <c r="U13" i="68"/>
  <c r="U14" i="68"/>
  <c r="U16" i="68"/>
  <c r="U12" i="68"/>
  <c r="U22" i="68"/>
  <c r="U24" i="68"/>
  <c r="U23" i="24"/>
  <c r="U62" i="13"/>
  <c r="U61" i="13"/>
  <c r="U101" i="13"/>
  <c r="U102" i="13"/>
  <c r="U96" i="13"/>
  <c r="U94" i="13"/>
  <c r="U95" i="13"/>
  <c r="U93" i="13"/>
  <c r="U56" i="13"/>
  <c r="U54" i="13"/>
  <c r="U55" i="13"/>
  <c r="U53" i="13"/>
  <c r="U64" i="13"/>
  <c r="U23" i="13"/>
  <c r="U24" i="13"/>
  <c r="U14" i="13"/>
  <c r="U13" i="13"/>
  <c r="U16" i="13"/>
  <c r="U15" i="13"/>
  <c r="U103" i="10"/>
  <c r="U104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U54" i="9"/>
  <c r="Q74" i="98"/>
  <c r="Q80" i="98"/>
  <c r="Q114" i="98"/>
  <c r="Q120" i="98"/>
  <c r="U95" i="45"/>
  <c r="U13" i="85"/>
  <c r="T67" i="98"/>
  <c r="T79" i="98"/>
  <c r="S107" i="98"/>
  <c r="S119" i="98"/>
  <c r="U19" i="24"/>
  <c r="Q58" i="98"/>
  <c r="Q78" i="98"/>
  <c r="Q98" i="98"/>
  <c r="Q118" i="98"/>
  <c r="U52" i="22"/>
  <c r="R54" i="98"/>
  <c r="R75" i="98"/>
  <c r="R94" i="98"/>
  <c r="R115" i="98"/>
  <c r="R74" i="98"/>
  <c r="R80" i="98"/>
  <c r="R114" i="98"/>
  <c r="R120" i="98"/>
  <c r="Q67" i="98"/>
  <c r="Q79" i="98"/>
  <c r="U96" i="85"/>
  <c r="T119" i="98"/>
  <c r="R58" i="98"/>
  <c r="R78" i="98"/>
  <c r="R98" i="98"/>
  <c r="R118" i="98"/>
  <c r="S54" i="98"/>
  <c r="S75" i="98"/>
  <c r="S94" i="98"/>
  <c r="S115" i="98"/>
  <c r="S74" i="98"/>
  <c r="S80" i="98"/>
  <c r="S114" i="98"/>
  <c r="S120" i="98"/>
  <c r="R67" i="98"/>
  <c r="R79" i="98"/>
  <c r="Q107" i="98"/>
  <c r="Q119" i="98"/>
  <c r="S58" i="98"/>
  <c r="S78" i="98"/>
  <c r="S98" i="98"/>
  <c r="S118" i="98"/>
  <c r="U63" i="13"/>
  <c r="T75" i="98"/>
  <c r="U103" i="13"/>
  <c r="T115" i="98"/>
  <c r="U53" i="9"/>
  <c r="U54" i="41"/>
  <c r="T80" i="98"/>
  <c r="U94" i="41"/>
  <c r="T120" i="98"/>
  <c r="U94" i="45"/>
  <c r="S67" i="98"/>
  <c r="S79" i="98"/>
  <c r="R107" i="98"/>
  <c r="R119" i="98"/>
  <c r="U18" i="24"/>
  <c r="U63" i="24"/>
  <c r="T78" i="98"/>
  <c r="U100" i="24"/>
  <c r="T118" i="98"/>
  <c r="Q54" i="98"/>
  <c r="Q75" i="98"/>
  <c r="Q94" i="98"/>
  <c r="Q115" i="98"/>
  <c r="U93" i="8"/>
  <c r="U98" i="7"/>
  <c r="U16" i="45"/>
  <c r="U97" i="28"/>
  <c r="U55" i="9"/>
  <c r="U12" i="7"/>
  <c r="U53" i="47"/>
  <c r="U12" i="45"/>
  <c r="U93" i="38"/>
  <c r="U93" i="83"/>
  <c r="U15" i="28"/>
  <c r="U12" i="24"/>
  <c r="U20" i="24"/>
  <c r="U58" i="24"/>
  <c r="T74" i="98"/>
  <c r="U95" i="9"/>
  <c r="U96" i="38"/>
  <c r="U17" i="22"/>
  <c r="U52" i="9"/>
  <c r="U56" i="9"/>
  <c r="U16" i="7"/>
  <c r="U54" i="47"/>
  <c r="U13" i="45"/>
  <c r="U94" i="38"/>
  <c r="U93" i="85"/>
  <c r="U94" i="83"/>
  <c r="U12" i="28"/>
  <c r="U16" i="28"/>
  <c r="U93" i="28"/>
  <c r="U17" i="24"/>
  <c r="U60" i="24"/>
  <c r="S61" i="98"/>
  <c r="U92" i="8"/>
  <c r="U116" i="8" s="1"/>
  <c r="U125" i="98" s="1"/>
  <c r="U55" i="47"/>
  <c r="U14" i="45"/>
  <c r="U95" i="38"/>
  <c r="U97" i="83"/>
  <c r="U54" i="73"/>
  <c r="U95" i="28"/>
  <c r="U58" i="13"/>
  <c r="AD36" i="98"/>
  <c r="AE14" i="99"/>
  <c r="AE17" i="99"/>
  <c r="AE13" i="99"/>
  <c r="AE15" i="99"/>
  <c r="AE16" i="99"/>
  <c r="AE12" i="99"/>
  <c r="AE95" i="99"/>
  <c r="AE97" i="99"/>
  <c r="AE96" i="99"/>
  <c r="AE94" i="99"/>
  <c r="AE92" i="99"/>
  <c r="AE93" i="99"/>
  <c r="U58" i="7"/>
  <c r="U92" i="7"/>
  <c r="U55" i="6"/>
  <c r="T36" i="98"/>
  <c r="U14" i="99"/>
  <c r="U15" i="99"/>
  <c r="U17" i="99"/>
  <c r="U13" i="99"/>
  <c r="U16" i="99"/>
  <c r="U12" i="99"/>
  <c r="Q34" i="98"/>
  <c r="Q40" i="98"/>
  <c r="U52" i="41"/>
  <c r="U13" i="47"/>
  <c r="U13" i="38"/>
  <c r="R27" i="98"/>
  <c r="R39" i="98"/>
  <c r="U94" i="85"/>
  <c r="Z97" i="99"/>
  <c r="Z93" i="99"/>
  <c r="Z95" i="99"/>
  <c r="Z96" i="99"/>
  <c r="Z92" i="99"/>
  <c r="Z94" i="99"/>
  <c r="U16" i="47"/>
  <c r="Q27" i="98"/>
  <c r="Q39" i="98"/>
  <c r="T42" i="98"/>
  <c r="U15" i="9"/>
  <c r="U52" i="7"/>
  <c r="U96" i="7"/>
  <c r="R34" i="98"/>
  <c r="R40" i="98"/>
  <c r="U14" i="47"/>
  <c r="U76" i="47"/>
  <c r="U72" i="98" s="1"/>
  <c r="U14" i="38"/>
  <c r="S27" i="98"/>
  <c r="S39" i="98"/>
  <c r="U95" i="85"/>
  <c r="U13" i="81"/>
  <c r="U17" i="6"/>
  <c r="T34" i="98"/>
  <c r="T40" i="98"/>
  <c r="U16" i="38"/>
  <c r="Y36" i="98"/>
  <c r="Z16" i="99"/>
  <c r="Z12" i="99"/>
  <c r="Z15" i="99"/>
  <c r="Z17" i="99"/>
  <c r="Z14" i="99"/>
  <c r="Z13" i="99"/>
  <c r="U56" i="7"/>
  <c r="U92" i="6"/>
  <c r="U95" i="99"/>
  <c r="U94" i="99"/>
  <c r="U97" i="99"/>
  <c r="U93" i="99"/>
  <c r="U96" i="99"/>
  <c r="U92" i="99"/>
  <c r="S34" i="98"/>
  <c r="S40" i="98"/>
  <c r="U15" i="47"/>
  <c r="U36" i="47" s="1"/>
  <c r="U32" i="98" s="1"/>
  <c r="U76" i="45"/>
  <c r="U71" i="98" s="1"/>
  <c r="U15" i="38"/>
  <c r="U16" i="85"/>
  <c r="T39" i="98"/>
  <c r="U92" i="85"/>
  <c r="U97" i="85"/>
  <c r="U15" i="81"/>
  <c r="S18" i="98"/>
  <c r="S38" i="98"/>
  <c r="Q14" i="98"/>
  <c r="Q35" i="98"/>
  <c r="Q101" i="98"/>
  <c r="U15" i="32"/>
  <c r="U95" i="32"/>
  <c r="U16" i="73"/>
  <c r="U56" i="73"/>
  <c r="U92" i="28"/>
  <c r="U96" i="28"/>
  <c r="T18" i="98"/>
  <c r="T38" i="98"/>
  <c r="U59" i="24"/>
  <c r="R14" i="98"/>
  <c r="R35" i="98"/>
  <c r="T61" i="98"/>
  <c r="T101" i="98"/>
  <c r="Q18" i="98"/>
  <c r="Q38" i="98"/>
  <c r="S14" i="98"/>
  <c r="S35" i="98"/>
  <c r="T58" i="98"/>
  <c r="Q100" i="98"/>
  <c r="U53" i="32"/>
  <c r="U52" i="73"/>
  <c r="U55" i="28"/>
  <c r="U94" i="28"/>
  <c r="R18" i="98"/>
  <c r="R38" i="98"/>
  <c r="U57" i="24"/>
  <c r="U21" i="13"/>
  <c r="T35" i="98"/>
  <c r="T60" i="98"/>
  <c r="R100" i="98"/>
  <c r="U55" i="15"/>
  <c r="U19" i="17"/>
  <c r="U56" i="15"/>
  <c r="T55" i="98"/>
  <c r="U15" i="17"/>
  <c r="U57" i="15"/>
  <c r="U54" i="15"/>
  <c r="S16" i="98"/>
  <c r="S37" i="98"/>
  <c r="T16" i="98"/>
  <c r="T37" i="98"/>
  <c r="U16" i="17"/>
  <c r="Q16" i="98"/>
  <c r="Q37" i="98"/>
  <c r="U17" i="17"/>
  <c r="R16" i="98"/>
  <c r="R37" i="98"/>
  <c r="Q3" i="69"/>
  <c r="Q3" i="17"/>
  <c r="Q3" i="5"/>
  <c r="Q3" i="10"/>
  <c r="Q3" i="47"/>
  <c r="Q3" i="8"/>
  <c r="Q3" i="73"/>
  <c r="U3" i="36"/>
  <c r="Q3" i="9"/>
  <c r="Q3" i="99"/>
  <c r="Q3" i="45"/>
  <c r="Q3" i="83"/>
  <c r="Q3" i="28"/>
  <c r="Q3" i="15"/>
  <c r="Q3" i="7"/>
  <c r="Q3" i="41"/>
  <c r="Q3" i="38"/>
  <c r="Q3" i="81"/>
  <c r="Q3" i="24"/>
  <c r="Q3" i="13"/>
  <c r="Q3" i="68"/>
  <c r="Q3" i="6"/>
  <c r="Q3" i="49"/>
  <c r="Q3" i="85"/>
  <c r="Q3" i="32"/>
  <c r="Q3" i="22"/>
  <c r="Q3" i="64"/>
  <c r="Q3" i="98"/>
  <c r="T85" i="98"/>
  <c r="T45" i="98"/>
  <c r="U13" i="8"/>
  <c r="U36" i="8" s="1"/>
  <c r="U45" i="98" s="1"/>
  <c r="U76" i="9"/>
  <c r="U84" i="98" s="1"/>
  <c r="T124" i="98"/>
  <c r="U97" i="9"/>
  <c r="U14" i="5"/>
  <c r="T41" i="98"/>
  <c r="U54" i="5"/>
  <c r="T81" i="98"/>
  <c r="T121" i="98"/>
  <c r="U13" i="49"/>
  <c r="U12" i="49"/>
  <c r="U16" i="49"/>
  <c r="U14" i="49"/>
  <c r="U15" i="49"/>
  <c r="U13" i="41"/>
  <c r="U12" i="41"/>
  <c r="U14" i="41"/>
  <c r="U16" i="41"/>
  <c r="U15" i="41"/>
  <c r="T31" i="98"/>
  <c r="U116" i="49"/>
  <c r="U113" i="98" s="1"/>
  <c r="U52" i="49"/>
  <c r="U55" i="49"/>
  <c r="U53" i="49"/>
  <c r="T73" i="98"/>
  <c r="U56" i="49"/>
  <c r="U92" i="47"/>
  <c r="U96" i="47"/>
  <c r="U94" i="47"/>
  <c r="T112" i="98"/>
  <c r="U93" i="47"/>
  <c r="U116" i="45"/>
  <c r="U111" i="98" s="1"/>
  <c r="U55" i="38"/>
  <c r="T70" i="98"/>
  <c r="U56" i="38"/>
  <c r="U53" i="38"/>
  <c r="U52" i="38"/>
  <c r="U92" i="41"/>
  <c r="U95" i="41"/>
  <c r="U93" i="41"/>
  <c r="U96" i="41"/>
  <c r="T114" i="98"/>
  <c r="U53" i="41"/>
  <c r="U56" i="41"/>
  <c r="U15" i="85"/>
  <c r="U14" i="85"/>
  <c r="U18" i="85"/>
  <c r="U12" i="85"/>
  <c r="T107" i="98"/>
  <c r="U76" i="85"/>
  <c r="U13" i="69"/>
  <c r="U17" i="69"/>
  <c r="U14" i="69"/>
  <c r="U15" i="69"/>
  <c r="T26" i="98"/>
  <c r="U18" i="69"/>
  <c r="U12" i="69"/>
  <c r="U76" i="69"/>
  <c r="U66" i="98" s="1"/>
  <c r="T66" i="98"/>
  <c r="U13" i="83"/>
  <c r="U17" i="83"/>
  <c r="T25" i="98"/>
  <c r="U14" i="83"/>
  <c r="U15" i="83"/>
  <c r="U18" i="83"/>
  <c r="U12" i="83"/>
  <c r="U95" i="83"/>
  <c r="T105" i="98"/>
  <c r="U92" i="83"/>
  <c r="U53" i="83"/>
  <c r="U57" i="83"/>
  <c r="U54" i="83"/>
  <c r="U55" i="83"/>
  <c r="U58" i="83"/>
  <c r="T65" i="98"/>
  <c r="U52" i="83"/>
  <c r="U97" i="81"/>
  <c r="U53" i="81"/>
  <c r="U57" i="81"/>
  <c r="U54" i="81"/>
  <c r="U55" i="81"/>
  <c r="U52" i="81"/>
  <c r="U56" i="81"/>
  <c r="U95" i="81"/>
  <c r="T20" i="98"/>
  <c r="T21" i="98"/>
  <c r="R20" i="98"/>
  <c r="R21" i="98"/>
  <c r="S20" i="98"/>
  <c r="S21" i="98"/>
  <c r="R60" i="98"/>
  <c r="Q61" i="98"/>
  <c r="Q60" i="98"/>
  <c r="Q21" i="98"/>
  <c r="U98" i="73"/>
  <c r="U92" i="73"/>
  <c r="S100" i="98"/>
  <c r="R101" i="98"/>
  <c r="U94" i="73"/>
  <c r="U54" i="32"/>
  <c r="U55" i="32"/>
  <c r="T62" i="98"/>
  <c r="U52" i="32"/>
  <c r="U116" i="28"/>
  <c r="U99" i="98" s="1"/>
  <c r="U97" i="24"/>
  <c r="U103" i="24"/>
  <c r="U99" i="24"/>
  <c r="T98" i="98"/>
  <c r="U98" i="24"/>
  <c r="U104" i="24"/>
  <c r="U92" i="24"/>
  <c r="U53" i="22"/>
  <c r="U57" i="22"/>
  <c r="U54" i="22"/>
  <c r="U55" i="22"/>
  <c r="U97" i="22"/>
  <c r="T97" i="98"/>
  <c r="U15" i="22"/>
  <c r="U15" i="15"/>
  <c r="T15" i="98"/>
  <c r="U19" i="15"/>
  <c r="U95" i="17"/>
  <c r="U94" i="17"/>
  <c r="U98" i="17"/>
  <c r="T96" i="98"/>
  <c r="U96" i="17"/>
  <c r="U99" i="17"/>
  <c r="T56" i="98"/>
  <c r="U97" i="15"/>
  <c r="U99" i="15"/>
  <c r="U95" i="15"/>
  <c r="T95" i="98"/>
  <c r="U18" i="13"/>
  <c r="U94" i="64"/>
  <c r="U52" i="64"/>
  <c r="U76" i="64" s="1"/>
  <c r="U53" i="98" s="1"/>
  <c r="U22" i="10"/>
  <c r="U21" i="10"/>
  <c r="U102" i="10"/>
  <c r="U101" i="10"/>
  <c r="U64" i="10"/>
  <c r="U61" i="10"/>
  <c r="U105" i="10"/>
  <c r="U65" i="10"/>
  <c r="U25" i="10"/>
  <c r="T12" i="98"/>
  <c r="U23" i="10"/>
  <c r="U16" i="10"/>
  <c r="U96" i="10"/>
  <c r="U14" i="10"/>
  <c r="U60" i="10"/>
  <c r="T53" i="98"/>
  <c r="T54" i="98"/>
  <c r="U98" i="13"/>
  <c r="U104" i="13"/>
  <c r="U92" i="13"/>
  <c r="U22" i="13"/>
  <c r="T14" i="98"/>
  <c r="T94" i="98"/>
  <c r="T13" i="98"/>
  <c r="T93" i="98"/>
  <c r="U12" i="64"/>
  <c r="U36" i="64" s="1"/>
  <c r="U13" i="98" s="1"/>
  <c r="U92" i="64"/>
  <c r="U116" i="64" s="1"/>
  <c r="U93" i="98" s="1"/>
  <c r="U98" i="10"/>
  <c r="T52" i="98"/>
  <c r="U18" i="10"/>
  <c r="U52" i="10"/>
  <c r="U92" i="10"/>
  <c r="U100" i="10"/>
  <c r="T92" i="98"/>
  <c r="U12" i="10"/>
  <c r="U20" i="10"/>
  <c r="U56" i="10"/>
  <c r="U94" i="10"/>
  <c r="U12" i="6"/>
  <c r="U94" i="6"/>
  <c r="U96" i="6"/>
  <c r="U76" i="8"/>
  <c r="U85" i="98" s="1"/>
  <c r="U14" i="9"/>
  <c r="U16" i="9"/>
  <c r="U12" i="9"/>
  <c r="U15" i="7"/>
  <c r="U17" i="7"/>
  <c r="U13" i="7"/>
  <c r="U55" i="7"/>
  <c r="U57" i="7"/>
  <c r="U53" i="7"/>
  <c r="U95" i="7"/>
  <c r="U97" i="7"/>
  <c r="U93" i="7"/>
  <c r="U56" i="6"/>
  <c r="U54" i="6"/>
  <c r="U52" i="5"/>
  <c r="U76" i="5" s="1"/>
  <c r="U81" i="98" s="1"/>
  <c r="U94" i="81"/>
  <c r="U96" i="81"/>
  <c r="U92" i="81"/>
  <c r="U94" i="32"/>
  <c r="U96" i="32"/>
  <c r="U92" i="32"/>
  <c r="U14" i="22"/>
  <c r="U16" i="22"/>
  <c r="U12" i="22"/>
  <c r="U96" i="22"/>
  <c r="U92" i="22"/>
  <c r="U95" i="22"/>
  <c r="U94" i="22"/>
  <c r="U14" i="6"/>
  <c r="U16" i="6"/>
  <c r="U21" i="68"/>
  <c r="U23" i="68"/>
  <c r="U15" i="68"/>
  <c r="U61" i="68"/>
  <c r="U63" i="68"/>
  <c r="U55" i="68"/>
  <c r="U101" i="68"/>
  <c r="U103" i="68"/>
  <c r="U95" i="68"/>
  <c r="U13" i="9"/>
  <c r="U96" i="9"/>
  <c r="U92" i="9"/>
  <c r="U94" i="9"/>
  <c r="U14" i="7"/>
  <c r="U54" i="7"/>
  <c r="U94" i="7"/>
  <c r="U52" i="6"/>
  <c r="U95" i="6"/>
  <c r="U12" i="5"/>
  <c r="U36" i="5" s="1"/>
  <c r="U41" i="98" s="1"/>
  <c r="U92" i="5"/>
  <c r="U116" i="5" s="1"/>
  <c r="U121" i="98" s="1"/>
  <c r="U16" i="81"/>
  <c r="U12" i="81"/>
  <c r="U14" i="81"/>
  <c r="U93" i="81"/>
  <c r="U16" i="32"/>
  <c r="U12" i="32"/>
  <c r="U14" i="32"/>
  <c r="U93" i="32"/>
  <c r="U17" i="73"/>
  <c r="U13" i="73"/>
  <c r="U15" i="73"/>
  <c r="U57" i="73"/>
  <c r="U53" i="73"/>
  <c r="U55" i="73"/>
  <c r="U97" i="73"/>
  <c r="U93" i="73"/>
  <c r="U95" i="73"/>
  <c r="U56" i="28"/>
  <c r="U52" i="28"/>
  <c r="U54" i="28"/>
  <c r="U13" i="22"/>
  <c r="U56" i="17"/>
  <c r="U16" i="15"/>
  <c r="U94" i="15"/>
  <c r="U98" i="15"/>
  <c r="U19" i="13"/>
  <c r="U59" i="13"/>
  <c r="U99" i="13"/>
  <c r="U15" i="10"/>
  <c r="U19" i="10"/>
  <c r="U24" i="10"/>
  <c r="U53" i="10"/>
  <c r="U57" i="10"/>
  <c r="U62" i="10"/>
  <c r="U95" i="10"/>
  <c r="U99" i="10"/>
  <c r="U57" i="17"/>
  <c r="U17" i="15"/>
  <c r="U12" i="13"/>
  <c r="U20" i="13"/>
  <c r="U52" i="13"/>
  <c r="U60" i="13"/>
  <c r="U100" i="13"/>
  <c r="U54" i="10"/>
  <c r="U58" i="10"/>
  <c r="U63" i="10"/>
  <c r="U54" i="17"/>
  <c r="U14" i="15"/>
  <c r="U17" i="13"/>
  <c r="U57" i="13"/>
  <c r="U97" i="13"/>
  <c r="U13" i="10"/>
  <c r="U17" i="10"/>
  <c r="U55" i="10"/>
  <c r="U59" i="10"/>
  <c r="U93" i="10"/>
  <c r="U97" i="10"/>
  <c r="A27" i="97"/>
  <c r="U36" i="24" l="1"/>
  <c r="U18" i="98" s="1"/>
  <c r="U116" i="38"/>
  <c r="U110" i="98" s="1"/>
  <c r="U67" i="98"/>
  <c r="U79" i="98"/>
  <c r="U36" i="45"/>
  <c r="U31" i="98" s="1"/>
  <c r="U36" i="7"/>
  <c r="U43" i="98" s="1"/>
  <c r="U116" i="83"/>
  <c r="U105" i="98" s="1"/>
  <c r="U76" i="15"/>
  <c r="U76" i="24"/>
  <c r="U36" i="38"/>
  <c r="U30" i="98" s="1"/>
  <c r="U36" i="28"/>
  <c r="U19" i="98" s="1"/>
  <c r="U76" i="22"/>
  <c r="U57" i="98" s="1"/>
  <c r="U116" i="41"/>
  <c r="U116" i="15"/>
  <c r="U116" i="73"/>
  <c r="U101" i="98" s="1"/>
  <c r="U116" i="69"/>
  <c r="U106" i="98" s="1"/>
  <c r="AE36" i="99"/>
  <c r="AE36" i="98" s="1"/>
  <c r="U76" i="68"/>
  <c r="U68" i="98" s="1"/>
  <c r="U36" i="49"/>
  <c r="U33" i="98" s="1"/>
  <c r="Z36" i="99"/>
  <c r="Z36" i="98" s="1"/>
  <c r="U76" i="49"/>
  <c r="U73" i="98" s="1"/>
  <c r="U116" i="85"/>
  <c r="U36" i="99"/>
  <c r="U36" i="98" s="1"/>
  <c r="U36" i="68"/>
  <c r="U28" i="98" s="1"/>
  <c r="U36" i="41"/>
  <c r="U116" i="99"/>
  <c r="U116" i="98" s="1"/>
  <c r="U76" i="17"/>
  <c r="U77" i="98" s="1"/>
  <c r="U76" i="32"/>
  <c r="U62" i="98" s="1"/>
  <c r="U116" i="17"/>
  <c r="U36" i="17"/>
  <c r="U16" i="98" s="1"/>
  <c r="U36" i="15"/>
  <c r="U15" i="98" s="1"/>
  <c r="U55" i="98"/>
  <c r="U95" i="98"/>
  <c r="U37" i="98"/>
  <c r="U116" i="68"/>
  <c r="U108" i="98" s="1"/>
  <c r="U116" i="9"/>
  <c r="U124" i="98" s="1"/>
  <c r="U76" i="7"/>
  <c r="U83" i="98" s="1"/>
  <c r="U116" i="7"/>
  <c r="U123" i="98" s="1"/>
  <c r="U116" i="6"/>
  <c r="U122" i="98" s="1"/>
  <c r="U36" i="85"/>
  <c r="U116" i="47"/>
  <c r="U112" i="98" s="1"/>
  <c r="U76" i="38"/>
  <c r="U70" i="98" s="1"/>
  <c r="U76" i="41"/>
  <c r="U36" i="69"/>
  <c r="U26" i="98" s="1"/>
  <c r="U36" i="83"/>
  <c r="U25" i="98" s="1"/>
  <c r="U76" i="83"/>
  <c r="U65" i="98" s="1"/>
  <c r="U36" i="81"/>
  <c r="U24" i="98" s="1"/>
  <c r="U76" i="81"/>
  <c r="U64" i="98" s="1"/>
  <c r="U36" i="73"/>
  <c r="U76" i="73"/>
  <c r="U36" i="32"/>
  <c r="U22" i="98" s="1"/>
  <c r="U116" i="24"/>
  <c r="U36" i="22"/>
  <c r="U17" i="98" s="1"/>
  <c r="U56" i="98"/>
  <c r="U116" i="13"/>
  <c r="U76" i="13"/>
  <c r="U36" i="10"/>
  <c r="U12" i="98" s="1"/>
  <c r="U116" i="10"/>
  <c r="U92" i="98" s="1"/>
  <c r="U76" i="10"/>
  <c r="U52" i="98" s="1"/>
  <c r="U36" i="13"/>
  <c r="U116" i="22"/>
  <c r="U97" i="98" s="1"/>
  <c r="U116" i="81"/>
  <c r="U104" i="98" s="1"/>
  <c r="U36" i="6"/>
  <c r="U42" i="98" s="1"/>
  <c r="U76" i="28"/>
  <c r="U59" i="98" s="1"/>
  <c r="U116" i="32"/>
  <c r="U102" i="98" s="1"/>
  <c r="U76" i="6"/>
  <c r="U82" i="98" s="1"/>
  <c r="U36" i="9"/>
  <c r="U44" i="98" s="1"/>
  <c r="Z116" i="99"/>
  <c r="Z116" i="98" s="1"/>
  <c r="AE116" i="99"/>
  <c r="AE116" i="98" s="1"/>
  <c r="AE76" i="99"/>
  <c r="AE76" i="98" s="1"/>
  <c r="B45" i="96"/>
  <c r="A45" i="98" s="1"/>
  <c r="U38" i="98" l="1"/>
  <c r="A205" i="98"/>
  <c r="A165" i="98"/>
  <c r="U100" i="98"/>
  <c r="U107" i="98"/>
  <c r="U119" i="98"/>
  <c r="U74" i="98"/>
  <c r="U80" i="98"/>
  <c r="U114" i="98"/>
  <c r="U120" i="98"/>
  <c r="U58" i="98"/>
  <c r="U78" i="98"/>
  <c r="U54" i="98"/>
  <c r="U75" i="98"/>
  <c r="U98" i="98"/>
  <c r="U118" i="98"/>
  <c r="U94" i="98"/>
  <c r="U115" i="98"/>
  <c r="U96" i="98"/>
  <c r="U117" i="98"/>
  <c r="A85" i="98"/>
  <c r="A125" i="98"/>
  <c r="U34" i="98"/>
  <c r="U40" i="98"/>
  <c r="U27" i="98"/>
  <c r="U39" i="98"/>
  <c r="U14" i="98"/>
  <c r="U35" i="98"/>
  <c r="U20" i="98"/>
  <c r="U21" i="98"/>
  <c r="U60" i="98"/>
  <c r="U61" i="98"/>
  <c r="AI36" i="68" l="1"/>
  <c r="AF36" i="68"/>
  <c r="AF28" i="98" s="1"/>
  <c r="AC36" i="68"/>
  <c r="AC28" i="98" s="1"/>
  <c r="AA36" i="68"/>
  <c r="AA28" i="98" s="1"/>
  <c r="AF36" i="41"/>
  <c r="AB36" i="41"/>
  <c r="AF36" i="49"/>
  <c r="AF33" i="98" s="1"/>
  <c r="AB36" i="49"/>
  <c r="AB33" i="98" s="1"/>
  <c r="AG36" i="47"/>
  <c r="AG32" i="98" s="1"/>
  <c r="AF36" i="47"/>
  <c r="AF32" i="98" s="1"/>
  <c r="AD36" i="47"/>
  <c r="AD32" i="98" s="1"/>
  <c r="AB36" i="47"/>
  <c r="AB32" i="98" s="1"/>
  <c r="AH36" i="45"/>
  <c r="AH31" i="98" s="1"/>
  <c r="AF36" i="45"/>
  <c r="AF31" i="98" s="1"/>
  <c r="AB36" i="45"/>
  <c r="AB31" i="98" s="1"/>
  <c r="AI36" i="38"/>
  <c r="AI30" i="98" s="1"/>
  <c r="AC36" i="38"/>
  <c r="AC30" i="98" s="1"/>
  <c r="AA36" i="38"/>
  <c r="AA30" i="98" s="1"/>
  <c r="AI36" i="85"/>
  <c r="AG36" i="85"/>
  <c r="AB36" i="85"/>
  <c r="AB36" i="69"/>
  <c r="AB26" i="98" s="1"/>
  <c r="AA36" i="69"/>
  <c r="AA26" i="98" s="1"/>
  <c r="AG36" i="83"/>
  <c r="AG25" i="98" s="1"/>
  <c r="AF36" i="83"/>
  <c r="AF25" i="98" s="1"/>
  <c r="AB36" i="83"/>
  <c r="AB25" i="98" s="1"/>
  <c r="AH36" i="81"/>
  <c r="AH24" i="98" s="1"/>
  <c r="AF36" i="81"/>
  <c r="AF24" i="98" s="1"/>
  <c r="AD36" i="81"/>
  <c r="AB36" i="81"/>
  <c r="AB24" i="98" s="1"/>
  <c r="AA36" i="73"/>
  <c r="AB36" i="68"/>
  <c r="AB28" i="98" s="1"/>
  <c r="AD36" i="68"/>
  <c r="AG36" i="68"/>
  <c r="AG28" i="98" s="1"/>
  <c r="AH36" i="68"/>
  <c r="AH28" i="98" s="1"/>
  <c r="AA76" i="68"/>
  <c r="AA68" i="98" s="1"/>
  <c r="AB76" i="68"/>
  <c r="AB68" i="98" s="1"/>
  <c r="AC76" i="68"/>
  <c r="AC68" i="98" s="1"/>
  <c r="AD76" i="68"/>
  <c r="AF76" i="68"/>
  <c r="AF68" i="98" s="1"/>
  <c r="AG76" i="68"/>
  <c r="AG68" i="98" s="1"/>
  <c r="AH76" i="68"/>
  <c r="AH68" i="98" s="1"/>
  <c r="AI76" i="68"/>
  <c r="AA116" i="68"/>
  <c r="AA108" i="98" s="1"/>
  <c r="AB116" i="68"/>
  <c r="AB108" i="98" s="1"/>
  <c r="AC116" i="68"/>
  <c r="AC108" i="98" s="1"/>
  <c r="AD116" i="68"/>
  <c r="AF116" i="68"/>
  <c r="AF108" i="98" s="1"/>
  <c r="AG116" i="68"/>
  <c r="AG108" i="98" s="1"/>
  <c r="AH116" i="68"/>
  <c r="AH108" i="98" s="1"/>
  <c r="AI116" i="68"/>
  <c r="AA36" i="8"/>
  <c r="AA45" i="98" s="1"/>
  <c r="AB36" i="8"/>
  <c r="AB45" i="98" s="1"/>
  <c r="AC36" i="8"/>
  <c r="AC45" i="98" s="1"/>
  <c r="AD36" i="8"/>
  <c r="AF36" i="8"/>
  <c r="AF45" i="98" s="1"/>
  <c r="AG36" i="8"/>
  <c r="AG45" i="98" s="1"/>
  <c r="AH36" i="8"/>
  <c r="AH45" i="98" s="1"/>
  <c r="AI36" i="8"/>
  <c r="AA76" i="8"/>
  <c r="AA85" i="98" s="1"/>
  <c r="AB76" i="8"/>
  <c r="AB85" i="98" s="1"/>
  <c r="AC76" i="8"/>
  <c r="AC85" i="98" s="1"/>
  <c r="AD76" i="8"/>
  <c r="AF76" i="8"/>
  <c r="AF85" i="98" s="1"/>
  <c r="AG76" i="8"/>
  <c r="AG85" i="98" s="1"/>
  <c r="AH76" i="8"/>
  <c r="AH85" i="98" s="1"/>
  <c r="AI76" i="8"/>
  <c r="AA116" i="8"/>
  <c r="AA125" i="98" s="1"/>
  <c r="AB116" i="8"/>
  <c r="AB125" i="98" s="1"/>
  <c r="AC116" i="8"/>
  <c r="AC125" i="98" s="1"/>
  <c r="AD116" i="8"/>
  <c r="AF116" i="8"/>
  <c r="AF125" i="98" s="1"/>
  <c r="AG116" i="8"/>
  <c r="AG125" i="98" s="1"/>
  <c r="AH116" i="8"/>
  <c r="AH125" i="98" s="1"/>
  <c r="AI116" i="8"/>
  <c r="AA36" i="9"/>
  <c r="AA44" i="98" s="1"/>
  <c r="AB36" i="9"/>
  <c r="AB44" i="98" s="1"/>
  <c r="AC36" i="9"/>
  <c r="AC44" i="98" s="1"/>
  <c r="AD36" i="9"/>
  <c r="AF36" i="9"/>
  <c r="AF44" i="98" s="1"/>
  <c r="AG36" i="9"/>
  <c r="AG44" i="98" s="1"/>
  <c r="AH36" i="9"/>
  <c r="AH44" i="98" s="1"/>
  <c r="AI36" i="9"/>
  <c r="AA76" i="9"/>
  <c r="AA84" i="98" s="1"/>
  <c r="AB76" i="9"/>
  <c r="AB84" i="98" s="1"/>
  <c r="AC76" i="9"/>
  <c r="AC84" i="98" s="1"/>
  <c r="AD76" i="9"/>
  <c r="AE52" i="9" s="1"/>
  <c r="AF76" i="9"/>
  <c r="AF84" i="98" s="1"/>
  <c r="AG76" i="9"/>
  <c r="AG84" i="98" s="1"/>
  <c r="AH76" i="9"/>
  <c r="AH84" i="98" s="1"/>
  <c r="AI76" i="9"/>
  <c r="AA116" i="9"/>
  <c r="AA124" i="98" s="1"/>
  <c r="AB116" i="9"/>
  <c r="AB124" i="98" s="1"/>
  <c r="AC116" i="9"/>
  <c r="AC124" i="98" s="1"/>
  <c r="AD116" i="9"/>
  <c r="AF116" i="9"/>
  <c r="AF124" i="98" s="1"/>
  <c r="AG116" i="9"/>
  <c r="AG124" i="98" s="1"/>
  <c r="AH116" i="9"/>
  <c r="AH124" i="98" s="1"/>
  <c r="AI116" i="9"/>
  <c r="AA36" i="7"/>
  <c r="AA43" i="98" s="1"/>
  <c r="AB36" i="7"/>
  <c r="AB43" i="98" s="1"/>
  <c r="AC36" i="7"/>
  <c r="AC43" i="98" s="1"/>
  <c r="AD36" i="7"/>
  <c r="AF36" i="7"/>
  <c r="AF43" i="98" s="1"/>
  <c r="AG36" i="7"/>
  <c r="AG43" i="98" s="1"/>
  <c r="AH36" i="7"/>
  <c r="AH43" i="98" s="1"/>
  <c r="AI36" i="7"/>
  <c r="AA76" i="7"/>
  <c r="AA83" i="98" s="1"/>
  <c r="AB76" i="7"/>
  <c r="AB83" i="98" s="1"/>
  <c r="AC76" i="7"/>
  <c r="AC83" i="98" s="1"/>
  <c r="AD76" i="7"/>
  <c r="AF76" i="7"/>
  <c r="AF83" i="98" s="1"/>
  <c r="AG76" i="7"/>
  <c r="AG83" i="98" s="1"/>
  <c r="AH76" i="7"/>
  <c r="AH83" i="98" s="1"/>
  <c r="AI76" i="7"/>
  <c r="AA116" i="7"/>
  <c r="AA123" i="98" s="1"/>
  <c r="AB116" i="7"/>
  <c r="AB123" i="98" s="1"/>
  <c r="AC116" i="7"/>
  <c r="AC123" i="98" s="1"/>
  <c r="AD116" i="7"/>
  <c r="AF116" i="7"/>
  <c r="AF123" i="98" s="1"/>
  <c r="AG116" i="7"/>
  <c r="AG123" i="98" s="1"/>
  <c r="AH116" i="7"/>
  <c r="AH123" i="98" s="1"/>
  <c r="AI116" i="7"/>
  <c r="AA36" i="6"/>
  <c r="AA42" i="98" s="1"/>
  <c r="AB36" i="6"/>
  <c r="AB42" i="98" s="1"/>
  <c r="AC36" i="6"/>
  <c r="AC42" i="98" s="1"/>
  <c r="AD36" i="6"/>
  <c r="AF36" i="6"/>
  <c r="AF42" i="98" s="1"/>
  <c r="AG36" i="6"/>
  <c r="AG42" i="98" s="1"/>
  <c r="AH36" i="6"/>
  <c r="AH42" i="98" s="1"/>
  <c r="AI36" i="6"/>
  <c r="AA76" i="6"/>
  <c r="AA82" i="98" s="1"/>
  <c r="AB76" i="6"/>
  <c r="AB82" i="98" s="1"/>
  <c r="AC76" i="6"/>
  <c r="AC82" i="98" s="1"/>
  <c r="AD76" i="6"/>
  <c r="AF76" i="6"/>
  <c r="AF82" i="98" s="1"/>
  <c r="AG76" i="6"/>
  <c r="AG82" i="98" s="1"/>
  <c r="AH76" i="6"/>
  <c r="AH82" i="98" s="1"/>
  <c r="AI76" i="6"/>
  <c r="AA116" i="6"/>
  <c r="AA122" i="98" s="1"/>
  <c r="AB116" i="6"/>
  <c r="AB122" i="98" s="1"/>
  <c r="AC116" i="6"/>
  <c r="AC122" i="98" s="1"/>
  <c r="AD116" i="6"/>
  <c r="AF116" i="6"/>
  <c r="AF122" i="98" s="1"/>
  <c r="AG116" i="6"/>
  <c r="AG122" i="98" s="1"/>
  <c r="AH116" i="6"/>
  <c r="AH122" i="98" s="1"/>
  <c r="AI116" i="6"/>
  <c r="AA36" i="5"/>
  <c r="AA41" i="98" s="1"/>
  <c r="AB36" i="5"/>
  <c r="AB41" i="98" s="1"/>
  <c r="AC36" i="5"/>
  <c r="AC41" i="98" s="1"/>
  <c r="AD36" i="5"/>
  <c r="AF36" i="5"/>
  <c r="AF41" i="98" s="1"/>
  <c r="AG36" i="5"/>
  <c r="AG41" i="98" s="1"/>
  <c r="AH36" i="5"/>
  <c r="AH41" i="98" s="1"/>
  <c r="AI36" i="5"/>
  <c r="AA76" i="5"/>
  <c r="AA81" i="98" s="1"/>
  <c r="AB76" i="5"/>
  <c r="AB81" i="98" s="1"/>
  <c r="AC76" i="5"/>
  <c r="AC81" i="98" s="1"/>
  <c r="AD76" i="5"/>
  <c r="AF76" i="5"/>
  <c r="AF81" i="98" s="1"/>
  <c r="AG76" i="5"/>
  <c r="AG81" i="98" s="1"/>
  <c r="AH76" i="5"/>
  <c r="AH81" i="98" s="1"/>
  <c r="AI76" i="5"/>
  <c r="AA116" i="5"/>
  <c r="AA121" i="98" s="1"/>
  <c r="AB116" i="5"/>
  <c r="AB121" i="98" s="1"/>
  <c r="AC116" i="5"/>
  <c r="AC121" i="98" s="1"/>
  <c r="AD116" i="5"/>
  <c r="AF116" i="5"/>
  <c r="AF121" i="98" s="1"/>
  <c r="AG116" i="5"/>
  <c r="AG121" i="98" s="1"/>
  <c r="AH116" i="5"/>
  <c r="AH121" i="98" s="1"/>
  <c r="AI116" i="5"/>
  <c r="AJ15" i="41"/>
  <c r="AA36" i="41"/>
  <c r="AC36" i="41"/>
  <c r="AD36" i="41"/>
  <c r="AG36" i="41"/>
  <c r="AH36" i="41"/>
  <c r="AI36" i="41"/>
  <c r="AA76" i="41"/>
  <c r="AB76" i="41"/>
  <c r="AC76" i="41"/>
  <c r="AD76" i="41"/>
  <c r="AD80" i="98" s="1"/>
  <c r="AF76" i="41"/>
  <c r="AG76" i="41"/>
  <c r="AH76" i="41"/>
  <c r="AI76" i="41"/>
  <c r="AI80" i="98" s="1"/>
  <c r="AA116" i="41"/>
  <c r="AB116" i="41"/>
  <c r="AC116" i="41"/>
  <c r="AD116" i="41"/>
  <c r="AF116" i="41"/>
  <c r="AG116" i="41"/>
  <c r="AH116" i="41"/>
  <c r="AI116" i="41"/>
  <c r="AI120" i="98" s="1"/>
  <c r="AA36" i="49"/>
  <c r="AA33" i="98" s="1"/>
  <c r="AC36" i="49"/>
  <c r="AC33" i="98" s="1"/>
  <c r="AD36" i="49"/>
  <c r="AE13" i="49" s="1"/>
  <c r="AG36" i="49"/>
  <c r="AG33" i="98" s="1"/>
  <c r="AH36" i="49"/>
  <c r="AH33" i="98" s="1"/>
  <c r="AI36" i="49"/>
  <c r="AA76" i="49"/>
  <c r="AA73" i="98" s="1"/>
  <c r="AB76" i="49"/>
  <c r="AB73" i="98" s="1"/>
  <c r="AC76" i="49"/>
  <c r="AC73" i="98" s="1"/>
  <c r="AD76" i="49"/>
  <c r="AF76" i="49"/>
  <c r="AF73" i="98" s="1"/>
  <c r="AG76" i="49"/>
  <c r="AG73" i="98" s="1"/>
  <c r="AH76" i="49"/>
  <c r="AH73" i="98" s="1"/>
  <c r="AI76" i="49"/>
  <c r="AA116" i="49"/>
  <c r="AA113" i="98" s="1"/>
  <c r="AB116" i="49"/>
  <c r="AB113" i="98" s="1"/>
  <c r="AC116" i="49"/>
  <c r="AC113" i="98" s="1"/>
  <c r="AD116" i="49"/>
  <c r="AF116" i="49"/>
  <c r="AF113" i="98" s="1"/>
  <c r="AG116" i="49"/>
  <c r="AG113" i="98" s="1"/>
  <c r="AH116" i="49"/>
  <c r="AH113" i="98" s="1"/>
  <c r="AI116" i="49"/>
  <c r="AA36" i="47"/>
  <c r="AA32" i="98" s="1"/>
  <c r="AC36" i="47"/>
  <c r="AC32" i="98" s="1"/>
  <c r="AH36" i="47"/>
  <c r="AH32" i="98" s="1"/>
  <c r="AI36" i="47"/>
  <c r="AA76" i="47"/>
  <c r="AA72" i="98" s="1"/>
  <c r="AB76" i="47"/>
  <c r="AB72" i="98" s="1"/>
  <c r="AC76" i="47"/>
  <c r="AC72" i="98" s="1"/>
  <c r="AD76" i="47"/>
  <c r="AF76" i="47"/>
  <c r="AF72" i="98" s="1"/>
  <c r="AG76" i="47"/>
  <c r="AG72" i="98" s="1"/>
  <c r="AH76" i="47"/>
  <c r="AH72" i="98" s="1"/>
  <c r="AI76" i="47"/>
  <c r="AA116" i="47"/>
  <c r="AA112" i="98" s="1"/>
  <c r="AB116" i="47"/>
  <c r="AB112" i="98" s="1"/>
  <c r="AC116" i="47"/>
  <c r="AC112" i="98" s="1"/>
  <c r="AD116" i="47"/>
  <c r="AF116" i="47"/>
  <c r="AF112" i="98" s="1"/>
  <c r="AG116" i="47"/>
  <c r="AG112" i="98" s="1"/>
  <c r="AH116" i="47"/>
  <c r="AH112" i="98" s="1"/>
  <c r="AI116" i="47"/>
  <c r="AA36" i="45"/>
  <c r="AA31" i="98" s="1"/>
  <c r="AC36" i="45"/>
  <c r="AC31" i="98" s="1"/>
  <c r="AD36" i="45"/>
  <c r="AG36" i="45"/>
  <c r="AG31" i="98" s="1"/>
  <c r="AI36" i="45"/>
  <c r="AJ12" i="45" s="1"/>
  <c r="AA76" i="45"/>
  <c r="AA71" i="98" s="1"/>
  <c r="AB76" i="45"/>
  <c r="AB71" i="98" s="1"/>
  <c r="AC76" i="45"/>
  <c r="AC71" i="98" s="1"/>
  <c r="AD76" i="45"/>
  <c r="AF76" i="45"/>
  <c r="AF71" i="98" s="1"/>
  <c r="AG76" i="45"/>
  <c r="AG71" i="98" s="1"/>
  <c r="AH76" i="45"/>
  <c r="AH71" i="98" s="1"/>
  <c r="AI76" i="45"/>
  <c r="AJ53" i="45" s="1"/>
  <c r="AA116" i="45"/>
  <c r="AA111" i="98" s="1"/>
  <c r="AB116" i="45"/>
  <c r="AB111" i="98" s="1"/>
  <c r="AC116" i="45"/>
  <c r="AC111" i="98" s="1"/>
  <c r="AD116" i="45"/>
  <c r="AF116" i="45"/>
  <c r="AF111" i="98" s="1"/>
  <c r="AG116" i="45"/>
  <c r="AG111" i="98" s="1"/>
  <c r="AH116" i="45"/>
  <c r="AH111" i="98" s="1"/>
  <c r="AI116" i="45"/>
  <c r="AB36" i="38"/>
  <c r="AB30" i="98" s="1"/>
  <c r="AD36" i="38"/>
  <c r="AF36" i="38"/>
  <c r="AF30" i="98" s="1"/>
  <c r="AG36" i="38"/>
  <c r="AG30" i="98" s="1"/>
  <c r="AH36" i="38"/>
  <c r="AH30" i="98" s="1"/>
  <c r="AA76" i="38"/>
  <c r="AA70" i="98" s="1"/>
  <c r="AB76" i="38"/>
  <c r="AB70" i="98" s="1"/>
  <c r="AC76" i="38"/>
  <c r="AC70" i="98" s="1"/>
  <c r="AD76" i="38"/>
  <c r="AE53" i="38" s="1"/>
  <c r="AF76" i="38"/>
  <c r="AF70" i="98" s="1"/>
  <c r="AG76" i="38"/>
  <c r="AG70" i="98" s="1"/>
  <c r="AH76" i="38"/>
  <c r="AH70" i="98" s="1"/>
  <c r="AI76" i="38"/>
  <c r="AA116" i="38"/>
  <c r="AA110" i="98" s="1"/>
  <c r="AB116" i="38"/>
  <c r="AB110" i="98" s="1"/>
  <c r="AC116" i="38"/>
  <c r="AC110" i="98" s="1"/>
  <c r="AD116" i="38"/>
  <c r="AF116" i="38"/>
  <c r="AF110" i="98" s="1"/>
  <c r="AG116" i="38"/>
  <c r="AG110" i="98" s="1"/>
  <c r="AH116" i="38"/>
  <c r="AH110" i="98" s="1"/>
  <c r="AI116" i="38"/>
  <c r="AA36" i="85"/>
  <c r="AC36" i="85"/>
  <c r="AD36" i="85"/>
  <c r="AE15" i="85" s="1"/>
  <c r="AF36" i="85"/>
  <c r="AH36" i="85"/>
  <c r="AA76" i="85"/>
  <c r="AB76" i="85"/>
  <c r="AC76" i="85"/>
  <c r="AD76" i="85"/>
  <c r="AD79" i="98" s="1"/>
  <c r="AF76" i="85"/>
  <c r="AG76" i="85"/>
  <c r="AH76" i="85"/>
  <c r="AI76" i="85"/>
  <c r="AA116" i="85"/>
  <c r="AB116" i="85"/>
  <c r="AC116" i="85"/>
  <c r="AD116" i="85"/>
  <c r="AD119" i="98" s="1"/>
  <c r="AF116" i="85"/>
  <c r="AG116" i="85"/>
  <c r="AH116" i="85"/>
  <c r="AI116" i="85"/>
  <c r="AI119" i="98" s="1"/>
  <c r="AA36" i="83"/>
  <c r="AA25" i="98" s="1"/>
  <c r="AC36" i="83"/>
  <c r="AC25" i="98" s="1"/>
  <c r="AD36" i="83"/>
  <c r="AE15" i="83" s="1"/>
  <c r="AH36" i="83"/>
  <c r="AH25" i="98" s="1"/>
  <c r="AI36" i="83"/>
  <c r="AA76" i="83"/>
  <c r="AA65" i="98" s="1"/>
  <c r="AB76" i="83"/>
  <c r="AB65" i="98" s="1"/>
  <c r="AC76" i="83"/>
  <c r="AC65" i="98" s="1"/>
  <c r="AD76" i="83"/>
  <c r="AF76" i="83"/>
  <c r="AF65" i="98" s="1"/>
  <c r="AG76" i="83"/>
  <c r="AG65" i="98" s="1"/>
  <c r="AH76" i="83"/>
  <c r="AH65" i="98" s="1"/>
  <c r="AI76" i="83"/>
  <c r="AA116" i="83"/>
  <c r="AA105" i="98" s="1"/>
  <c r="AB116" i="83"/>
  <c r="AB105" i="98" s="1"/>
  <c r="AC116" i="83"/>
  <c r="AC105" i="98" s="1"/>
  <c r="AD116" i="83"/>
  <c r="AF116" i="83"/>
  <c r="AF105" i="98" s="1"/>
  <c r="AG116" i="83"/>
  <c r="AG105" i="98" s="1"/>
  <c r="AH116" i="83"/>
  <c r="AH105" i="98" s="1"/>
  <c r="AI116" i="83"/>
  <c r="AA36" i="81"/>
  <c r="AA24" i="98" s="1"/>
  <c r="AC36" i="81"/>
  <c r="AC24" i="98" s="1"/>
  <c r="AG36" i="81"/>
  <c r="AG24" i="98" s="1"/>
  <c r="AI36" i="81"/>
  <c r="AJ12" i="81" s="1"/>
  <c r="AA76" i="81"/>
  <c r="AA64" i="98" s="1"/>
  <c r="AB76" i="81"/>
  <c r="AB64" i="98" s="1"/>
  <c r="AC76" i="81"/>
  <c r="AC64" i="98" s="1"/>
  <c r="AD76" i="81"/>
  <c r="AE55" i="81" s="1"/>
  <c r="AF76" i="81"/>
  <c r="AF64" i="98" s="1"/>
  <c r="AG76" i="81"/>
  <c r="AG64" i="98" s="1"/>
  <c r="AH76" i="81"/>
  <c r="AH64" i="98" s="1"/>
  <c r="AI76" i="81"/>
  <c r="AA116" i="81"/>
  <c r="AA104" i="98" s="1"/>
  <c r="AB116" i="81"/>
  <c r="AB104" i="98" s="1"/>
  <c r="AC116" i="81"/>
  <c r="AC104" i="98" s="1"/>
  <c r="AD116" i="81"/>
  <c r="AF116" i="81"/>
  <c r="AF104" i="98" s="1"/>
  <c r="AG116" i="81"/>
  <c r="AG104" i="98" s="1"/>
  <c r="AH116" i="81"/>
  <c r="AH104" i="98" s="1"/>
  <c r="AI116" i="81"/>
  <c r="AD76" i="69"/>
  <c r="AC76" i="69"/>
  <c r="AC66" i="98" s="1"/>
  <c r="AB76" i="69"/>
  <c r="AB66" i="98" s="1"/>
  <c r="AA76" i="69"/>
  <c r="AA66" i="98" s="1"/>
  <c r="AD116" i="69"/>
  <c r="AC116" i="69"/>
  <c r="AC106" i="98" s="1"/>
  <c r="AB116" i="69"/>
  <c r="AB106" i="98" s="1"/>
  <c r="AA116" i="69"/>
  <c r="AA106" i="98" s="1"/>
  <c r="AD36" i="69"/>
  <c r="AC36" i="69"/>
  <c r="AC26" i="98" s="1"/>
  <c r="AG36" i="32"/>
  <c r="AG22" i="98" s="1"/>
  <c r="AA36" i="32"/>
  <c r="AA22" i="98" s="1"/>
  <c r="AB36" i="32"/>
  <c r="AB22" i="98" s="1"/>
  <c r="AC36" i="32"/>
  <c r="AC22" i="98" s="1"/>
  <c r="AD36" i="32"/>
  <c r="AF36" i="32"/>
  <c r="AF22" i="98" s="1"/>
  <c r="AH36" i="32"/>
  <c r="AH22" i="98" s="1"/>
  <c r="AA76" i="32"/>
  <c r="AA62" i="98" s="1"/>
  <c r="AB76" i="32"/>
  <c r="AB62" i="98" s="1"/>
  <c r="AC76" i="32"/>
  <c r="AC62" i="98" s="1"/>
  <c r="AD76" i="32"/>
  <c r="AF76" i="32"/>
  <c r="AF62" i="98" s="1"/>
  <c r="AG76" i="32"/>
  <c r="AG62" i="98" s="1"/>
  <c r="AH76" i="32"/>
  <c r="AH62" i="98" s="1"/>
  <c r="AI76" i="32"/>
  <c r="AJ55" i="32" s="1"/>
  <c r="AA116" i="32"/>
  <c r="AA102" i="98" s="1"/>
  <c r="AB116" i="32"/>
  <c r="AB102" i="98" s="1"/>
  <c r="AC116" i="32"/>
  <c r="AC102" i="98" s="1"/>
  <c r="AD116" i="32"/>
  <c r="AF116" i="32"/>
  <c r="AF102" i="98" s="1"/>
  <c r="AG116" i="32"/>
  <c r="AG102" i="98" s="1"/>
  <c r="AH116" i="32"/>
  <c r="AH102" i="98" s="1"/>
  <c r="AI116" i="32"/>
  <c r="AD116" i="73"/>
  <c r="AC116" i="73"/>
  <c r="AB116" i="73"/>
  <c r="AA116" i="73"/>
  <c r="AD76" i="73"/>
  <c r="AC76" i="73"/>
  <c r="AB76" i="73"/>
  <c r="AA76" i="73"/>
  <c r="AD36" i="73"/>
  <c r="AC36" i="73"/>
  <c r="AB36" i="73"/>
  <c r="AH36" i="24"/>
  <c r="AF36" i="24"/>
  <c r="AD36" i="24"/>
  <c r="AB36" i="24"/>
  <c r="AA36" i="24"/>
  <c r="AI36" i="28"/>
  <c r="AI36" i="22"/>
  <c r="AI17" i="98" s="1"/>
  <c r="AD36" i="22"/>
  <c r="AD17" i="98" s="1"/>
  <c r="AA36" i="28"/>
  <c r="AA19" i="98" s="1"/>
  <c r="AB36" i="28"/>
  <c r="AB19" i="98" s="1"/>
  <c r="AC36" i="28"/>
  <c r="AC19" i="98" s="1"/>
  <c r="AD36" i="28"/>
  <c r="AF36" i="28"/>
  <c r="AF19" i="98" s="1"/>
  <c r="AG36" i="28"/>
  <c r="AG19" i="98" s="1"/>
  <c r="AH36" i="28"/>
  <c r="AH19" i="98" s="1"/>
  <c r="AA76" i="28"/>
  <c r="AA59" i="98" s="1"/>
  <c r="AB76" i="28"/>
  <c r="AB59" i="98" s="1"/>
  <c r="AC76" i="28"/>
  <c r="AC59" i="98" s="1"/>
  <c r="AD76" i="28"/>
  <c r="AF76" i="28"/>
  <c r="AF59" i="98" s="1"/>
  <c r="AG76" i="28"/>
  <c r="AG59" i="98" s="1"/>
  <c r="AH76" i="28"/>
  <c r="AH59" i="98" s="1"/>
  <c r="AI76" i="28"/>
  <c r="AA116" i="28"/>
  <c r="AA99" i="98" s="1"/>
  <c r="AB116" i="28"/>
  <c r="AB99" i="98" s="1"/>
  <c r="AC116" i="28"/>
  <c r="AC99" i="98" s="1"/>
  <c r="AD116" i="28"/>
  <c r="AF116" i="28"/>
  <c r="AF99" i="98" s="1"/>
  <c r="AG116" i="28"/>
  <c r="AG99" i="98" s="1"/>
  <c r="AH116" i="28"/>
  <c r="AH99" i="98" s="1"/>
  <c r="AI116" i="28"/>
  <c r="AC36" i="24"/>
  <c r="AG36" i="24"/>
  <c r="AA76" i="24"/>
  <c r="AB76" i="24"/>
  <c r="AC76" i="24"/>
  <c r="AD76" i="24"/>
  <c r="AF76" i="24"/>
  <c r="AG76" i="24"/>
  <c r="AH76" i="24"/>
  <c r="AI76" i="24"/>
  <c r="AA116" i="24"/>
  <c r="AB116" i="24"/>
  <c r="AC116" i="24"/>
  <c r="AD116" i="24"/>
  <c r="AF116" i="24"/>
  <c r="AG116" i="24"/>
  <c r="AH116" i="24"/>
  <c r="AI116" i="24"/>
  <c r="AA36" i="22"/>
  <c r="AA17" i="98" s="1"/>
  <c r="AB36" i="22"/>
  <c r="AB17" i="98" s="1"/>
  <c r="AC36" i="22"/>
  <c r="AC17" i="98" s="1"/>
  <c r="AF36" i="22"/>
  <c r="AF17" i="98" s="1"/>
  <c r="AG36" i="22"/>
  <c r="AG17" i="98" s="1"/>
  <c r="AH36" i="22"/>
  <c r="AH17" i="98" s="1"/>
  <c r="AA76" i="22"/>
  <c r="AA57" i="98" s="1"/>
  <c r="AB76" i="22"/>
  <c r="AB57" i="98" s="1"/>
  <c r="AC76" i="22"/>
  <c r="AC57" i="98" s="1"/>
  <c r="AD76" i="22"/>
  <c r="AF76" i="22"/>
  <c r="AF57" i="98" s="1"/>
  <c r="AG76" i="22"/>
  <c r="AG57" i="98" s="1"/>
  <c r="AH76" i="22"/>
  <c r="AH57" i="98" s="1"/>
  <c r="AI76" i="22"/>
  <c r="AA116" i="22"/>
  <c r="AA97" i="98" s="1"/>
  <c r="AB116" i="22"/>
  <c r="AB97" i="98" s="1"/>
  <c r="AC116" i="22"/>
  <c r="AC97" i="98" s="1"/>
  <c r="AD116" i="22"/>
  <c r="AF116" i="22"/>
  <c r="AF97" i="98" s="1"/>
  <c r="AG116" i="22"/>
  <c r="AG97" i="98" s="1"/>
  <c r="AH116" i="22"/>
  <c r="AH97" i="98" s="1"/>
  <c r="AI116" i="22"/>
  <c r="AA56" i="98"/>
  <c r="AB56" i="98"/>
  <c r="AC56" i="98"/>
  <c r="AF56" i="98"/>
  <c r="AG56" i="98"/>
  <c r="AH56" i="98"/>
  <c r="AA96" i="98"/>
  <c r="AB96" i="98"/>
  <c r="AC96" i="98"/>
  <c r="AF96" i="98"/>
  <c r="AG96" i="98"/>
  <c r="AH96" i="98"/>
  <c r="AA15" i="98"/>
  <c r="AB15" i="98"/>
  <c r="AC15" i="98"/>
  <c r="AF15" i="98"/>
  <c r="AG15" i="98"/>
  <c r="AH15" i="98"/>
  <c r="AA55" i="98"/>
  <c r="AB55" i="98"/>
  <c r="AC55" i="98"/>
  <c r="AE55" i="15"/>
  <c r="AF55" i="98"/>
  <c r="AG55" i="98"/>
  <c r="AH55" i="98"/>
  <c r="AJ54" i="15"/>
  <c r="AA95" i="98"/>
  <c r="AB95" i="98"/>
  <c r="AC95" i="98"/>
  <c r="AF95" i="98"/>
  <c r="AG95" i="98"/>
  <c r="AH95" i="98"/>
  <c r="AH36" i="13"/>
  <c r="AF36" i="13"/>
  <c r="AC36" i="13"/>
  <c r="AA36" i="13"/>
  <c r="AB36" i="13"/>
  <c r="AD36" i="13"/>
  <c r="AG36" i="13"/>
  <c r="AI36" i="13"/>
  <c r="AA76" i="13"/>
  <c r="AB76" i="13"/>
  <c r="AC76" i="13"/>
  <c r="AD76" i="13"/>
  <c r="AF76" i="13"/>
  <c r="AG76" i="13"/>
  <c r="AH76" i="13"/>
  <c r="AI76" i="13"/>
  <c r="AA116" i="13"/>
  <c r="AB116" i="13"/>
  <c r="AC116" i="13"/>
  <c r="AD116" i="13"/>
  <c r="AF116" i="13"/>
  <c r="AG116" i="13"/>
  <c r="AH116" i="13"/>
  <c r="AI116" i="13"/>
  <c r="AA36" i="64"/>
  <c r="AA13" i="98" s="1"/>
  <c r="AB36" i="64"/>
  <c r="AB13" i="98" s="1"/>
  <c r="AC36" i="64"/>
  <c r="AC13" i="98" s="1"/>
  <c r="AD36" i="64"/>
  <c r="AE13" i="64" s="1"/>
  <c r="AF36" i="64"/>
  <c r="AF13" i="98" s="1"/>
  <c r="AG36" i="64"/>
  <c r="AG13" i="98" s="1"/>
  <c r="AH36" i="64"/>
  <c r="AH13" i="98" s="1"/>
  <c r="AI36" i="64"/>
  <c r="AA76" i="64"/>
  <c r="AA53" i="98" s="1"/>
  <c r="AB76" i="64"/>
  <c r="AB53" i="98" s="1"/>
  <c r="AC76" i="64"/>
  <c r="AC53" i="98" s="1"/>
  <c r="AD76" i="64"/>
  <c r="AF76" i="64"/>
  <c r="AF53" i="98" s="1"/>
  <c r="AG76" i="64"/>
  <c r="AG53" i="98" s="1"/>
  <c r="AH76" i="64"/>
  <c r="AH53" i="98" s="1"/>
  <c r="AI76" i="64"/>
  <c r="AA116" i="64"/>
  <c r="AA93" i="98" s="1"/>
  <c r="AB116" i="64"/>
  <c r="AB93" i="98" s="1"/>
  <c r="AC116" i="64"/>
  <c r="AC93" i="98" s="1"/>
  <c r="AD116" i="64"/>
  <c r="AF116" i="64"/>
  <c r="AF93" i="98" s="1"/>
  <c r="AG116" i="64"/>
  <c r="AG93" i="98" s="1"/>
  <c r="AH116" i="64"/>
  <c r="AH93" i="98" s="1"/>
  <c r="AI116" i="64"/>
  <c r="AI36" i="10"/>
  <c r="AD36" i="10"/>
  <c r="AE21" i="10" s="1"/>
  <c r="AA36" i="10"/>
  <c r="AA12" i="98" s="1"/>
  <c r="AB36" i="10"/>
  <c r="AB12" i="98" s="1"/>
  <c r="AC36" i="10"/>
  <c r="AC12" i="98" s="1"/>
  <c r="AG36" i="10"/>
  <c r="AG12" i="98" s="1"/>
  <c r="AH36" i="10"/>
  <c r="AH12" i="98" s="1"/>
  <c r="AA76" i="10"/>
  <c r="AA52" i="98" s="1"/>
  <c r="AB76" i="10"/>
  <c r="AB52" i="98" s="1"/>
  <c r="AC76" i="10"/>
  <c r="AC52" i="98" s="1"/>
  <c r="AD76" i="10"/>
  <c r="AE61" i="10" s="1"/>
  <c r="AG76" i="10"/>
  <c r="AG52" i="98" s="1"/>
  <c r="AH76" i="10"/>
  <c r="AH52" i="98" s="1"/>
  <c r="AI76" i="10"/>
  <c r="AJ61" i="10" s="1"/>
  <c r="AA116" i="10"/>
  <c r="AA92" i="98" s="1"/>
  <c r="AB116" i="10"/>
  <c r="AB92" i="98" s="1"/>
  <c r="AC116" i="10"/>
  <c r="AC92" i="98" s="1"/>
  <c r="AD116" i="10"/>
  <c r="AG116" i="10"/>
  <c r="AG92" i="98" s="1"/>
  <c r="AH116" i="10"/>
  <c r="AH92" i="98" s="1"/>
  <c r="AI116" i="10"/>
  <c r="AJ101" i="10" s="1"/>
  <c r="A215" i="97"/>
  <c r="A13" i="22" s="1"/>
  <c r="A187" i="97"/>
  <c r="A175" i="97"/>
  <c r="A16" i="10" s="1"/>
  <c r="AE20" i="69" l="1"/>
  <c r="AE22" i="69"/>
  <c r="AE19" i="69"/>
  <c r="AE21" i="69"/>
  <c r="AE23" i="69"/>
  <c r="AE22" i="24"/>
  <c r="AE21" i="24"/>
  <c r="AE16" i="24"/>
  <c r="AE15" i="24"/>
  <c r="AE14" i="24"/>
  <c r="AE13" i="24"/>
  <c r="AE62" i="24"/>
  <c r="AE61" i="24"/>
  <c r="AJ62" i="24"/>
  <c r="AJ61" i="24"/>
  <c r="AE102" i="24"/>
  <c r="AE101" i="24"/>
  <c r="AJ102" i="24"/>
  <c r="AJ101" i="24"/>
  <c r="AD118" i="98"/>
  <c r="AE95" i="24"/>
  <c r="AE94" i="24"/>
  <c r="AE96" i="24"/>
  <c r="AE93" i="24"/>
  <c r="AI118" i="98"/>
  <c r="AJ96" i="24"/>
  <c r="AJ94" i="24"/>
  <c r="AJ95" i="24"/>
  <c r="AJ93" i="24"/>
  <c r="AD78" i="98"/>
  <c r="AE56" i="24"/>
  <c r="AE55" i="24"/>
  <c r="AE54" i="24"/>
  <c r="AE53" i="24"/>
  <c r="AI78" i="98"/>
  <c r="AJ56" i="24"/>
  <c r="AJ55" i="24"/>
  <c r="AJ54" i="24"/>
  <c r="AJ53" i="24"/>
  <c r="AE99" i="68"/>
  <c r="AE97" i="68"/>
  <c r="AE98" i="68"/>
  <c r="AE100" i="68"/>
  <c r="AJ98" i="68"/>
  <c r="AJ100" i="68"/>
  <c r="AJ99" i="68"/>
  <c r="AJ97" i="68"/>
  <c r="AE93" i="68"/>
  <c r="AE94" i="68"/>
  <c r="AJ93" i="68"/>
  <c r="AJ94" i="68"/>
  <c r="AE59" i="68"/>
  <c r="AE57" i="68"/>
  <c r="AE60" i="68"/>
  <c r="AE58" i="68"/>
  <c r="AJ59" i="68"/>
  <c r="AJ57" i="68"/>
  <c r="AJ60" i="68"/>
  <c r="AJ58" i="68"/>
  <c r="AE55" i="68"/>
  <c r="AE54" i="68"/>
  <c r="AE53" i="68"/>
  <c r="AJ54" i="68"/>
  <c r="AJ53" i="68"/>
  <c r="AE20" i="68"/>
  <c r="AE18" i="68"/>
  <c r="AE19" i="68"/>
  <c r="AE17" i="68"/>
  <c r="AJ17" i="68"/>
  <c r="AJ20" i="68"/>
  <c r="AJ19" i="68"/>
  <c r="AJ18" i="68"/>
  <c r="AJ14" i="68"/>
  <c r="AJ13" i="68"/>
  <c r="AE14" i="68"/>
  <c r="AE13" i="68"/>
  <c r="AJ61" i="13"/>
  <c r="AJ62" i="13"/>
  <c r="AE61" i="13"/>
  <c r="AE62" i="13"/>
  <c r="AJ102" i="13"/>
  <c r="AJ101" i="13"/>
  <c r="AE101" i="13"/>
  <c r="AE102" i="13"/>
  <c r="AI115" i="98"/>
  <c r="AJ95" i="13"/>
  <c r="AJ93" i="13"/>
  <c r="AJ96" i="13"/>
  <c r="AJ94" i="13"/>
  <c r="AD115" i="98"/>
  <c r="AE95" i="13"/>
  <c r="AE93" i="13"/>
  <c r="AE94" i="13"/>
  <c r="AE96" i="13"/>
  <c r="AI75" i="98"/>
  <c r="AJ53" i="13"/>
  <c r="AJ55" i="13"/>
  <c r="AJ56" i="13"/>
  <c r="AJ54" i="13"/>
  <c r="AD75" i="98"/>
  <c r="AE56" i="13"/>
  <c r="AE54" i="13"/>
  <c r="AE55" i="13"/>
  <c r="AE53" i="13"/>
  <c r="AJ24" i="13"/>
  <c r="AJ23" i="13"/>
  <c r="AE24" i="13"/>
  <c r="AE23" i="13"/>
  <c r="AJ13" i="13"/>
  <c r="AJ14" i="13"/>
  <c r="AE14" i="13"/>
  <c r="AE13" i="13"/>
  <c r="AJ16" i="13"/>
  <c r="AJ15" i="13"/>
  <c r="AD35" i="98"/>
  <c r="AE16" i="13"/>
  <c r="AE15" i="13"/>
  <c r="AE101" i="10"/>
  <c r="AE104" i="10"/>
  <c r="AE103" i="10"/>
  <c r="A96" i="10"/>
  <c r="A176" i="10"/>
  <c r="A136" i="10"/>
  <c r="A133" i="22"/>
  <c r="A173" i="22"/>
  <c r="AG98" i="98"/>
  <c r="AG118" i="98"/>
  <c r="AB98" i="98"/>
  <c r="AB118" i="98"/>
  <c r="AG58" i="98"/>
  <c r="AG78" i="98"/>
  <c r="AB58" i="98"/>
  <c r="AB78" i="98"/>
  <c r="AJ53" i="85"/>
  <c r="AI79" i="98"/>
  <c r="AG114" i="98"/>
  <c r="AG120" i="98"/>
  <c r="AB114" i="98"/>
  <c r="AB120" i="98"/>
  <c r="AG74" i="98"/>
  <c r="AG80" i="98"/>
  <c r="AB74" i="98"/>
  <c r="AB80" i="98"/>
  <c r="AH94" i="98"/>
  <c r="AH115" i="98"/>
  <c r="AC94" i="98"/>
  <c r="AC115" i="98"/>
  <c r="AH54" i="98"/>
  <c r="AH75" i="98"/>
  <c r="AC54" i="98"/>
  <c r="AC75" i="98"/>
  <c r="AF98" i="98"/>
  <c r="AF118" i="98"/>
  <c r="AA98" i="98"/>
  <c r="AA118" i="98"/>
  <c r="AF58" i="98"/>
  <c r="AF78" i="98"/>
  <c r="AA58" i="98"/>
  <c r="AA78" i="98"/>
  <c r="AH107" i="98"/>
  <c r="AH119" i="98"/>
  <c r="AC107" i="98"/>
  <c r="AC119" i="98"/>
  <c r="AH67" i="98"/>
  <c r="AH79" i="98"/>
  <c r="AC67" i="98"/>
  <c r="AC79" i="98"/>
  <c r="AF114" i="98"/>
  <c r="AF120" i="98"/>
  <c r="AA114" i="98"/>
  <c r="AA120" i="98"/>
  <c r="AF74" i="98"/>
  <c r="AF80" i="98"/>
  <c r="AA74" i="98"/>
  <c r="AA80" i="98"/>
  <c r="AG94" i="98"/>
  <c r="AG115" i="98"/>
  <c r="AB94" i="98"/>
  <c r="AB115" i="98"/>
  <c r="AG54" i="98"/>
  <c r="AG75" i="98"/>
  <c r="AB54" i="98"/>
  <c r="AB75" i="98"/>
  <c r="AG107" i="98"/>
  <c r="AG119" i="98"/>
  <c r="AB107" i="98"/>
  <c r="AB119" i="98"/>
  <c r="AG67" i="98"/>
  <c r="AG79" i="98"/>
  <c r="AB67" i="98"/>
  <c r="AB79" i="98"/>
  <c r="AE92" i="41"/>
  <c r="AD120" i="98"/>
  <c r="AF94" i="98"/>
  <c r="AF115" i="98"/>
  <c r="AA94" i="98"/>
  <c r="AA115" i="98"/>
  <c r="AF54" i="98"/>
  <c r="AF75" i="98"/>
  <c r="AA54" i="98"/>
  <c r="AA75" i="98"/>
  <c r="AH98" i="98"/>
  <c r="AH118" i="98"/>
  <c r="AC98" i="98"/>
  <c r="AC118" i="98"/>
  <c r="AH58" i="98"/>
  <c r="AH78" i="98"/>
  <c r="AC58" i="98"/>
  <c r="AC78" i="98"/>
  <c r="AF107" i="98"/>
  <c r="AF119" i="98"/>
  <c r="AA107" i="98"/>
  <c r="AA119" i="98"/>
  <c r="AF67" i="98"/>
  <c r="AF79" i="98"/>
  <c r="AA67" i="98"/>
  <c r="AA79" i="98"/>
  <c r="AH114" i="98"/>
  <c r="AH120" i="98"/>
  <c r="AC114" i="98"/>
  <c r="AC120" i="98"/>
  <c r="AH74" i="98"/>
  <c r="AH80" i="98"/>
  <c r="AC74" i="98"/>
  <c r="AC80" i="98"/>
  <c r="AJ16" i="81"/>
  <c r="AJ92" i="41"/>
  <c r="AI114" i="98"/>
  <c r="AG40" i="98"/>
  <c r="AG34" i="98"/>
  <c r="AJ52" i="8"/>
  <c r="AI85" i="98"/>
  <c r="AJ95" i="68"/>
  <c r="AI108" i="98"/>
  <c r="AJ55" i="68"/>
  <c r="AI68" i="98"/>
  <c r="AG39" i="98"/>
  <c r="AG27" i="98"/>
  <c r="AH35" i="98"/>
  <c r="AH14" i="98"/>
  <c r="AJ54" i="45"/>
  <c r="AJ92" i="47"/>
  <c r="AI112" i="98"/>
  <c r="AJ93" i="47"/>
  <c r="AJ52" i="41"/>
  <c r="AI74" i="98"/>
  <c r="AJ53" i="41"/>
  <c r="AJ92" i="5"/>
  <c r="AI121" i="98"/>
  <c r="AJ54" i="5"/>
  <c r="AI81" i="98"/>
  <c r="AJ12" i="5"/>
  <c r="AI41" i="98"/>
  <c r="AJ92" i="6"/>
  <c r="AI122" i="98"/>
  <c r="AJ52" i="6"/>
  <c r="AI82" i="98"/>
  <c r="AJ12" i="6"/>
  <c r="AI42" i="98"/>
  <c r="AJ92" i="7"/>
  <c r="AI123" i="98"/>
  <c r="AJ52" i="7"/>
  <c r="AI83" i="98"/>
  <c r="AJ12" i="7"/>
  <c r="AI43" i="98"/>
  <c r="AJ92" i="9"/>
  <c r="AI124" i="98"/>
  <c r="AJ53" i="9"/>
  <c r="AI84" i="98"/>
  <c r="AI39" i="98"/>
  <c r="AI27" i="98"/>
  <c r="AJ53" i="32"/>
  <c r="AI62" i="98"/>
  <c r="AJ56" i="32"/>
  <c r="AJ92" i="85"/>
  <c r="AI107" i="98"/>
  <c r="AJ52" i="85"/>
  <c r="AI67" i="98"/>
  <c r="AJ55" i="85"/>
  <c r="AJ93" i="8"/>
  <c r="AI125" i="98"/>
  <c r="AJ12" i="8"/>
  <c r="AI45" i="98"/>
  <c r="AJ92" i="64"/>
  <c r="AI93" i="98"/>
  <c r="AJ52" i="64"/>
  <c r="AI53" i="98"/>
  <c r="AJ12" i="64"/>
  <c r="AI13" i="98"/>
  <c r="AJ92" i="13"/>
  <c r="AI94" i="98"/>
  <c r="AJ52" i="13"/>
  <c r="AI54" i="98"/>
  <c r="AJ12" i="13"/>
  <c r="AI35" i="98"/>
  <c r="AI14" i="98"/>
  <c r="AJ94" i="22"/>
  <c r="AJ93" i="22"/>
  <c r="AI97" i="98"/>
  <c r="AJ54" i="22"/>
  <c r="AJ53" i="22"/>
  <c r="AI57" i="98"/>
  <c r="AJ94" i="28"/>
  <c r="AJ97" i="28"/>
  <c r="AJ93" i="28"/>
  <c r="AJ95" i="28"/>
  <c r="AJ96" i="28"/>
  <c r="AJ92" i="28"/>
  <c r="AI99" i="98"/>
  <c r="AJ56" i="28"/>
  <c r="AJ52" i="28"/>
  <c r="AJ55" i="28"/>
  <c r="AJ57" i="28"/>
  <c r="AJ54" i="28"/>
  <c r="AJ53" i="28"/>
  <c r="AI59" i="98"/>
  <c r="AJ52" i="32"/>
  <c r="AJ92" i="83"/>
  <c r="AI105" i="98"/>
  <c r="AJ95" i="83"/>
  <c r="AH39" i="98"/>
  <c r="AH27" i="98"/>
  <c r="AJ52" i="47"/>
  <c r="AI72" i="98"/>
  <c r="AJ12" i="47"/>
  <c r="AI32" i="98"/>
  <c r="AJ92" i="49"/>
  <c r="AI113" i="98"/>
  <c r="AJ52" i="49"/>
  <c r="AI73" i="98"/>
  <c r="AJ12" i="49"/>
  <c r="AI33" i="98"/>
  <c r="AJ12" i="41"/>
  <c r="AI40" i="98"/>
  <c r="AI34" i="98"/>
  <c r="AJ12" i="9"/>
  <c r="AI44" i="98"/>
  <c r="AJ15" i="9"/>
  <c r="AF35" i="98"/>
  <c r="AF14" i="98"/>
  <c r="AJ103" i="24"/>
  <c r="AJ97" i="24"/>
  <c r="AJ100" i="24"/>
  <c r="AJ92" i="24"/>
  <c r="AJ98" i="24"/>
  <c r="AJ99" i="24"/>
  <c r="AJ104" i="24"/>
  <c r="AI98" i="98"/>
  <c r="AJ60" i="24"/>
  <c r="AJ52" i="24"/>
  <c r="AJ57" i="24"/>
  <c r="AJ59" i="24"/>
  <c r="AJ64" i="24"/>
  <c r="AJ58" i="24"/>
  <c r="AJ63" i="24"/>
  <c r="AI58" i="98"/>
  <c r="AG38" i="98"/>
  <c r="AG18" i="98"/>
  <c r="AH38" i="98"/>
  <c r="AH18" i="98"/>
  <c r="AJ94" i="32"/>
  <c r="AI102" i="98"/>
  <c r="AJ14" i="81"/>
  <c r="AI24" i="98"/>
  <c r="AJ93" i="45"/>
  <c r="AI111" i="98"/>
  <c r="AJ52" i="45"/>
  <c r="AI71" i="98"/>
  <c r="AJ55" i="45"/>
  <c r="AG35" i="98"/>
  <c r="AG14" i="98"/>
  <c r="AJ14" i="28"/>
  <c r="AJ17" i="28"/>
  <c r="AJ13" i="28"/>
  <c r="AJ15" i="28"/>
  <c r="AJ16" i="28"/>
  <c r="AJ12" i="28"/>
  <c r="AI19" i="98"/>
  <c r="AF38" i="98"/>
  <c r="AF18" i="98"/>
  <c r="AJ52" i="83"/>
  <c r="AI65" i="98"/>
  <c r="AJ12" i="83"/>
  <c r="AI25" i="98"/>
  <c r="AF39" i="98"/>
  <c r="AF27" i="98"/>
  <c r="AJ14" i="45"/>
  <c r="AI31" i="98"/>
  <c r="AH40" i="98"/>
  <c r="AH34" i="98"/>
  <c r="AJ14" i="9"/>
  <c r="AF40" i="98"/>
  <c r="AF34" i="98"/>
  <c r="AJ15" i="68"/>
  <c r="AI28" i="98"/>
  <c r="AE12" i="45"/>
  <c r="AD31" i="98"/>
  <c r="AE92" i="7"/>
  <c r="AD123" i="98"/>
  <c r="AE93" i="7"/>
  <c r="AE52" i="47"/>
  <c r="AD72" i="98"/>
  <c r="AE53" i="47"/>
  <c r="AE54" i="41"/>
  <c r="AD74" i="98"/>
  <c r="AE12" i="41"/>
  <c r="AD40" i="98"/>
  <c r="AD34" i="98"/>
  <c r="AE92" i="5"/>
  <c r="AD121" i="98"/>
  <c r="AE52" i="5"/>
  <c r="AD81" i="98"/>
  <c r="AE12" i="5"/>
  <c r="AD41" i="98"/>
  <c r="AE96" i="6"/>
  <c r="AD122" i="98"/>
  <c r="AE95" i="6"/>
  <c r="AE52" i="7"/>
  <c r="AD83" i="98"/>
  <c r="AE55" i="7"/>
  <c r="AE12" i="9"/>
  <c r="AD44" i="98"/>
  <c r="AD106" i="98"/>
  <c r="AE18" i="69"/>
  <c r="AE14" i="69"/>
  <c r="AE12" i="69"/>
  <c r="AE17" i="69"/>
  <c r="AE13" i="69"/>
  <c r="AE16" i="69"/>
  <c r="AE15" i="69"/>
  <c r="AD26" i="98"/>
  <c r="AE12" i="83"/>
  <c r="AD25" i="98"/>
  <c r="AE92" i="85"/>
  <c r="AD107" i="98"/>
  <c r="AE52" i="85"/>
  <c r="AD67" i="98"/>
  <c r="AE12" i="85"/>
  <c r="AD39" i="98"/>
  <c r="AD27" i="98"/>
  <c r="AE92" i="38"/>
  <c r="AD110" i="98"/>
  <c r="AE92" i="49"/>
  <c r="AD113" i="98"/>
  <c r="AE52" i="49"/>
  <c r="AD73" i="98"/>
  <c r="AE53" i="49"/>
  <c r="AE12" i="49"/>
  <c r="AD33" i="98"/>
  <c r="AE96" i="41"/>
  <c r="AD114" i="98"/>
  <c r="AE95" i="41"/>
  <c r="AC40" i="98"/>
  <c r="AC34" i="98"/>
  <c r="AE94" i="6"/>
  <c r="AE12" i="7"/>
  <c r="AD43" i="98"/>
  <c r="AE15" i="7"/>
  <c r="AB40" i="98"/>
  <c r="AB34" i="98"/>
  <c r="AD66" i="98"/>
  <c r="AE52" i="83"/>
  <c r="AD65" i="98"/>
  <c r="AA39" i="98"/>
  <c r="AA27" i="98"/>
  <c r="AE92" i="47"/>
  <c r="AD112" i="98"/>
  <c r="AE12" i="6"/>
  <c r="AD42" i="98"/>
  <c r="AE92" i="83"/>
  <c r="AD105" i="98"/>
  <c r="AC39" i="98"/>
  <c r="AC27" i="98"/>
  <c r="AE92" i="45"/>
  <c r="AD111" i="98"/>
  <c r="AE52" i="45"/>
  <c r="AD71" i="98"/>
  <c r="AE93" i="41"/>
  <c r="AA40" i="98"/>
  <c r="AA34" i="98"/>
  <c r="AE52" i="6"/>
  <c r="AD82" i="98"/>
  <c r="AE55" i="6"/>
  <c r="AE92" i="9"/>
  <c r="AD124" i="98"/>
  <c r="AE53" i="9"/>
  <c r="AD84" i="98"/>
  <c r="AE54" i="9"/>
  <c r="AE92" i="8"/>
  <c r="AD125" i="98"/>
  <c r="AE53" i="8"/>
  <c r="AD85" i="98"/>
  <c r="AE12" i="8"/>
  <c r="AD45" i="98"/>
  <c r="AE92" i="68"/>
  <c r="AD108" i="98"/>
  <c r="AE52" i="68"/>
  <c r="AD68" i="98"/>
  <c r="AE61" i="68"/>
  <c r="AE12" i="68"/>
  <c r="AD28" i="98"/>
  <c r="AE12" i="81"/>
  <c r="AD24" i="98"/>
  <c r="AB39" i="98"/>
  <c r="AB27" i="98"/>
  <c r="AB14" i="98"/>
  <c r="AB35" i="98"/>
  <c r="AC100" i="98"/>
  <c r="AC101" i="98"/>
  <c r="AE92" i="22"/>
  <c r="AD97" i="98"/>
  <c r="AE93" i="22"/>
  <c r="AE97" i="28"/>
  <c r="AE93" i="28"/>
  <c r="AE95" i="28"/>
  <c r="AE96" i="28"/>
  <c r="AE92" i="28"/>
  <c r="AE94" i="28"/>
  <c r="AD99" i="98"/>
  <c r="AD38" i="98"/>
  <c r="AE19" i="24"/>
  <c r="AE23" i="24"/>
  <c r="AE12" i="24"/>
  <c r="AE24" i="24"/>
  <c r="AE18" i="24"/>
  <c r="AE17" i="24"/>
  <c r="AE20" i="24"/>
  <c r="AD18" i="98"/>
  <c r="AA61" i="98"/>
  <c r="AA60" i="98"/>
  <c r="AA20" i="98"/>
  <c r="AA21" i="98"/>
  <c r="AC14" i="98"/>
  <c r="AC35" i="98"/>
  <c r="AC20" i="98"/>
  <c r="AC21" i="98"/>
  <c r="AB61" i="98"/>
  <c r="AB60" i="98"/>
  <c r="AA100" i="98"/>
  <c r="AA101" i="98"/>
  <c r="AE92" i="32"/>
  <c r="AD102" i="98"/>
  <c r="AE53" i="32"/>
  <c r="AD62" i="98"/>
  <c r="AC38" i="98"/>
  <c r="AC18" i="98"/>
  <c r="AE17" i="28"/>
  <c r="AE13" i="28"/>
  <c r="AE14" i="28"/>
  <c r="AE16" i="28"/>
  <c r="AE12" i="28"/>
  <c r="AE15" i="28"/>
  <c r="AD19" i="98"/>
  <c r="AB38" i="98"/>
  <c r="AB18" i="98"/>
  <c r="AE58" i="73"/>
  <c r="AE54" i="73"/>
  <c r="AE52" i="73"/>
  <c r="AE55" i="73"/>
  <c r="AE57" i="73"/>
  <c r="AE53" i="73"/>
  <c r="AE56" i="73"/>
  <c r="AD60" i="98"/>
  <c r="AD61" i="98"/>
  <c r="AA14" i="98"/>
  <c r="AA35" i="98"/>
  <c r="AE52" i="22"/>
  <c r="AD57" i="98"/>
  <c r="AE53" i="22"/>
  <c r="AE55" i="28"/>
  <c r="AE53" i="28"/>
  <c r="AE56" i="28"/>
  <c r="AE54" i="28"/>
  <c r="AE57" i="28"/>
  <c r="AE52" i="28"/>
  <c r="AD59" i="98"/>
  <c r="AB20" i="98"/>
  <c r="AB21" i="98"/>
  <c r="AE95" i="73"/>
  <c r="AE93" i="73"/>
  <c r="AE96" i="73"/>
  <c r="AE98" i="73"/>
  <c r="AE94" i="73"/>
  <c r="AE97" i="73"/>
  <c r="AE92" i="73"/>
  <c r="AD100" i="98"/>
  <c r="AD101" i="98"/>
  <c r="AE103" i="24"/>
  <c r="AE97" i="24"/>
  <c r="AE99" i="24"/>
  <c r="AE98" i="24"/>
  <c r="AE100" i="24"/>
  <c r="AE92" i="24"/>
  <c r="AE104" i="24"/>
  <c r="AD98" i="98"/>
  <c r="AE60" i="24"/>
  <c r="AE52" i="24"/>
  <c r="AE58" i="24"/>
  <c r="AE57" i="24"/>
  <c r="AE59" i="24"/>
  <c r="AE64" i="24"/>
  <c r="AE63" i="24"/>
  <c r="AD58" i="98"/>
  <c r="AA38" i="98"/>
  <c r="AA18" i="98"/>
  <c r="AE17" i="73"/>
  <c r="AE13" i="73"/>
  <c r="AE14" i="73"/>
  <c r="AE16" i="73"/>
  <c r="AE12" i="73"/>
  <c r="AE15" i="73"/>
  <c r="AE18" i="73"/>
  <c r="AD21" i="98"/>
  <c r="AD20" i="98"/>
  <c r="AC61" i="98"/>
  <c r="AC60" i="98"/>
  <c r="AB101" i="98"/>
  <c r="AB100" i="98"/>
  <c r="AE12" i="32"/>
  <c r="AD22" i="98"/>
  <c r="AJ57" i="15"/>
  <c r="AJ94" i="15"/>
  <c r="AI95" i="98"/>
  <c r="AE95" i="15"/>
  <c r="AD95" i="98"/>
  <c r="AE96" i="15"/>
  <c r="AJ94" i="17"/>
  <c r="AI96" i="98"/>
  <c r="AE95" i="17"/>
  <c r="AD96" i="98"/>
  <c r="AE57" i="17"/>
  <c r="AD56" i="98"/>
  <c r="AE94" i="15"/>
  <c r="AJ55" i="15"/>
  <c r="AI55" i="98"/>
  <c r="AE54" i="15"/>
  <c r="AD55" i="98"/>
  <c r="AJ58" i="15"/>
  <c r="AJ55" i="17"/>
  <c r="AI56" i="98"/>
  <c r="AC37" i="98"/>
  <c r="AC16" i="98"/>
  <c r="AI15" i="98"/>
  <c r="AH37" i="98"/>
  <c r="AH16" i="98"/>
  <c r="AB37" i="98"/>
  <c r="AB16" i="98"/>
  <c r="AG37" i="98"/>
  <c r="AG16" i="98"/>
  <c r="AA37" i="98"/>
  <c r="AA16" i="98"/>
  <c r="AI37" i="98"/>
  <c r="AI16" i="98"/>
  <c r="AF37" i="98"/>
  <c r="AF16" i="98"/>
  <c r="AD37" i="98"/>
  <c r="AD16" i="98"/>
  <c r="AJ92" i="38"/>
  <c r="AI110" i="98"/>
  <c r="AJ93" i="38"/>
  <c r="AJ52" i="38"/>
  <c r="AI70" i="98"/>
  <c r="AJ53" i="38"/>
  <c r="AE12" i="38"/>
  <c r="AD30" i="98"/>
  <c r="AE52" i="38"/>
  <c r="AD70" i="98"/>
  <c r="AJ92" i="81"/>
  <c r="AI104" i="98"/>
  <c r="AE92" i="81"/>
  <c r="AD104" i="98"/>
  <c r="AJ53" i="81"/>
  <c r="AI64" i="98"/>
  <c r="AE52" i="81"/>
  <c r="AD64" i="98"/>
  <c r="AE54" i="81"/>
  <c r="AI12" i="98"/>
  <c r="AJ21" i="10"/>
  <c r="AJ52" i="10"/>
  <c r="AI52" i="98"/>
  <c r="AJ92" i="10"/>
  <c r="AI92" i="98"/>
  <c r="AE12" i="13"/>
  <c r="AD14" i="98"/>
  <c r="AE92" i="13"/>
  <c r="AD94" i="98"/>
  <c r="AE99" i="13"/>
  <c r="AE52" i="13"/>
  <c r="AD54" i="98"/>
  <c r="AE92" i="64"/>
  <c r="AD93" i="98"/>
  <c r="AE52" i="64"/>
  <c r="AD53" i="98"/>
  <c r="AE12" i="64"/>
  <c r="AD13" i="98"/>
  <c r="AE96" i="10"/>
  <c r="AD92" i="98"/>
  <c r="AE13" i="10"/>
  <c r="AD12" i="98"/>
  <c r="AE52" i="10"/>
  <c r="AD52" i="98"/>
  <c r="AE56" i="9"/>
  <c r="AE97" i="7"/>
  <c r="AE95" i="7"/>
  <c r="AE53" i="7"/>
  <c r="AE57" i="7"/>
  <c r="AE97" i="6"/>
  <c r="AE92" i="6"/>
  <c r="AE56" i="6"/>
  <c r="AE54" i="6"/>
  <c r="AE57" i="6"/>
  <c r="AJ94" i="9"/>
  <c r="AJ54" i="9"/>
  <c r="AJ95" i="9"/>
  <c r="AJ92" i="8"/>
  <c r="AJ116" i="8" s="1"/>
  <c r="AJ125" i="98" s="1"/>
  <c r="AJ94" i="6"/>
  <c r="AJ97" i="7"/>
  <c r="AJ93" i="7"/>
  <c r="AJ94" i="5"/>
  <c r="AJ96" i="6"/>
  <c r="AJ93" i="5"/>
  <c r="AJ95" i="7"/>
  <c r="AJ97" i="9"/>
  <c r="AJ93" i="9"/>
  <c r="AJ96" i="9"/>
  <c r="AJ53" i="5"/>
  <c r="AJ52" i="5"/>
  <c r="AJ55" i="7"/>
  <c r="AJ54" i="6"/>
  <c r="AJ56" i="6"/>
  <c r="AJ57" i="7"/>
  <c r="AJ53" i="7"/>
  <c r="AJ53" i="8"/>
  <c r="AJ76" i="8" s="1"/>
  <c r="AJ85" i="98" s="1"/>
  <c r="AJ56" i="9"/>
  <c r="AJ52" i="9"/>
  <c r="AE15" i="68"/>
  <c r="AE14" i="41"/>
  <c r="AJ15" i="49"/>
  <c r="AJ16" i="45"/>
  <c r="AJ13" i="45"/>
  <c r="AE13" i="38"/>
  <c r="AJ13" i="81"/>
  <c r="AJ17" i="81"/>
  <c r="AE23" i="68"/>
  <c r="AE21" i="68"/>
  <c r="AJ13" i="41"/>
  <c r="AE16" i="41"/>
  <c r="AE13" i="41"/>
  <c r="AE15" i="41"/>
  <c r="AJ13" i="49"/>
  <c r="AE15" i="49"/>
  <c r="AJ15" i="47"/>
  <c r="AJ13" i="47"/>
  <c r="AE12" i="47"/>
  <c r="AE13" i="47"/>
  <c r="AE15" i="47"/>
  <c r="AJ15" i="45"/>
  <c r="AJ12" i="38"/>
  <c r="AJ15" i="38"/>
  <c r="AJ13" i="38"/>
  <c r="AE15" i="38"/>
  <c r="AJ12" i="85"/>
  <c r="AJ17" i="85"/>
  <c r="AJ13" i="85"/>
  <c r="AJ15" i="85"/>
  <c r="AE17" i="85"/>
  <c r="AE13" i="85"/>
  <c r="AJ15" i="83"/>
  <c r="AJ13" i="83"/>
  <c r="AJ17" i="83"/>
  <c r="AE17" i="83"/>
  <c r="AE13" i="83"/>
  <c r="AJ15" i="81"/>
  <c r="AE103" i="68"/>
  <c r="AE101" i="68"/>
  <c r="AE95" i="68"/>
  <c r="AE63" i="68"/>
  <c r="AJ104" i="68"/>
  <c r="AJ102" i="68"/>
  <c r="AJ96" i="68"/>
  <c r="AJ92" i="68"/>
  <c r="AJ64" i="68"/>
  <c r="AJ62" i="68"/>
  <c r="AJ56" i="68"/>
  <c r="AJ52" i="68"/>
  <c r="AJ24" i="68"/>
  <c r="AJ22" i="68"/>
  <c r="AJ16" i="68"/>
  <c r="AJ12" i="68"/>
  <c r="AE104" i="68"/>
  <c r="AE102" i="68"/>
  <c r="AE96" i="68"/>
  <c r="AE64" i="68"/>
  <c r="AE62" i="68"/>
  <c r="AE56" i="68"/>
  <c r="AE24" i="68"/>
  <c r="AE22" i="68"/>
  <c r="AE16" i="68"/>
  <c r="AJ103" i="68"/>
  <c r="AJ101" i="68"/>
  <c r="AJ63" i="68"/>
  <c r="AJ61" i="68"/>
  <c r="AJ23" i="68"/>
  <c r="AJ21" i="68"/>
  <c r="AJ13" i="8"/>
  <c r="AJ36" i="8" s="1"/>
  <c r="AJ45" i="98" s="1"/>
  <c r="AE93" i="8"/>
  <c r="AE52" i="8"/>
  <c r="AE76" i="8" s="1"/>
  <c r="AE85" i="98" s="1"/>
  <c r="AE13" i="8"/>
  <c r="AJ17" i="9"/>
  <c r="AJ13" i="9"/>
  <c r="AJ16" i="9"/>
  <c r="AJ13" i="7"/>
  <c r="AJ17" i="7"/>
  <c r="AJ15" i="7"/>
  <c r="AE17" i="7"/>
  <c r="AE13" i="7"/>
  <c r="AJ16" i="6"/>
  <c r="AJ14" i="6"/>
  <c r="AE15" i="6"/>
  <c r="AE17" i="6"/>
  <c r="AE14" i="6"/>
  <c r="AE16" i="6"/>
  <c r="AJ14" i="5"/>
  <c r="AJ13" i="5"/>
  <c r="AJ95" i="41"/>
  <c r="AJ93" i="41"/>
  <c r="AE94" i="41"/>
  <c r="AJ55" i="41"/>
  <c r="AE56" i="41"/>
  <c r="AE53" i="41"/>
  <c r="AE55" i="41"/>
  <c r="AE52" i="41"/>
  <c r="AJ95" i="49"/>
  <c r="AJ93" i="49"/>
  <c r="AE95" i="49"/>
  <c r="AE93" i="49"/>
  <c r="AJ55" i="49"/>
  <c r="AJ53" i="49"/>
  <c r="AE55" i="49"/>
  <c r="AJ95" i="47"/>
  <c r="AE95" i="47"/>
  <c r="AE93" i="47"/>
  <c r="AJ55" i="47"/>
  <c r="AJ53" i="47"/>
  <c r="AE55" i="47"/>
  <c r="AJ96" i="45"/>
  <c r="AJ92" i="45"/>
  <c r="AJ95" i="45"/>
  <c r="AJ94" i="45"/>
  <c r="AJ56" i="45"/>
  <c r="AJ95" i="38"/>
  <c r="AE95" i="38"/>
  <c r="AE93" i="38"/>
  <c r="AJ55" i="38"/>
  <c r="AE55" i="38"/>
  <c r="AE97" i="9"/>
  <c r="AE95" i="9"/>
  <c r="AE93" i="9"/>
  <c r="AE17" i="9"/>
  <c r="AE15" i="9"/>
  <c r="AE13" i="9"/>
  <c r="AJ57" i="9"/>
  <c r="AJ55" i="9"/>
  <c r="AE96" i="9"/>
  <c r="AE94" i="9"/>
  <c r="AE57" i="9"/>
  <c r="AE55" i="9"/>
  <c r="AE16" i="9"/>
  <c r="AE14" i="9"/>
  <c r="AJ98" i="7"/>
  <c r="AJ96" i="7"/>
  <c r="AJ94" i="7"/>
  <c r="AJ58" i="7"/>
  <c r="AJ56" i="7"/>
  <c r="AJ54" i="7"/>
  <c r="AJ18" i="7"/>
  <c r="AJ16" i="7"/>
  <c r="AJ14" i="7"/>
  <c r="AE98" i="7"/>
  <c r="AE96" i="7"/>
  <c r="AE94" i="7"/>
  <c r="AE58" i="7"/>
  <c r="AE56" i="7"/>
  <c r="AE54" i="7"/>
  <c r="AE18" i="7"/>
  <c r="AE16" i="7"/>
  <c r="AE14" i="7"/>
  <c r="AJ97" i="6"/>
  <c r="AJ95" i="6"/>
  <c r="AJ57" i="6"/>
  <c r="AJ55" i="6"/>
  <c r="AJ17" i="6"/>
  <c r="AJ15" i="6"/>
  <c r="AJ36" i="6" s="1"/>
  <c r="AJ42" i="98" s="1"/>
  <c r="AE93" i="5"/>
  <c r="AE53" i="5"/>
  <c r="AE13" i="5"/>
  <c r="AE94" i="5"/>
  <c r="AE54" i="5"/>
  <c r="AE14" i="5"/>
  <c r="AJ96" i="41"/>
  <c r="AJ94" i="41"/>
  <c r="AJ116" i="41" s="1"/>
  <c r="AJ56" i="41"/>
  <c r="AJ54" i="41"/>
  <c r="AJ16" i="41"/>
  <c r="AJ14" i="41"/>
  <c r="AJ96" i="49"/>
  <c r="AJ94" i="49"/>
  <c r="AJ56" i="49"/>
  <c r="AJ54" i="49"/>
  <c r="AJ16" i="49"/>
  <c r="AJ14" i="49"/>
  <c r="AE96" i="49"/>
  <c r="AE94" i="49"/>
  <c r="AE56" i="49"/>
  <c r="AE54" i="49"/>
  <c r="AE16" i="49"/>
  <c r="AE14" i="49"/>
  <c r="AJ96" i="47"/>
  <c r="AJ94" i="47"/>
  <c r="AJ56" i="47"/>
  <c r="AJ54" i="47"/>
  <c r="AJ16" i="47"/>
  <c r="AJ14" i="47"/>
  <c r="AE96" i="47"/>
  <c r="AE94" i="47"/>
  <c r="AE56" i="47"/>
  <c r="AE54" i="47"/>
  <c r="AE16" i="47"/>
  <c r="AE14" i="47"/>
  <c r="AE95" i="45"/>
  <c r="AE93" i="45"/>
  <c r="AE55" i="45"/>
  <c r="AE53" i="45"/>
  <c r="AE15" i="45"/>
  <c r="AE13" i="45"/>
  <c r="AE96" i="45"/>
  <c r="AE94" i="45"/>
  <c r="AE56" i="45"/>
  <c r="AE54" i="45"/>
  <c r="AE16" i="45"/>
  <c r="AE14" i="45"/>
  <c r="AJ96" i="38"/>
  <c r="AJ94" i="38"/>
  <c r="AJ56" i="38"/>
  <c r="AJ54" i="38"/>
  <c r="AJ16" i="38"/>
  <c r="AJ14" i="38"/>
  <c r="AE96" i="38"/>
  <c r="AE94" i="38"/>
  <c r="AE116" i="38" s="1"/>
  <c r="AE110" i="98" s="1"/>
  <c r="AE56" i="38"/>
  <c r="AE54" i="38"/>
  <c r="AE16" i="38"/>
  <c r="AE14" i="38"/>
  <c r="AE36" i="38" s="1"/>
  <c r="AE30" i="98" s="1"/>
  <c r="AJ95" i="85"/>
  <c r="AJ97" i="85"/>
  <c r="AJ93" i="85"/>
  <c r="AE95" i="85"/>
  <c r="AE97" i="85"/>
  <c r="AE93" i="85"/>
  <c r="AJ57" i="85"/>
  <c r="AE53" i="85"/>
  <c r="AE57" i="85"/>
  <c r="AE55" i="85"/>
  <c r="AJ98" i="85"/>
  <c r="AJ96" i="85"/>
  <c r="AJ94" i="85"/>
  <c r="AJ58" i="85"/>
  <c r="AJ56" i="85"/>
  <c r="AJ54" i="85"/>
  <c r="AJ18" i="85"/>
  <c r="AJ16" i="85"/>
  <c r="AJ14" i="85"/>
  <c r="AE98" i="85"/>
  <c r="AE96" i="85"/>
  <c r="AE94" i="85"/>
  <c r="AE58" i="85"/>
  <c r="AE56" i="85"/>
  <c r="AE54" i="85"/>
  <c r="AE18" i="85"/>
  <c r="AE16" i="85"/>
  <c r="AE14" i="85"/>
  <c r="AJ93" i="83"/>
  <c r="AJ97" i="83"/>
  <c r="AE97" i="83"/>
  <c r="AE93" i="83"/>
  <c r="AE95" i="83"/>
  <c r="AE57" i="83"/>
  <c r="AE55" i="83"/>
  <c r="AE53" i="83"/>
  <c r="AJ57" i="83"/>
  <c r="AJ53" i="83"/>
  <c r="AJ55" i="83"/>
  <c r="AJ98" i="83"/>
  <c r="AJ96" i="83"/>
  <c r="AJ94" i="83"/>
  <c r="AJ58" i="83"/>
  <c r="AJ56" i="83"/>
  <c r="AJ54" i="83"/>
  <c r="AJ18" i="83"/>
  <c r="AJ16" i="83"/>
  <c r="AJ14" i="83"/>
  <c r="AE98" i="83"/>
  <c r="AE96" i="83"/>
  <c r="AE94" i="83"/>
  <c r="AE58" i="83"/>
  <c r="AE56" i="83"/>
  <c r="AE54" i="83"/>
  <c r="AE18" i="83"/>
  <c r="AE16" i="83"/>
  <c r="AE14" i="83"/>
  <c r="AJ95" i="81"/>
  <c r="AJ94" i="81"/>
  <c r="AJ97" i="81"/>
  <c r="AJ93" i="81"/>
  <c r="AJ96" i="81"/>
  <c r="AJ54" i="81"/>
  <c r="AJ56" i="81"/>
  <c r="AJ52" i="81"/>
  <c r="AE53" i="81"/>
  <c r="AE56" i="81"/>
  <c r="AE97" i="81"/>
  <c r="AE95" i="81"/>
  <c r="AE93" i="81"/>
  <c r="AE17" i="81"/>
  <c r="AE15" i="81"/>
  <c r="AE13" i="81"/>
  <c r="AJ57" i="81"/>
  <c r="AJ55" i="81"/>
  <c r="AE96" i="81"/>
  <c r="AE94" i="81"/>
  <c r="AE57" i="81"/>
  <c r="AE16" i="81"/>
  <c r="AE14" i="81"/>
  <c r="AI36" i="32"/>
  <c r="AI22" i="98" s="1"/>
  <c r="AJ96" i="32"/>
  <c r="AJ92" i="32"/>
  <c r="AJ97" i="32"/>
  <c r="AJ95" i="32"/>
  <c r="AJ93" i="32"/>
  <c r="AJ54" i="32"/>
  <c r="AJ57" i="32"/>
  <c r="AE97" i="32"/>
  <c r="AE95" i="32"/>
  <c r="AE93" i="32"/>
  <c r="AE56" i="32"/>
  <c r="AE54" i="32"/>
  <c r="AE52" i="32"/>
  <c r="AE17" i="32"/>
  <c r="AE15" i="32"/>
  <c r="AE13" i="32"/>
  <c r="AE96" i="32"/>
  <c r="AE94" i="32"/>
  <c r="AE57" i="32"/>
  <c r="AE55" i="32"/>
  <c r="AE16" i="32"/>
  <c r="AE14" i="32"/>
  <c r="AI36" i="24"/>
  <c r="AJ15" i="22"/>
  <c r="AJ16" i="22"/>
  <c r="AJ17" i="22"/>
  <c r="AE12" i="22"/>
  <c r="AE13" i="22"/>
  <c r="AE15" i="17"/>
  <c r="AE16" i="17"/>
  <c r="AE18" i="17"/>
  <c r="AD15" i="98"/>
  <c r="AJ116" i="28"/>
  <c r="AJ99" i="98" s="1"/>
  <c r="AJ76" i="28"/>
  <c r="AJ59" i="98" s="1"/>
  <c r="AJ97" i="22"/>
  <c r="AJ96" i="22"/>
  <c r="AJ14" i="22"/>
  <c r="AJ13" i="22"/>
  <c r="AJ57" i="22"/>
  <c r="AJ56" i="22"/>
  <c r="AJ55" i="22"/>
  <c r="AJ95" i="22"/>
  <c r="AJ92" i="22"/>
  <c r="AJ52" i="22"/>
  <c r="AJ12" i="22"/>
  <c r="AE96" i="22"/>
  <c r="AE94" i="22"/>
  <c r="AE56" i="22"/>
  <c r="AE54" i="22"/>
  <c r="AE16" i="22"/>
  <c r="AE14" i="22"/>
  <c r="AE97" i="22"/>
  <c r="AE95" i="22"/>
  <c r="AE57" i="22"/>
  <c r="AE55" i="22"/>
  <c r="AE17" i="22"/>
  <c r="AE15" i="22"/>
  <c r="AE94" i="17"/>
  <c r="AE98" i="17"/>
  <c r="AE96" i="17"/>
  <c r="AJ54" i="17"/>
  <c r="AJ58" i="17"/>
  <c r="AJ56" i="17"/>
  <c r="AE59" i="17"/>
  <c r="AE54" i="17"/>
  <c r="AE56" i="17"/>
  <c r="AE58" i="17"/>
  <c r="AE55" i="17"/>
  <c r="AJ99" i="17"/>
  <c r="AJ97" i="17"/>
  <c r="AJ95" i="17"/>
  <c r="AJ19" i="17"/>
  <c r="AJ17" i="17"/>
  <c r="AJ15" i="17"/>
  <c r="AE99" i="17"/>
  <c r="AE97" i="17"/>
  <c r="AE19" i="17"/>
  <c r="AE17" i="17"/>
  <c r="AJ98" i="17"/>
  <c r="AJ96" i="17"/>
  <c r="AJ59" i="17"/>
  <c r="AJ57" i="17"/>
  <c r="AJ18" i="17"/>
  <c r="AJ16" i="17"/>
  <c r="AE98" i="15"/>
  <c r="AJ56" i="15"/>
  <c r="AJ59" i="15"/>
  <c r="AE59" i="15"/>
  <c r="AE57" i="15"/>
  <c r="AJ99" i="15"/>
  <c r="AJ97" i="15"/>
  <c r="AJ95" i="15"/>
  <c r="AJ19" i="15"/>
  <c r="AJ17" i="15"/>
  <c r="AJ15" i="15"/>
  <c r="AE99" i="15"/>
  <c r="AE97" i="15"/>
  <c r="AE58" i="15"/>
  <c r="AE56" i="15"/>
  <c r="AJ98" i="15"/>
  <c r="AJ96" i="15"/>
  <c r="AJ18" i="15"/>
  <c r="AJ16" i="15"/>
  <c r="AJ21" i="13"/>
  <c r="AJ19" i="13"/>
  <c r="AE19" i="13"/>
  <c r="AJ17" i="13"/>
  <c r="AE21" i="13"/>
  <c r="AE17" i="13"/>
  <c r="AJ97" i="13"/>
  <c r="AJ103" i="13"/>
  <c r="AJ99" i="13"/>
  <c r="AE103" i="13"/>
  <c r="AE97" i="13"/>
  <c r="AJ59" i="13"/>
  <c r="AJ57" i="13"/>
  <c r="AJ63" i="13"/>
  <c r="AE63" i="13"/>
  <c r="AE57" i="13"/>
  <c r="AE59" i="13"/>
  <c r="AJ104" i="13"/>
  <c r="AJ100" i="13"/>
  <c r="AJ98" i="13"/>
  <c r="AJ64" i="13"/>
  <c r="AJ60" i="13"/>
  <c r="AJ58" i="13"/>
  <c r="AJ22" i="13"/>
  <c r="AJ20" i="13"/>
  <c r="AJ18" i="13"/>
  <c r="AE104" i="13"/>
  <c r="AE100" i="13"/>
  <c r="AE98" i="13"/>
  <c r="AE64" i="13"/>
  <c r="AE60" i="13"/>
  <c r="AE58" i="13"/>
  <c r="AE22" i="13"/>
  <c r="AE20" i="13"/>
  <c r="AE18" i="13"/>
  <c r="AJ93" i="64"/>
  <c r="AE93" i="64"/>
  <c r="AJ53" i="64"/>
  <c r="AE53" i="64"/>
  <c r="AJ13" i="64"/>
  <c r="AJ94" i="64"/>
  <c r="AJ54" i="64"/>
  <c r="AJ76" i="64" s="1"/>
  <c r="AJ53" i="98" s="1"/>
  <c r="AJ14" i="64"/>
  <c r="AJ36" i="64" s="1"/>
  <c r="AJ13" i="98" s="1"/>
  <c r="AE94" i="64"/>
  <c r="AE54" i="64"/>
  <c r="AE14" i="64"/>
  <c r="AE36" i="64" s="1"/>
  <c r="AE13" i="98" s="1"/>
  <c r="AJ12" i="10"/>
  <c r="AJ17" i="10"/>
  <c r="AJ22" i="10"/>
  <c r="AE100" i="10"/>
  <c r="AE92" i="10"/>
  <c r="AE95" i="10"/>
  <c r="AE102" i="10"/>
  <c r="AE93" i="10"/>
  <c r="AE98" i="10"/>
  <c r="AJ59" i="10"/>
  <c r="AE25" i="10"/>
  <c r="AE23" i="10"/>
  <c r="AE19" i="10"/>
  <c r="AE16" i="10"/>
  <c r="AE12" i="10"/>
  <c r="AE18" i="10"/>
  <c r="AE15" i="10"/>
  <c r="AE24" i="10"/>
  <c r="AE22" i="10"/>
  <c r="AE14" i="10"/>
  <c r="AE20" i="10"/>
  <c r="AE17" i="10"/>
  <c r="AJ19" i="10"/>
  <c r="AJ13" i="10"/>
  <c r="AJ15" i="10"/>
  <c r="AJ95" i="10"/>
  <c r="AJ97" i="10"/>
  <c r="AJ99" i="10"/>
  <c r="AJ102" i="10"/>
  <c r="AJ93" i="10"/>
  <c r="AE105" i="10"/>
  <c r="AE97" i="10"/>
  <c r="AE94" i="10"/>
  <c r="AE99" i="10"/>
  <c r="AJ57" i="10"/>
  <c r="AJ55" i="10"/>
  <c r="AJ62" i="10"/>
  <c r="AJ53" i="10"/>
  <c r="AE56" i="10"/>
  <c r="AE60" i="10"/>
  <c r="AE59" i="10"/>
  <c r="AE55" i="10"/>
  <c r="AE64" i="10"/>
  <c r="AE62" i="10"/>
  <c r="AE58" i="10"/>
  <c r="AE53" i="10"/>
  <c r="AE65" i="10"/>
  <c r="AE63" i="10"/>
  <c r="AE57" i="10"/>
  <c r="AE54" i="10"/>
  <c r="AJ105" i="10"/>
  <c r="AJ100" i="10"/>
  <c r="AJ98" i="10"/>
  <c r="AJ96" i="10"/>
  <c r="AJ94" i="10"/>
  <c r="AJ65" i="10"/>
  <c r="AJ60" i="10"/>
  <c r="AJ58" i="10"/>
  <c r="AJ56" i="10"/>
  <c r="AJ54" i="10"/>
  <c r="AJ25" i="10"/>
  <c r="AJ20" i="10"/>
  <c r="AJ18" i="10"/>
  <c r="AJ16" i="10"/>
  <c r="AJ14" i="10"/>
  <c r="A39" i="97"/>
  <c r="A200" i="36" s="1"/>
  <c r="AJ76" i="24" l="1"/>
  <c r="AJ22" i="24"/>
  <c r="AJ21" i="24"/>
  <c r="AJ14" i="24"/>
  <c r="AJ16" i="24"/>
  <c r="AJ15" i="24"/>
  <c r="AJ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E76" i="64"/>
  <c r="AE53" i="98" s="1"/>
  <c r="AJ116" i="64"/>
  <c r="AJ93" i="98" s="1"/>
  <c r="AJ36" i="47"/>
  <c r="AJ32" i="98" s="1"/>
  <c r="AJ36" i="49"/>
  <c r="AJ33" i="98" s="1"/>
  <c r="AJ116" i="49"/>
  <c r="AJ113" i="98" s="1"/>
  <c r="AJ58" i="98"/>
  <c r="AJ78" i="98"/>
  <c r="AJ114" i="98"/>
  <c r="AJ120" i="98"/>
  <c r="AJ76" i="45"/>
  <c r="AJ71" i="98" s="1"/>
  <c r="AI38" i="98"/>
  <c r="AJ19" i="24"/>
  <c r="AJ24" i="24"/>
  <c r="AJ18" i="24"/>
  <c r="AJ23" i="24"/>
  <c r="AJ17" i="24"/>
  <c r="AJ20" i="24"/>
  <c r="AJ12" i="24"/>
  <c r="AI18" i="98"/>
  <c r="AE76" i="85"/>
  <c r="AE116" i="85"/>
  <c r="AJ116" i="85"/>
  <c r="AE36" i="49"/>
  <c r="AE33" i="98" s="1"/>
  <c r="AJ36" i="41"/>
  <c r="AJ36" i="81"/>
  <c r="AJ24" i="98" s="1"/>
  <c r="AJ36" i="45"/>
  <c r="AJ31" i="98" s="1"/>
  <c r="AJ76" i="32"/>
  <c r="AJ62" i="98" s="1"/>
  <c r="AJ36" i="5"/>
  <c r="AJ41" i="98" s="1"/>
  <c r="AE76" i="45"/>
  <c r="AE71" i="98" s="1"/>
  <c r="AE116" i="47"/>
  <c r="AE112" i="98" s="1"/>
  <c r="AE36" i="5"/>
  <c r="AE41" i="98" s="1"/>
  <c r="AE76" i="7"/>
  <c r="AE83" i="98" s="1"/>
  <c r="AE116" i="7"/>
  <c r="AE123" i="98" s="1"/>
  <c r="AE76" i="41"/>
  <c r="AE36" i="8"/>
  <c r="AE45" i="98" s="1"/>
  <c r="AE36" i="41"/>
  <c r="AE76" i="69"/>
  <c r="AE66" i="98" s="1"/>
  <c r="AE116" i="41"/>
  <c r="AE76" i="68"/>
  <c r="AE68" i="98" s="1"/>
  <c r="AE36" i="69"/>
  <c r="AE26" i="98" s="1"/>
  <c r="AE36" i="83"/>
  <c r="AE25" i="98" s="1"/>
  <c r="AE76" i="5"/>
  <c r="AE81" i="98" s="1"/>
  <c r="AE116" i="5"/>
  <c r="AE121" i="98" s="1"/>
  <c r="AE116" i="9"/>
  <c r="AE124" i="98" s="1"/>
  <c r="AE116" i="8"/>
  <c r="AE125" i="98" s="1"/>
  <c r="AE116" i="69"/>
  <c r="AE106" i="98" s="1"/>
  <c r="AE76" i="17"/>
  <c r="AE36" i="73"/>
  <c r="AE116" i="73"/>
  <c r="AE76" i="73"/>
  <c r="AE116" i="17"/>
  <c r="AJ76" i="15"/>
  <c r="AJ55" i="98" s="1"/>
  <c r="AJ116" i="17"/>
  <c r="AJ117" i="98" s="1"/>
  <c r="AJ116" i="15"/>
  <c r="AJ95" i="98" s="1"/>
  <c r="AE116" i="15"/>
  <c r="AE95" i="98" s="1"/>
  <c r="AJ76" i="17"/>
  <c r="AE76" i="15"/>
  <c r="AE55" i="98" s="1"/>
  <c r="AE36" i="17"/>
  <c r="AJ36" i="17"/>
  <c r="AJ36" i="15"/>
  <c r="AJ15" i="98" s="1"/>
  <c r="AE17" i="15"/>
  <c r="AE19" i="15"/>
  <c r="AJ116" i="38"/>
  <c r="AJ110" i="98" s="1"/>
  <c r="AJ76" i="38"/>
  <c r="AJ70" i="98" s="1"/>
  <c r="AJ36" i="38"/>
  <c r="AJ30" i="98" s="1"/>
  <c r="AE116" i="81"/>
  <c r="AE104" i="98" s="1"/>
  <c r="AE76" i="81"/>
  <c r="AE64" i="98" s="1"/>
  <c r="AE116" i="10"/>
  <c r="AE92" i="98" s="1"/>
  <c r="AE116" i="64"/>
  <c r="AE93" i="98" s="1"/>
  <c r="AE76" i="9"/>
  <c r="AE84" i="98" s="1"/>
  <c r="AE116" i="6"/>
  <c r="AE122" i="98" s="1"/>
  <c r="AE76" i="6"/>
  <c r="AE82" i="98" s="1"/>
  <c r="AJ76" i="5"/>
  <c r="AJ81" i="98" s="1"/>
  <c r="AJ116" i="6"/>
  <c r="AJ122" i="98" s="1"/>
  <c r="AJ116" i="5"/>
  <c r="AJ121" i="98" s="1"/>
  <c r="AJ116" i="7"/>
  <c r="AJ123" i="98" s="1"/>
  <c r="AJ116" i="9"/>
  <c r="AJ124" i="98" s="1"/>
  <c r="AJ76" i="7"/>
  <c r="AJ83" i="98" s="1"/>
  <c r="AJ76" i="9"/>
  <c r="AJ84" i="98" s="1"/>
  <c r="AJ76" i="6"/>
  <c r="AJ82" i="98" s="1"/>
  <c r="AE36" i="68"/>
  <c r="AE28" i="98" s="1"/>
  <c r="AE36" i="85"/>
  <c r="AE36" i="47"/>
  <c r="AE32" i="98" s="1"/>
  <c r="AE36" i="45"/>
  <c r="AE31" i="98" s="1"/>
  <c r="AJ36" i="85"/>
  <c r="AJ36" i="83"/>
  <c r="AJ25" i="98" s="1"/>
  <c r="AE36" i="81"/>
  <c r="AE24" i="98" s="1"/>
  <c r="AE116" i="68"/>
  <c r="AE108" i="98" s="1"/>
  <c r="AJ36" i="68"/>
  <c r="AJ28" i="98" s="1"/>
  <c r="AJ76" i="68"/>
  <c r="AJ68" i="98" s="1"/>
  <c r="AJ116" i="68"/>
  <c r="AJ108" i="98" s="1"/>
  <c r="AJ36" i="9"/>
  <c r="AJ44" i="98" s="1"/>
  <c r="AE36" i="9"/>
  <c r="AE44" i="98" s="1"/>
  <c r="AJ36" i="7"/>
  <c r="AJ43" i="98" s="1"/>
  <c r="AE36" i="7"/>
  <c r="AE43" i="98" s="1"/>
  <c r="AE36" i="6"/>
  <c r="AE42" i="98" s="1"/>
  <c r="AJ76" i="41"/>
  <c r="AE116" i="49"/>
  <c r="AE113" i="98" s="1"/>
  <c r="AJ76" i="49"/>
  <c r="AJ73" i="98" s="1"/>
  <c r="AE76" i="49"/>
  <c r="AE73" i="98" s="1"/>
  <c r="AJ116" i="47"/>
  <c r="AJ112" i="98" s="1"/>
  <c r="AJ76" i="47"/>
  <c r="AJ72" i="98" s="1"/>
  <c r="AE76" i="47"/>
  <c r="AE72" i="98" s="1"/>
  <c r="AJ116" i="45"/>
  <c r="AJ111" i="98" s="1"/>
  <c r="AE116" i="45"/>
  <c r="AE111" i="98" s="1"/>
  <c r="AE76" i="38"/>
  <c r="AE70" i="98" s="1"/>
  <c r="AJ76" i="85"/>
  <c r="AJ116" i="83"/>
  <c r="AJ105" i="98" s="1"/>
  <c r="AE116" i="83"/>
  <c r="AE105" i="98" s="1"/>
  <c r="AE76" i="83"/>
  <c r="AE65" i="98" s="1"/>
  <c r="AJ76" i="83"/>
  <c r="AJ65" i="98" s="1"/>
  <c r="AJ116" i="81"/>
  <c r="AJ104" i="98" s="1"/>
  <c r="AJ76" i="81"/>
  <c r="AJ64" i="98" s="1"/>
  <c r="AJ13" i="32"/>
  <c r="AJ17" i="32"/>
  <c r="AJ12" i="32"/>
  <c r="AJ16" i="32"/>
  <c r="AJ15" i="32"/>
  <c r="AJ14" i="32"/>
  <c r="AE36" i="32"/>
  <c r="AE22" i="98" s="1"/>
  <c r="AJ116" i="32"/>
  <c r="AJ102" i="98" s="1"/>
  <c r="AE116" i="32"/>
  <c r="AE102" i="98" s="1"/>
  <c r="AE76" i="32"/>
  <c r="AE62" i="98" s="1"/>
  <c r="AJ36" i="28"/>
  <c r="AJ19" i="98" s="1"/>
  <c r="AE36" i="24"/>
  <c r="AE15" i="15"/>
  <c r="AE16" i="15"/>
  <c r="AE18" i="15"/>
  <c r="AE36" i="22"/>
  <c r="AE17" i="98" s="1"/>
  <c r="AE36" i="28"/>
  <c r="AE19" i="98" s="1"/>
  <c r="AE116" i="28"/>
  <c r="AE99" i="98" s="1"/>
  <c r="AJ116" i="24"/>
  <c r="AE116" i="24"/>
  <c r="AE76" i="24"/>
  <c r="AE76" i="28"/>
  <c r="AE59" i="98" s="1"/>
  <c r="AE116" i="22"/>
  <c r="AE97" i="98" s="1"/>
  <c r="AE76" i="22"/>
  <c r="AE57" i="98" s="1"/>
  <c r="AJ116" i="22"/>
  <c r="AJ97" i="98" s="1"/>
  <c r="AJ76" i="22"/>
  <c r="AJ57" i="98" s="1"/>
  <c r="AJ36" i="22"/>
  <c r="AJ17" i="98" s="1"/>
  <c r="AJ96" i="98"/>
  <c r="AJ36" i="13"/>
  <c r="AE36" i="13"/>
  <c r="AJ116" i="13"/>
  <c r="AE116" i="13"/>
  <c r="AJ76" i="13"/>
  <c r="AE76" i="13"/>
  <c r="AJ36" i="10"/>
  <c r="AJ12" i="98" s="1"/>
  <c r="AJ116" i="10"/>
  <c r="AJ92" i="98" s="1"/>
  <c r="AE36" i="10"/>
  <c r="AE12" i="98" s="1"/>
  <c r="AJ76" i="10"/>
  <c r="AJ52" i="98" s="1"/>
  <c r="AE76" i="10"/>
  <c r="AE52" i="98" s="1"/>
  <c r="A164" i="97"/>
  <c r="AJ36" i="24" l="1"/>
  <c r="AJ38" i="98" s="1"/>
  <c r="AE94" i="98"/>
  <c r="AE115" i="98"/>
  <c r="AE98" i="98"/>
  <c r="AE118" i="98"/>
  <c r="AJ56" i="98"/>
  <c r="AJ77" i="98"/>
  <c r="AE67" i="98"/>
  <c r="AE79" i="98"/>
  <c r="AJ94" i="98"/>
  <c r="AJ115" i="98"/>
  <c r="AJ98" i="98"/>
  <c r="AJ118" i="98"/>
  <c r="AJ74" i="98"/>
  <c r="AJ80" i="98"/>
  <c r="AE96" i="98"/>
  <c r="AE117" i="98"/>
  <c r="AE56" i="98"/>
  <c r="AE77" i="98"/>
  <c r="AE54" i="98"/>
  <c r="AE75" i="98"/>
  <c r="AE114" i="98"/>
  <c r="AE120" i="98"/>
  <c r="AE74" i="98"/>
  <c r="AE80" i="98"/>
  <c r="AJ107" i="98"/>
  <c r="AJ119" i="98"/>
  <c r="AJ54" i="98"/>
  <c r="AJ75" i="98"/>
  <c r="AE58" i="98"/>
  <c r="AE78" i="98"/>
  <c r="AJ67" i="98"/>
  <c r="AJ79" i="98"/>
  <c r="AE107" i="98"/>
  <c r="AE119" i="98"/>
  <c r="AJ35" i="98"/>
  <c r="AJ14" i="98"/>
  <c r="AJ39" i="98"/>
  <c r="AJ27" i="98"/>
  <c r="AJ40" i="98"/>
  <c r="AJ34" i="98"/>
  <c r="AE40" i="98"/>
  <c r="AE34" i="98"/>
  <c r="AE39" i="98"/>
  <c r="AE27" i="98"/>
  <c r="AE61" i="98"/>
  <c r="AE60" i="98"/>
  <c r="AE18" i="98"/>
  <c r="AE38" i="98"/>
  <c r="AE100" i="98"/>
  <c r="AE101" i="98"/>
  <c r="AE21" i="98"/>
  <c r="AE20" i="98"/>
  <c r="AE14" i="98"/>
  <c r="AE35" i="98"/>
  <c r="AE36" i="15"/>
  <c r="AE15" i="98" s="1"/>
  <c r="AE37" i="98"/>
  <c r="AE16" i="98"/>
  <c r="AJ37" i="98"/>
  <c r="AJ16" i="98"/>
  <c r="AJ36" i="32"/>
  <c r="AJ22" i="98" s="1"/>
  <c r="A14" i="97"/>
  <c r="A13" i="97"/>
  <c r="AJ18" i="98" l="1"/>
  <c r="A4" i="96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11" i="10"/>
  <c r="A110" i="10"/>
  <c r="A109" i="10"/>
  <c r="A108" i="10"/>
  <c r="A107" i="10"/>
  <c r="A106" i="10"/>
  <c r="A101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71" i="10"/>
  <c r="A70" i="10"/>
  <c r="A69" i="10"/>
  <c r="A68" i="10"/>
  <c r="A67" i="10"/>
  <c r="A66" i="10"/>
  <c r="A61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412" i="97" l="1"/>
  <c r="A13" i="6" s="1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370" i="97"/>
  <c r="A369" i="97"/>
  <c r="A12" i="85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323" i="97"/>
  <c r="A322" i="97"/>
  <c r="A12" i="83" s="1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275" i="97"/>
  <c r="A274" i="97"/>
  <c r="A12" i="81" s="1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30" i="97"/>
  <c r="A229" i="97"/>
  <c r="A252" i="97"/>
  <c r="A12" i="73" s="1"/>
  <c r="A253" i="97"/>
  <c r="A13" i="73" s="1"/>
  <c r="A254" i="97"/>
  <c r="A14" i="73" s="1"/>
  <c r="A255" i="97"/>
  <c r="A15" i="73" s="1"/>
  <c r="A256" i="97"/>
  <c r="A16" i="73" s="1"/>
  <c r="A257" i="97"/>
  <c r="A17" i="73" s="1"/>
  <c r="A258" i="97"/>
  <c r="A18" i="73" s="1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97" i="97"/>
  <c r="A13" i="81" s="1"/>
  <c r="A183" i="97"/>
  <c r="A25" i="10" s="1"/>
  <c r="A182" i="97"/>
  <c r="A24" i="10" s="1"/>
  <c r="A181" i="97"/>
  <c r="A23" i="10" s="1"/>
  <c r="A180" i="97"/>
  <c r="A22" i="10" s="1"/>
  <c r="A179" i="97"/>
  <c r="A20" i="10" s="1"/>
  <c r="A178" i="97"/>
  <c r="A19" i="10" s="1"/>
  <c r="A177" i="97"/>
  <c r="A18" i="10" s="1"/>
  <c r="A176" i="97"/>
  <c r="A17" i="10" s="1"/>
  <c r="A174" i="97"/>
  <c r="A15" i="10" s="1"/>
  <c r="A173" i="97"/>
  <c r="A14" i="10" s="1"/>
  <c r="A172" i="97"/>
  <c r="A13" i="10" s="1"/>
  <c r="A171" i="97"/>
  <c r="A12" i="10" s="1"/>
  <c r="A123" i="97"/>
  <c r="A24" i="68" s="1"/>
  <c r="A122" i="97"/>
  <c r="A23" i="68" s="1"/>
  <c r="A121" i="97"/>
  <c r="A22" i="68" s="1"/>
  <c r="A120" i="97"/>
  <c r="A21" i="68" s="1"/>
  <c r="A113" i="97"/>
  <c r="A14" i="68" s="1"/>
  <c r="A112" i="97"/>
  <c r="A13" i="68" s="1"/>
  <c r="A111" i="97"/>
  <c r="A12" i="68" s="1"/>
  <c r="A163" i="97"/>
  <c r="A162" i="97"/>
  <c r="A161" i="97"/>
  <c r="A160" i="97"/>
  <c r="A159" i="97"/>
  <c r="A158" i="97"/>
  <c r="A157" i="97"/>
  <c r="A156" i="97"/>
  <c r="A155" i="97"/>
  <c r="A154" i="97"/>
  <c r="A153" i="97"/>
  <c r="A320" i="97"/>
  <c r="A12" i="97"/>
  <c r="A93" i="68" l="1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7" i="10"/>
  <c r="A137" i="10"/>
  <c r="A142" i="10"/>
  <c r="A182" i="10"/>
  <c r="A133" i="81"/>
  <c r="A173" i="81"/>
  <c r="A178" i="73"/>
  <c r="A138" i="73"/>
  <c r="A174" i="73"/>
  <c r="A134" i="73"/>
  <c r="A132" i="85"/>
  <c r="A172" i="85"/>
  <c r="A133" i="10"/>
  <c r="A173" i="10"/>
  <c r="A178" i="10"/>
  <c r="A138" i="10"/>
  <c r="A183" i="10"/>
  <c r="A143" i="10"/>
  <c r="A137" i="73"/>
  <c r="A177" i="73"/>
  <c r="A173" i="73"/>
  <c r="A133" i="73"/>
  <c r="A132" i="83"/>
  <c r="A172" i="83"/>
  <c r="A134" i="10"/>
  <c r="A174" i="10"/>
  <c r="A179" i="10"/>
  <c r="A139" i="10"/>
  <c r="A184" i="10"/>
  <c r="A144" i="10"/>
  <c r="A176" i="73"/>
  <c r="A136" i="73"/>
  <c r="A172" i="73"/>
  <c r="A132" i="73"/>
  <c r="A172" i="81"/>
  <c r="A132" i="81"/>
  <c r="A175" i="10"/>
  <c r="A135" i="10"/>
  <c r="A180" i="10"/>
  <c r="A140" i="10"/>
  <c r="A185" i="10"/>
  <c r="A145" i="10"/>
  <c r="A175" i="73"/>
  <c r="A135" i="73"/>
  <c r="A173" i="6"/>
  <c r="A133" i="6"/>
  <c r="A1" i="96"/>
  <c r="A57" i="73"/>
  <c r="A97" i="73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5" i="10"/>
  <c r="A105" i="10"/>
  <c r="A54" i="73"/>
  <c r="A94" i="73"/>
  <c r="A58" i="73"/>
  <c r="A98" i="73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7" i="10"/>
  <c r="A57" i="10"/>
  <c r="A102" i="10"/>
  <c r="A62" i="10"/>
  <c r="A93" i="81"/>
  <c r="A53" i="81"/>
  <c r="A101" i="81"/>
  <c r="A61" i="81"/>
  <c r="A105" i="81"/>
  <c r="A65" i="81"/>
  <c r="A109" i="81"/>
  <c r="A69" i="81"/>
  <c r="A113" i="81"/>
  <c r="A73" i="81"/>
  <c r="A53" i="73"/>
  <c r="A93" i="73"/>
  <c r="A69" i="73"/>
  <c r="A109" i="73"/>
  <c r="A106" i="83"/>
  <c r="A66" i="83"/>
  <c r="A92" i="85"/>
  <c r="A52" i="85"/>
  <c r="A108" i="85"/>
  <c r="A68" i="85"/>
  <c r="A60" i="10"/>
  <c r="A100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59" i="10"/>
  <c r="A99" i="10"/>
  <c r="A95" i="73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96" i="73"/>
  <c r="A56" i="73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4" i="10"/>
  <c r="A104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92" i="73"/>
  <c r="A52" i="73"/>
  <c r="A112" i="73"/>
  <c r="A72" i="73"/>
  <c r="A52" i="68"/>
  <c r="A108" i="68"/>
  <c r="A68" i="68"/>
  <c r="A93" i="10"/>
  <c r="A53" i="10"/>
  <c r="A98" i="10"/>
  <c r="A58" i="10"/>
  <c r="A103" i="10"/>
  <c r="A63" i="10"/>
  <c r="A67" i="97"/>
  <c r="A66" i="97"/>
  <c r="A472" i="97"/>
  <c r="A464" i="97"/>
  <c r="A463" i="97"/>
  <c r="A462" i="97"/>
  <c r="A461" i="97"/>
  <c r="A453" i="97"/>
  <c r="A450" i="97"/>
  <c r="A12" i="100" s="1"/>
  <c r="A449" i="97"/>
  <c r="A1" i="100" s="1"/>
  <c r="D29" i="96" s="1"/>
  <c r="A4" i="32"/>
  <c r="A221" i="97"/>
  <c r="A4" i="28" s="1"/>
  <c r="A59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91" i="100" s="1"/>
  <c r="A30" i="97"/>
  <c r="A51" i="100" s="1"/>
  <c r="A29" i="97"/>
  <c r="A11" i="100" s="1"/>
  <c r="A69" i="97"/>
  <c r="A185" i="100" l="1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C156" i="81"/>
  <c r="C144" i="98" s="1"/>
  <c r="D156" i="81"/>
  <c r="D144" i="98" s="1"/>
  <c r="A11" i="98"/>
  <c r="A11" i="99"/>
  <c r="A51" i="98"/>
  <c r="A51" i="99"/>
  <c r="A91" i="98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299" i="97"/>
  <c r="A15" i="81" s="1"/>
  <c r="A300" i="97"/>
  <c r="A16" i="81" s="1"/>
  <c r="A301" i="97"/>
  <c r="A17" i="81" s="1"/>
  <c r="A302" i="97"/>
  <c r="A303" i="97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1" i="97"/>
  <c r="A1" i="83" s="1"/>
  <c r="D25" i="96" s="1"/>
  <c r="A345" i="97"/>
  <c r="A13" i="83" s="1"/>
  <c r="A346" i="97"/>
  <c r="A14" i="83" s="1"/>
  <c r="A347" i="97"/>
  <c r="A15" i="83" s="1"/>
  <c r="A348" i="97"/>
  <c r="A16" i="83" s="1"/>
  <c r="A349" i="97"/>
  <c r="A17" i="83" s="1"/>
  <c r="A350" i="97"/>
  <c r="A18" i="83" s="1"/>
  <c r="A351" i="97"/>
  <c r="A352" i="97"/>
  <c r="A353" i="97"/>
  <c r="A354" i="97"/>
  <c r="A355" i="97"/>
  <c r="A356" i="97"/>
  <c r="A357" i="97"/>
  <c r="A358" i="97"/>
  <c r="A1" i="85"/>
  <c r="A388" i="97"/>
  <c r="A13" i="85" s="1"/>
  <c r="A389" i="97"/>
  <c r="A14" i="85" s="1"/>
  <c r="A390" i="97"/>
  <c r="A15" i="85" s="1"/>
  <c r="A391" i="97"/>
  <c r="A16" i="85" s="1"/>
  <c r="A392" i="97"/>
  <c r="A17" i="85" s="1"/>
  <c r="A393" i="97"/>
  <c r="A18" i="85" s="1"/>
  <c r="A394" i="97"/>
  <c r="A395" i="97"/>
  <c r="A397" i="97"/>
  <c r="A398" i="97"/>
  <c r="A399" i="97"/>
  <c r="A400" i="97"/>
  <c r="A401" i="97"/>
  <c r="A402" i="97"/>
  <c r="A403" i="97"/>
  <c r="A404" i="97"/>
  <c r="A405" i="97"/>
  <c r="A406" i="97"/>
  <c r="A1" i="5" s="1"/>
  <c r="A407" i="97"/>
  <c r="A12" i="5" s="1"/>
  <c r="A408" i="97"/>
  <c r="A13" i="5" s="1"/>
  <c r="A409" i="97"/>
  <c r="A14" i="5" s="1"/>
  <c r="A410" i="97"/>
  <c r="A1" i="6" s="1"/>
  <c r="A411" i="97"/>
  <c r="A12" i="6" s="1"/>
  <c r="A413" i="97"/>
  <c r="A14" i="6" s="1"/>
  <c r="A414" i="97"/>
  <c r="A15" i="6" s="1"/>
  <c r="A415" i="97"/>
  <c r="A16" i="6" s="1"/>
  <c r="A416" i="97"/>
  <c r="A17" i="6" s="1"/>
  <c r="A417" i="97"/>
  <c r="A1" i="7" s="1"/>
  <c r="A418" i="97"/>
  <c r="A12" i="7" s="1"/>
  <c r="A419" i="97"/>
  <c r="A13" i="7" s="1"/>
  <c r="A420" i="97"/>
  <c r="A14" i="7" s="1"/>
  <c r="A421" i="97"/>
  <c r="A15" i="7" s="1"/>
  <c r="A422" i="97"/>
  <c r="A16" i="7" s="1"/>
  <c r="A423" i="97"/>
  <c r="A17" i="7" s="1"/>
  <c r="A424" i="97"/>
  <c r="A18" i="7" s="1"/>
  <c r="A425" i="97"/>
  <c r="A1" i="8" s="1"/>
  <c r="A426" i="97"/>
  <c r="A12" i="8" s="1"/>
  <c r="A427" i="97"/>
  <c r="A13" i="8" s="1"/>
  <c r="A428" i="97"/>
  <c r="A1" i="9" s="1"/>
  <c r="A429" i="97"/>
  <c r="A12" i="9" s="1"/>
  <c r="A430" i="97"/>
  <c r="A13" i="9" s="1"/>
  <c r="A431" i="97"/>
  <c r="A14" i="9" s="1"/>
  <c r="A432" i="97"/>
  <c r="A15" i="9" s="1"/>
  <c r="A433" i="97"/>
  <c r="A16" i="9" s="1"/>
  <c r="A434" i="97"/>
  <c r="A17" i="9" s="1"/>
  <c r="A440" i="97"/>
  <c r="A441" i="97"/>
  <c r="A439" i="97"/>
  <c r="A442" i="97"/>
  <c r="A443" i="97"/>
  <c r="A436" i="97"/>
  <c r="A437" i="97"/>
  <c r="A438" i="97"/>
  <c r="A445" i="97"/>
  <c r="A446" i="97"/>
  <c r="A447" i="97"/>
  <c r="A396" i="97"/>
  <c r="A435" i="97"/>
  <c r="A24" i="97"/>
  <c r="A25" i="97"/>
  <c r="A26" i="97"/>
  <c r="A448" i="97"/>
  <c r="A28" i="97"/>
  <c r="A2" i="100" s="1"/>
  <c r="A444" i="97"/>
  <c r="A47" i="97"/>
  <c r="A48" i="97"/>
  <c r="A49" i="97"/>
  <c r="A50" i="97"/>
  <c r="A51" i="97"/>
  <c r="A52" i="97"/>
  <c r="A53" i="97"/>
  <c r="A473" i="97"/>
  <c r="A474" i="97"/>
  <c r="A91" i="97"/>
  <c r="A92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" i="68" s="1"/>
  <c r="D28" i="96" s="1"/>
  <c r="A114" i="97"/>
  <c r="A15" i="68" s="1"/>
  <c r="A115" i="97"/>
  <c r="A16" i="68" s="1"/>
  <c r="A116" i="97"/>
  <c r="A17" i="68" s="1"/>
  <c r="A117" i="97"/>
  <c r="A18" i="68" s="1"/>
  <c r="A118" i="97"/>
  <c r="A19" i="68" s="1"/>
  <c r="A20" i="68"/>
  <c r="A124" i="97"/>
  <c r="A1" i="13" s="1"/>
  <c r="D35" i="96" s="1"/>
  <c r="A125" i="97"/>
  <c r="A12" i="13" s="1"/>
  <c r="A130" i="97"/>
  <c r="A17" i="13" s="1"/>
  <c r="A131" i="97"/>
  <c r="A18" i="13" s="1"/>
  <c r="A132" i="97"/>
  <c r="A19" i="13" s="1"/>
  <c r="A133" i="97"/>
  <c r="A20" i="13" s="1"/>
  <c r="A134" i="97"/>
  <c r="A21" i="13" s="1"/>
  <c r="A135" i="97"/>
  <c r="A22" i="13" s="1"/>
  <c r="A138" i="97"/>
  <c r="A1" i="24" s="1"/>
  <c r="D38" i="96" s="1"/>
  <c r="A139" i="97"/>
  <c r="A12" i="24" s="1"/>
  <c r="A144" i="97"/>
  <c r="A17" i="24" s="1"/>
  <c r="A145" i="97"/>
  <c r="A18" i="24" s="1"/>
  <c r="A146" i="97"/>
  <c r="A19" i="24" s="1"/>
  <c r="A147" i="97"/>
  <c r="A20" i="24" s="1"/>
  <c r="A148" i="97"/>
  <c r="A21" i="24" s="1"/>
  <c r="A149" i="97"/>
  <c r="A22" i="24" s="1"/>
  <c r="A152" i="97"/>
  <c r="A165" i="97"/>
  <c r="A166" i="97"/>
  <c r="A167" i="97"/>
  <c r="A168" i="97"/>
  <c r="A169" i="97"/>
  <c r="A170" i="97"/>
  <c r="A1" i="10" s="1"/>
  <c r="A184" i="97"/>
  <c r="A185" i="97"/>
  <c r="A186" i="97"/>
  <c r="A188" i="97"/>
  <c r="A189" i="97"/>
  <c r="A190" i="97"/>
  <c r="A191" i="97"/>
  <c r="A192" i="97"/>
  <c r="A1" i="64" s="1"/>
  <c r="A193" i="97"/>
  <c r="A12" i="64" s="1"/>
  <c r="A194" i="97"/>
  <c r="A13" i="64" s="1"/>
  <c r="A195" i="97"/>
  <c r="A14" i="64" s="1"/>
  <c r="A196" i="97"/>
  <c r="A197" i="97"/>
  <c r="A1" i="17" s="1"/>
  <c r="D37" i="96" s="1"/>
  <c r="A198" i="97"/>
  <c r="A201" i="97"/>
  <c r="A202" i="97"/>
  <c r="A203" i="97"/>
  <c r="A204" i="97"/>
  <c r="A205" i="97"/>
  <c r="A213" i="97"/>
  <c r="A1" i="22" s="1"/>
  <c r="A214" i="97"/>
  <c r="A12" i="22" s="1"/>
  <c r="A216" i="97"/>
  <c r="A14" i="22" s="1"/>
  <c r="A217" i="97"/>
  <c r="A15" i="22" s="1"/>
  <c r="A218" i="97"/>
  <c r="A16" i="22" s="1"/>
  <c r="A219" i="97"/>
  <c r="A17" i="22" s="1"/>
  <c r="A220" i="97"/>
  <c r="A1" i="28" s="1"/>
  <c r="A222" i="97"/>
  <c r="A12" i="28" s="1"/>
  <c r="A223" i="97"/>
  <c r="A13" i="28" s="1"/>
  <c r="A224" i="97"/>
  <c r="A14" i="28" s="1"/>
  <c r="A225" i="97"/>
  <c r="A15" i="28" s="1"/>
  <c r="A226" i="97"/>
  <c r="A16" i="28" s="1"/>
  <c r="A227" i="97"/>
  <c r="A17" i="28" s="1"/>
  <c r="A228" i="97"/>
  <c r="A1" i="73" s="1"/>
  <c r="A1" i="32"/>
  <c r="D22" i="96" s="1"/>
  <c r="A12" i="32"/>
  <c r="A13" i="32"/>
  <c r="A14" i="32"/>
  <c r="A15" i="32"/>
  <c r="A16" i="32"/>
  <c r="A17" i="32"/>
  <c r="A1" i="81"/>
  <c r="D24" i="96" s="1"/>
  <c r="A298" i="97"/>
  <c r="A14" i="81" s="1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70" i="97"/>
  <c r="A68" i="97"/>
  <c r="A65" i="97"/>
  <c r="A58" i="97"/>
  <c r="A1" i="49" s="1"/>
  <c r="A57" i="97"/>
  <c r="A1" i="47" s="1"/>
  <c r="A56" i="97"/>
  <c r="A1" i="45" s="1"/>
  <c r="A55" i="97"/>
  <c r="A1" i="38" s="1"/>
  <c r="A54" i="97"/>
  <c r="A1" i="41" s="1"/>
  <c r="D40" i="96" s="1"/>
  <c r="A42" i="97"/>
  <c r="V3" i="100" s="1"/>
  <c r="A41" i="97"/>
  <c r="AA3" i="100" s="1"/>
  <c r="A40" i="97"/>
  <c r="A64" i="97"/>
  <c r="A63" i="97"/>
  <c r="A62" i="97"/>
  <c r="A61" i="97"/>
  <c r="A60" i="97"/>
  <c r="A36" i="97"/>
  <c r="A35" i="97"/>
  <c r="A62" i="24" l="1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D196" i="73"/>
  <c r="D180" i="98" s="1"/>
  <c r="A180" i="24"/>
  <c r="A100" i="24"/>
  <c r="A140" i="24"/>
  <c r="A139" i="24"/>
  <c r="A179" i="24"/>
  <c r="A99" i="24"/>
  <c r="B116" i="73"/>
  <c r="B100" i="98" s="1"/>
  <c r="A138" i="24"/>
  <c r="A178" i="24"/>
  <c r="A98" i="24"/>
  <c r="A137" i="24"/>
  <c r="A177" i="24"/>
  <c r="A97" i="24"/>
  <c r="C196" i="73"/>
  <c r="C181" i="98" s="1"/>
  <c r="B156" i="81"/>
  <c r="B144" i="98" s="1"/>
  <c r="B196" i="73"/>
  <c r="B181" i="98" s="1"/>
  <c r="A180" i="68"/>
  <c r="A60" i="68"/>
  <c r="A140" i="68"/>
  <c r="A100" i="68"/>
  <c r="E4" i="15"/>
  <c r="E4" i="81"/>
  <c r="E4" i="47"/>
  <c r="E4" i="6"/>
  <c r="E4" i="10"/>
  <c r="E4" i="73"/>
  <c r="E4" i="100"/>
  <c r="E4" i="68"/>
  <c r="E4" i="24"/>
  <c r="E4" i="85"/>
  <c r="E4" i="22"/>
  <c r="E4" i="69"/>
  <c r="E4" i="41"/>
  <c r="E4" i="9"/>
  <c r="E4" i="13"/>
  <c r="E4" i="36"/>
  <c r="E4" i="45"/>
  <c r="E4" i="5"/>
  <c r="E4" i="28"/>
  <c r="E4" i="98"/>
  <c r="E4" i="8"/>
  <c r="E4" i="17"/>
  <c r="E4" i="83"/>
  <c r="E4" i="49"/>
  <c r="E4" i="7"/>
  <c r="E4" i="64"/>
  <c r="E4" i="32"/>
  <c r="E4" i="38"/>
  <c r="E4" i="99"/>
  <c r="D4" i="24"/>
  <c r="D4" i="85"/>
  <c r="D4" i="8"/>
  <c r="D4" i="15"/>
  <c r="D4" i="81"/>
  <c r="D4" i="47"/>
  <c r="D4" i="6"/>
  <c r="D4" i="45"/>
  <c r="D4" i="64"/>
  <c r="D4" i="10"/>
  <c r="D4" i="73"/>
  <c r="D4" i="100"/>
  <c r="D4" i="22"/>
  <c r="D4" i="69"/>
  <c r="D4" i="41"/>
  <c r="D4" i="9"/>
  <c r="D4" i="13"/>
  <c r="D4" i="36"/>
  <c r="D4" i="5"/>
  <c r="D4" i="32"/>
  <c r="D4" i="28"/>
  <c r="D4" i="68"/>
  <c r="D4" i="98"/>
  <c r="D4" i="17"/>
  <c r="D4" i="83"/>
  <c r="D4" i="49"/>
  <c r="D4" i="7"/>
  <c r="D4" i="38"/>
  <c r="D4" i="99"/>
  <c r="C4" i="64"/>
  <c r="C4" i="32"/>
  <c r="C4" i="38"/>
  <c r="C4" i="99"/>
  <c r="C4" i="24"/>
  <c r="C4" i="85"/>
  <c r="C4" i="8"/>
  <c r="C4" i="22"/>
  <c r="C4" i="41"/>
  <c r="C4" i="9"/>
  <c r="C4" i="15"/>
  <c r="C4" i="81"/>
  <c r="C4" i="47"/>
  <c r="C4" i="6"/>
  <c r="C4" i="10"/>
  <c r="C4" i="73"/>
  <c r="C4" i="100"/>
  <c r="C4" i="69"/>
  <c r="C4" i="13"/>
  <c r="C4" i="36"/>
  <c r="C4" i="45"/>
  <c r="C4" i="5"/>
  <c r="C4" i="28"/>
  <c r="C4" i="68"/>
  <c r="C4" i="98"/>
  <c r="C4" i="17"/>
  <c r="C4" i="83"/>
  <c r="C4" i="49"/>
  <c r="C4" i="7"/>
  <c r="F4" i="10"/>
  <c r="F4" i="73"/>
  <c r="F4" i="100"/>
  <c r="F4" i="22"/>
  <c r="F4" i="69"/>
  <c r="F4" i="41"/>
  <c r="F4" i="9"/>
  <c r="F4" i="98"/>
  <c r="F4" i="17"/>
  <c r="F4" i="83"/>
  <c r="F4" i="7"/>
  <c r="F4" i="47"/>
  <c r="F4" i="13"/>
  <c r="F4" i="36"/>
  <c r="F4" i="45"/>
  <c r="F4" i="5"/>
  <c r="F4" i="28"/>
  <c r="F4" i="68"/>
  <c r="F4" i="49"/>
  <c r="F4" i="15"/>
  <c r="F4" i="81"/>
  <c r="F4" i="6"/>
  <c r="F4" i="64"/>
  <c r="F4" i="32"/>
  <c r="F4" i="38"/>
  <c r="F4" i="99"/>
  <c r="F4" i="24"/>
  <c r="F4" i="85"/>
  <c r="F4" i="8"/>
  <c r="B4" i="17"/>
  <c r="B4" i="83"/>
  <c r="B4" i="49"/>
  <c r="B4" i="7"/>
  <c r="B4" i="64"/>
  <c r="B4" i="32"/>
  <c r="B4" i="38"/>
  <c r="B4" i="99"/>
  <c r="B4" i="6"/>
  <c r="B4" i="10"/>
  <c r="B4" i="73"/>
  <c r="B4" i="98"/>
  <c r="B4" i="24"/>
  <c r="B4" i="85"/>
  <c r="B4" i="8"/>
  <c r="B4" i="15"/>
  <c r="B4" i="81"/>
  <c r="B4" i="47"/>
  <c r="B4" i="100"/>
  <c r="B4" i="68"/>
  <c r="B4" i="22"/>
  <c r="B4" i="69"/>
  <c r="B4" i="41"/>
  <c r="B4" i="9"/>
  <c r="B4" i="13"/>
  <c r="B4" i="36"/>
  <c r="B4" i="45"/>
  <c r="B4" i="5"/>
  <c r="B4" i="28"/>
  <c r="B196" i="81"/>
  <c r="B184" i="98" s="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B196" i="10"/>
  <c r="B172" i="98" s="1"/>
  <c r="C116" i="81"/>
  <c r="C104" i="98" s="1"/>
  <c r="D196" i="10"/>
  <c r="D172" i="98" s="1"/>
  <c r="D116" i="73"/>
  <c r="D101" i="98" s="1"/>
  <c r="D156" i="73"/>
  <c r="D140" i="98" s="1"/>
  <c r="E156" i="73"/>
  <c r="F132" i="73" s="1"/>
  <c r="B116" i="10"/>
  <c r="B92" i="98" s="1"/>
  <c r="E156" i="81"/>
  <c r="F132" i="81" s="1"/>
  <c r="B42" i="96"/>
  <c r="A42" i="98" s="1"/>
  <c r="B34" i="96"/>
  <c r="B26" i="96"/>
  <c r="B18" i="96"/>
  <c r="B32" i="96"/>
  <c r="A32" i="98" s="1"/>
  <c r="B31" i="96"/>
  <c r="A31" i="98" s="1"/>
  <c r="B15" i="96"/>
  <c r="A15" i="98" s="1"/>
  <c r="B43" i="96"/>
  <c r="A43" i="98" s="1"/>
  <c r="B19" i="96"/>
  <c r="A19" i="98" s="1"/>
  <c r="B41" i="96"/>
  <c r="B33" i="96"/>
  <c r="B25" i="96"/>
  <c r="B17" i="96"/>
  <c r="A17" i="98" s="1"/>
  <c r="B40" i="96"/>
  <c r="A40" i="98" s="1"/>
  <c r="B24" i="96"/>
  <c r="A24" i="98" s="1"/>
  <c r="B16" i="96"/>
  <c r="A16" i="98" s="1"/>
  <c r="B39" i="96"/>
  <c r="A39" i="98" s="1"/>
  <c r="B23" i="96"/>
  <c r="B20" i="96"/>
  <c r="B35" i="96"/>
  <c r="B38" i="96"/>
  <c r="A38" i="98" s="1"/>
  <c r="B30" i="96"/>
  <c r="A30" i="98" s="1"/>
  <c r="B22" i="96"/>
  <c r="A22" i="98" s="1"/>
  <c r="B14" i="96"/>
  <c r="A14" i="98" s="1"/>
  <c r="B37" i="96"/>
  <c r="A37" i="98" s="1"/>
  <c r="B29" i="96"/>
  <c r="B21" i="96"/>
  <c r="B13" i="96"/>
  <c r="B44" i="96"/>
  <c r="A44" i="98" s="1"/>
  <c r="B36" i="96"/>
  <c r="A36" i="98" s="1"/>
  <c r="B28" i="96"/>
  <c r="A28" i="98" s="1"/>
  <c r="B12" i="96"/>
  <c r="B27" i="96"/>
  <c r="A27" i="98" s="1"/>
  <c r="D76" i="81"/>
  <c r="D64" i="98" s="1"/>
  <c r="C116" i="10"/>
  <c r="C92" i="98" s="1"/>
  <c r="E76" i="10"/>
  <c r="F52" i="10" s="1"/>
  <c r="C196" i="10"/>
  <c r="C172" i="98" s="1"/>
  <c r="C116" i="73"/>
  <c r="B76" i="81"/>
  <c r="B64" i="98" s="1"/>
  <c r="D156" i="10"/>
  <c r="D132" i="98" s="1"/>
  <c r="B76" i="73"/>
  <c r="D116" i="10"/>
  <c r="D92" i="98" s="1"/>
  <c r="B76" i="10"/>
  <c r="B52" i="98" s="1"/>
  <c r="C36" i="73"/>
  <c r="C76" i="73"/>
  <c r="B180" i="98"/>
  <c r="E116" i="10"/>
  <c r="F92" i="10" s="1"/>
  <c r="C76" i="10"/>
  <c r="C52" i="98" s="1"/>
  <c r="E196" i="10"/>
  <c r="F178" i="10" s="1"/>
  <c r="E116" i="73"/>
  <c r="F92" i="73" s="1"/>
  <c r="E76" i="81"/>
  <c r="E64" i="98" s="1"/>
  <c r="E156" i="10"/>
  <c r="F139" i="10" s="1"/>
  <c r="D36" i="73"/>
  <c r="D76" i="73"/>
  <c r="D116" i="81"/>
  <c r="D104" i="98" s="1"/>
  <c r="E196" i="81"/>
  <c r="F173" i="81" s="1"/>
  <c r="D76" i="10"/>
  <c r="D52" i="98" s="1"/>
  <c r="C76" i="81"/>
  <c r="C64" i="98" s="1"/>
  <c r="C156" i="10"/>
  <c r="C132" i="98" s="1"/>
  <c r="E76" i="73"/>
  <c r="F55" i="73" s="1"/>
  <c r="E116" i="81"/>
  <c r="B156" i="73"/>
  <c r="C196" i="81"/>
  <c r="C184" i="98" s="1"/>
  <c r="B156" i="10"/>
  <c r="B132" i="98" s="1"/>
  <c r="E196" i="73"/>
  <c r="B116" i="81"/>
  <c r="B104" i="98" s="1"/>
  <c r="C156" i="73"/>
  <c r="D196" i="81"/>
  <c r="D184" i="98" s="1"/>
  <c r="K4" i="98"/>
  <c r="K4" i="17"/>
  <c r="K4" i="69"/>
  <c r="K4" i="68"/>
  <c r="K4" i="38"/>
  <c r="K4" i="49"/>
  <c r="K4" i="99"/>
  <c r="K4" i="5"/>
  <c r="K4" i="9"/>
  <c r="K4" i="10"/>
  <c r="K4" i="81"/>
  <c r="K4" i="83"/>
  <c r="K4" i="85"/>
  <c r="K4" i="6"/>
  <c r="K4" i="13"/>
  <c r="K4" i="28"/>
  <c r="K4" i="73"/>
  <c r="K4" i="32"/>
  <c r="K4" i="36"/>
  <c r="K4" i="47"/>
  <c r="K4" i="64"/>
  <c r="K4" i="15"/>
  <c r="K4" i="22"/>
  <c r="K4" i="24"/>
  <c r="K4" i="100"/>
  <c r="K4" i="45"/>
  <c r="K4" i="41"/>
  <c r="K4" i="7"/>
  <c r="K4" i="8"/>
  <c r="I4" i="13"/>
  <c r="I4" i="28"/>
  <c r="I4" i="73"/>
  <c r="I4" i="32"/>
  <c r="I4" i="36"/>
  <c r="I4" i="47"/>
  <c r="I4" i="64"/>
  <c r="I4" i="15"/>
  <c r="I4" i="22"/>
  <c r="I4" i="24"/>
  <c r="I4" i="100"/>
  <c r="I4" i="45"/>
  <c r="I4" i="41"/>
  <c r="I4" i="7"/>
  <c r="I4" i="8"/>
  <c r="I4" i="98"/>
  <c r="I4" i="17"/>
  <c r="I4" i="69"/>
  <c r="I4" i="68"/>
  <c r="I4" i="38"/>
  <c r="I4" i="49"/>
  <c r="I4" i="99"/>
  <c r="I4" i="5"/>
  <c r="I4" i="9"/>
  <c r="I4" i="10"/>
  <c r="I4" i="81"/>
  <c r="I4" i="83"/>
  <c r="I4" i="85"/>
  <c r="I4" i="6"/>
  <c r="H4" i="10"/>
  <c r="H4" i="81"/>
  <c r="H4" i="83"/>
  <c r="H4" i="85"/>
  <c r="H4" i="6"/>
  <c r="H4" i="13"/>
  <c r="H4" i="28"/>
  <c r="H4" i="73"/>
  <c r="H4" i="32"/>
  <c r="H4" i="36"/>
  <c r="H4" i="47"/>
  <c r="H4" i="64"/>
  <c r="H4" i="15"/>
  <c r="H4" i="22"/>
  <c r="H4" i="24"/>
  <c r="H4" i="100"/>
  <c r="H4" i="45"/>
  <c r="H4" i="41"/>
  <c r="H4" i="7"/>
  <c r="H4" i="8"/>
  <c r="H4" i="98"/>
  <c r="H4" i="17"/>
  <c r="H4" i="69"/>
  <c r="H4" i="68"/>
  <c r="H4" i="38"/>
  <c r="H4" i="49"/>
  <c r="H4" i="99"/>
  <c r="H4" i="5"/>
  <c r="H4" i="9"/>
  <c r="G4" i="98"/>
  <c r="G4" i="17"/>
  <c r="G4" i="69"/>
  <c r="G4" i="68"/>
  <c r="G4" i="38"/>
  <c r="G4" i="49"/>
  <c r="G4" i="99"/>
  <c r="G4" i="5"/>
  <c r="G4" i="9"/>
  <c r="G4" i="10"/>
  <c r="G4" i="81"/>
  <c r="G4" i="83"/>
  <c r="G4" i="85"/>
  <c r="G4" i="6"/>
  <c r="G4" i="13"/>
  <c r="G4" i="28"/>
  <c r="G4" i="73"/>
  <c r="G4" i="32"/>
  <c r="G4" i="36"/>
  <c r="G4" i="47"/>
  <c r="G4" i="64"/>
  <c r="G4" i="15"/>
  <c r="G4" i="22"/>
  <c r="G4" i="24"/>
  <c r="G4" i="100"/>
  <c r="G4" i="45"/>
  <c r="G4" i="41"/>
  <c r="G4" i="7"/>
  <c r="G4" i="8"/>
  <c r="J4" i="64"/>
  <c r="J4" i="15"/>
  <c r="J4" i="22"/>
  <c r="J4" i="24"/>
  <c r="J4" i="100"/>
  <c r="J4" i="45"/>
  <c r="J4" i="41"/>
  <c r="J4" i="7"/>
  <c r="J4" i="8"/>
  <c r="J4" i="98"/>
  <c r="J4" i="17"/>
  <c r="J4" i="69"/>
  <c r="J4" i="68"/>
  <c r="J4" i="38"/>
  <c r="J4" i="49"/>
  <c r="J4" i="99"/>
  <c r="J4" i="5"/>
  <c r="J4" i="9"/>
  <c r="J4" i="10"/>
  <c r="J4" i="81"/>
  <c r="J4" i="83"/>
  <c r="J4" i="85"/>
  <c r="J4" i="6"/>
  <c r="J4" i="13"/>
  <c r="J4" i="28"/>
  <c r="J4" i="73"/>
  <c r="J4" i="32"/>
  <c r="J4" i="36"/>
  <c r="J4" i="47"/>
  <c r="A174" i="28"/>
  <c r="A134" i="28"/>
  <c r="A137" i="22"/>
  <c r="A177" i="22"/>
  <c r="A172" i="22"/>
  <c r="A132" i="22"/>
  <c r="A172" i="64"/>
  <c r="A132" i="64"/>
  <c r="A21" i="98"/>
  <c r="A26" i="98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9" i="96"/>
  <c r="D27" i="96"/>
  <c r="A12" i="15"/>
  <c r="A12" i="17"/>
  <c r="AE4" i="100"/>
  <c r="P4" i="98"/>
  <c r="P4" i="64"/>
  <c r="P4" i="22"/>
  <c r="P4" i="24"/>
  <c r="P4" i="5"/>
  <c r="P4" i="7"/>
  <c r="P4" i="28"/>
  <c r="P4" i="73"/>
  <c r="P4" i="36"/>
  <c r="P4" i="85"/>
  <c r="P4" i="49"/>
  <c r="P4" i="99"/>
  <c r="P4" i="15"/>
  <c r="P4" i="17"/>
  <c r="P4" i="32"/>
  <c r="P4" i="81"/>
  <c r="P4" i="47"/>
  <c r="P4" i="6"/>
  <c r="P4" i="9"/>
  <c r="P4" i="10"/>
  <c r="Z4" i="100"/>
  <c r="U4" i="100"/>
  <c r="P4" i="100"/>
  <c r="P4" i="83"/>
  <c r="P4" i="45"/>
  <c r="P4" i="13"/>
  <c r="P4" i="69"/>
  <c r="P4" i="8"/>
  <c r="P4" i="38"/>
  <c r="P4" i="41"/>
  <c r="P4" i="68"/>
  <c r="U4" i="64"/>
  <c r="U4" i="73"/>
  <c r="U4" i="32"/>
  <c r="U4" i="36"/>
  <c r="U4" i="81"/>
  <c r="U4" i="47"/>
  <c r="U4" i="10"/>
  <c r="U4" i="83"/>
  <c r="U4" i="45"/>
  <c r="U4" i="41"/>
  <c r="U4" i="99"/>
  <c r="U4" i="6"/>
  <c r="U4" i="9"/>
  <c r="U4" i="8"/>
  <c r="U4" i="98"/>
  <c r="U4" i="15"/>
  <c r="U4" i="24"/>
  <c r="U4" i="28"/>
  <c r="U4" i="38"/>
  <c r="U4" i="49"/>
  <c r="U4" i="68"/>
  <c r="U4" i="13"/>
  <c r="U4" i="17"/>
  <c r="U4" i="22"/>
  <c r="U4" i="69"/>
  <c r="U4" i="85"/>
  <c r="U4" i="5"/>
  <c r="U4" i="7"/>
  <c r="S4" i="100"/>
  <c r="N4" i="13"/>
  <c r="N4" i="17"/>
  <c r="N4" i="28"/>
  <c r="N4" i="9"/>
  <c r="N4" i="68"/>
  <c r="AC4" i="100"/>
  <c r="X4" i="100"/>
  <c r="N4" i="64"/>
  <c r="N4" i="83"/>
  <c r="N4" i="69"/>
  <c r="N4" i="45"/>
  <c r="N4" i="24"/>
  <c r="N4" i="73"/>
  <c r="N4" i="38"/>
  <c r="N4" i="41"/>
  <c r="N4" i="99"/>
  <c r="N4" i="5"/>
  <c r="N4" i="8"/>
  <c r="N4" i="98"/>
  <c r="N4" i="36"/>
  <c r="N4" i="81"/>
  <c r="N4" i="85"/>
  <c r="N4" i="49"/>
  <c r="N4" i="6"/>
  <c r="N4" i="7"/>
  <c r="N4" i="100"/>
  <c r="N4" i="15"/>
  <c r="N4" i="22"/>
  <c r="N4" i="32"/>
  <c r="N4" i="10"/>
  <c r="N4" i="47"/>
  <c r="S4" i="98"/>
  <c r="S4" i="15"/>
  <c r="S4" i="24"/>
  <c r="S4" i="28"/>
  <c r="S4" i="38"/>
  <c r="S4" i="49"/>
  <c r="S4" i="68"/>
  <c r="S4" i="13"/>
  <c r="S4" i="17"/>
  <c r="S4" i="22"/>
  <c r="S4" i="69"/>
  <c r="S4" i="85"/>
  <c r="S4" i="5"/>
  <c r="S4" i="7"/>
  <c r="S4" i="64"/>
  <c r="S4" i="73"/>
  <c r="S4" i="32"/>
  <c r="S4" i="36"/>
  <c r="S4" i="81"/>
  <c r="S4" i="47"/>
  <c r="S4" i="10"/>
  <c r="S4" i="83"/>
  <c r="S4" i="45"/>
  <c r="S4" i="41"/>
  <c r="S4" i="99"/>
  <c r="S4" i="6"/>
  <c r="S4" i="9"/>
  <c r="S4" i="8"/>
  <c r="A35" i="98"/>
  <c r="A23" i="98"/>
  <c r="A41" i="98"/>
  <c r="A25" i="98"/>
  <c r="A20" i="98"/>
  <c r="A34" i="98"/>
  <c r="A29" i="98"/>
  <c r="A18" i="98"/>
  <c r="A13" i="98"/>
  <c r="A33" i="98"/>
  <c r="A12" i="98"/>
  <c r="A18" i="69"/>
  <c r="A14" i="69"/>
  <c r="W4" i="100"/>
  <c r="M4" i="15"/>
  <c r="M4" i="32"/>
  <c r="M4" i="36"/>
  <c r="M4" i="83"/>
  <c r="M4" i="85"/>
  <c r="M4" i="38"/>
  <c r="M4" i="45"/>
  <c r="M4" i="47"/>
  <c r="M4" i="49"/>
  <c r="M4" i="41"/>
  <c r="M4" i="8"/>
  <c r="M4" i="10"/>
  <c r="R4" i="100"/>
  <c r="M4" i="100"/>
  <c r="M4" i="22"/>
  <c r="AB4" i="100"/>
  <c r="M4" i="64"/>
  <c r="M4" i="13"/>
  <c r="M4" i="69"/>
  <c r="M4" i="68"/>
  <c r="M4" i="24"/>
  <c r="M4" i="28"/>
  <c r="M4" i="73"/>
  <c r="M4" i="99"/>
  <c r="M4" i="5"/>
  <c r="M4" i="98"/>
  <c r="M4" i="17"/>
  <c r="M4" i="6"/>
  <c r="M4" i="81"/>
  <c r="M4" i="7"/>
  <c r="M4" i="9"/>
  <c r="R4" i="10"/>
  <c r="R4" i="83"/>
  <c r="R4" i="45"/>
  <c r="R4" i="41"/>
  <c r="R4" i="99"/>
  <c r="R4" i="6"/>
  <c r="R4" i="9"/>
  <c r="R4" i="8"/>
  <c r="R4" i="98"/>
  <c r="R4" i="15"/>
  <c r="R4" i="24"/>
  <c r="R4" i="28"/>
  <c r="R4" i="38"/>
  <c r="R4" i="49"/>
  <c r="R4" i="68"/>
  <c r="R4" i="13"/>
  <c r="R4" i="17"/>
  <c r="R4" i="22"/>
  <c r="R4" i="69"/>
  <c r="R4" i="85"/>
  <c r="R4" i="5"/>
  <c r="R4" i="7"/>
  <c r="R4" i="64"/>
  <c r="R4" i="73"/>
  <c r="R4" i="32"/>
  <c r="R4" i="36"/>
  <c r="R4" i="81"/>
  <c r="R4" i="47"/>
  <c r="A17" i="69"/>
  <c r="A13" i="69"/>
  <c r="AA4" i="100"/>
  <c r="L4" i="98"/>
  <c r="L4" i="64"/>
  <c r="L4" i="22"/>
  <c r="L4" i="24"/>
  <c r="L4" i="5"/>
  <c r="L4" i="7"/>
  <c r="L4" i="15"/>
  <c r="L4" i="17"/>
  <c r="L4" i="32"/>
  <c r="L4" i="81"/>
  <c r="L4" i="47"/>
  <c r="L4" i="6"/>
  <c r="L4" i="9"/>
  <c r="L4" i="10"/>
  <c r="V4" i="100"/>
  <c r="Q4" i="100"/>
  <c r="L4" i="100"/>
  <c r="L4" i="83"/>
  <c r="L4" i="45"/>
  <c r="L4" i="13"/>
  <c r="L4" i="69"/>
  <c r="L4" i="38"/>
  <c r="L4" i="41"/>
  <c r="L4" i="8"/>
  <c r="L4" i="68"/>
  <c r="L4" i="28"/>
  <c r="L4" i="73"/>
  <c r="L4" i="99"/>
  <c r="L4" i="36"/>
  <c r="L4" i="85"/>
  <c r="L4" i="49"/>
  <c r="Q4" i="64"/>
  <c r="Q4" i="73"/>
  <c r="Q4" i="32"/>
  <c r="Q4" i="36"/>
  <c r="Q4" i="81"/>
  <c r="Q4" i="47"/>
  <c r="Q4" i="10"/>
  <c r="Q4" i="83"/>
  <c r="Q4" i="45"/>
  <c r="Q4" i="41"/>
  <c r="Q4" i="99"/>
  <c r="Q4" i="6"/>
  <c r="Q4" i="9"/>
  <c r="Q4" i="8"/>
  <c r="Q4" i="98"/>
  <c r="Q4" i="15"/>
  <c r="Q4" i="24"/>
  <c r="Q4" i="28"/>
  <c r="Q4" i="38"/>
  <c r="Q4" i="49"/>
  <c r="Q4" i="68"/>
  <c r="Q4" i="13"/>
  <c r="Q4" i="17"/>
  <c r="Q4" i="22"/>
  <c r="Q4" i="69"/>
  <c r="Q4" i="85"/>
  <c r="Q4" i="5"/>
  <c r="Q4" i="7"/>
  <c r="A16" i="69"/>
  <c r="A12" i="69"/>
  <c r="O4" i="100"/>
  <c r="O4" i="73"/>
  <c r="O4" i="81"/>
  <c r="O4" i="69"/>
  <c r="O4" i="99"/>
  <c r="O4" i="6"/>
  <c r="O4" i="13"/>
  <c r="O4" i="24"/>
  <c r="O4" i="38"/>
  <c r="O4" i="41"/>
  <c r="O4" i="5"/>
  <c r="O4" i="8"/>
  <c r="O4" i="68"/>
  <c r="O4" i="98"/>
  <c r="O4" i="28"/>
  <c r="O4" i="36"/>
  <c r="O4" i="85"/>
  <c r="O4" i="49"/>
  <c r="O4" i="7"/>
  <c r="O4" i="15"/>
  <c r="O4" i="17"/>
  <c r="O4" i="22"/>
  <c r="O4" i="32"/>
  <c r="O4" i="47"/>
  <c r="O4" i="9"/>
  <c r="O4" i="10"/>
  <c r="AD4" i="100"/>
  <c r="Y4" i="100"/>
  <c r="T4" i="100"/>
  <c r="O4" i="64"/>
  <c r="O4" i="83"/>
  <c r="O4" i="45"/>
  <c r="T4" i="13"/>
  <c r="T4" i="17"/>
  <c r="T4" i="22"/>
  <c r="T4" i="69"/>
  <c r="T4" i="85"/>
  <c r="T4" i="5"/>
  <c r="T4" i="7"/>
  <c r="T4" i="64"/>
  <c r="T4" i="73"/>
  <c r="T4" i="32"/>
  <c r="T4" i="36"/>
  <c r="T4" i="81"/>
  <c r="T4" i="47"/>
  <c r="T4" i="10"/>
  <c r="T4" i="83"/>
  <c r="T4" i="45"/>
  <c r="T4" i="41"/>
  <c r="T4" i="99"/>
  <c r="T4" i="6"/>
  <c r="T4" i="9"/>
  <c r="T4" i="8"/>
  <c r="T4" i="98"/>
  <c r="T4" i="15"/>
  <c r="T4" i="24"/>
  <c r="T4" i="28"/>
  <c r="T4" i="38"/>
  <c r="T4" i="49"/>
  <c r="T4" i="68"/>
  <c r="A15" i="69"/>
  <c r="A1" i="69"/>
  <c r="D26" i="96" s="1"/>
  <c r="A55" i="99"/>
  <c r="A95" i="99"/>
  <c r="Z4" i="99"/>
  <c r="AE4" i="99"/>
  <c r="A2" i="98"/>
  <c r="A2" i="99"/>
  <c r="AA3" i="98"/>
  <c r="AA3" i="99"/>
  <c r="A1" i="15"/>
  <c r="AB4" i="99"/>
  <c r="W4" i="99"/>
  <c r="V3" i="98"/>
  <c r="V3" i="99"/>
  <c r="A57" i="99"/>
  <c r="A97" i="99"/>
  <c r="A53" i="99"/>
  <c r="A93" i="99"/>
  <c r="V4" i="99"/>
  <c r="AA4" i="99"/>
  <c r="AF3" i="98"/>
  <c r="AC4" i="99"/>
  <c r="X4" i="99"/>
  <c r="A54" i="99"/>
  <c r="A94" i="99"/>
  <c r="A56" i="99"/>
  <c r="A96" i="99"/>
  <c r="A52" i="99"/>
  <c r="A92" i="99"/>
  <c r="AD4" i="99"/>
  <c r="Y4" i="99"/>
  <c r="D21" i="96"/>
  <c r="AD4" i="98"/>
  <c r="Y4" i="98"/>
  <c r="AI4" i="98"/>
  <c r="AF4" i="98"/>
  <c r="V4" i="98"/>
  <c r="AA4" i="98"/>
  <c r="AJ4" i="98"/>
  <c r="Z4" i="98"/>
  <c r="AE4" i="98"/>
  <c r="AH4" i="98"/>
  <c r="X4" i="98"/>
  <c r="AC4" i="98"/>
  <c r="AG4" i="98"/>
  <c r="W4" i="98"/>
  <c r="AB4" i="98"/>
  <c r="AB4" i="73"/>
  <c r="AB4" i="69"/>
  <c r="V3" i="8"/>
  <c r="V3" i="38"/>
  <c r="V3" i="41"/>
  <c r="V3" i="9"/>
  <c r="V3" i="73"/>
  <c r="V3" i="28"/>
  <c r="V3" i="64"/>
  <c r="V3" i="68"/>
  <c r="V3" i="49"/>
  <c r="V3" i="7"/>
  <c r="V3" i="81"/>
  <c r="V3" i="24"/>
  <c r="V3" i="15"/>
  <c r="V3" i="13"/>
  <c r="V3" i="17"/>
  <c r="V3" i="47"/>
  <c r="V3" i="6"/>
  <c r="V3" i="83"/>
  <c r="V3" i="69"/>
  <c r="Z3" i="36"/>
  <c r="V3" i="22"/>
  <c r="V3" i="10"/>
  <c r="V3" i="45"/>
  <c r="V3" i="5"/>
  <c r="V3" i="85"/>
  <c r="V3" i="32"/>
  <c r="AF24" i="10"/>
  <c r="AF64" i="10"/>
  <c r="AF103" i="10"/>
  <c r="AF63" i="10"/>
  <c r="AF104" i="10"/>
  <c r="AF23" i="10"/>
  <c r="AA4" i="73"/>
  <c r="AA4" i="69"/>
  <c r="AD4" i="69"/>
  <c r="AD4" i="73"/>
  <c r="AA3" i="68"/>
  <c r="AA3" i="49"/>
  <c r="AA3" i="7"/>
  <c r="AA3" i="81"/>
  <c r="AA3" i="24"/>
  <c r="AA3" i="15"/>
  <c r="AA3" i="13"/>
  <c r="AA3" i="47"/>
  <c r="AA3" i="6"/>
  <c r="AA3" i="83"/>
  <c r="AE3" i="36"/>
  <c r="AA3" i="22"/>
  <c r="AA3" i="10"/>
  <c r="AA3" i="9"/>
  <c r="AA3" i="28"/>
  <c r="AA3" i="45"/>
  <c r="AA3" i="5"/>
  <c r="AA3" i="85"/>
  <c r="AA3" i="32"/>
  <c r="AA3" i="73"/>
  <c r="AA3" i="17"/>
  <c r="AA3" i="8"/>
  <c r="AA3" i="38"/>
  <c r="AA3" i="41"/>
  <c r="AA3" i="69"/>
  <c r="AA3" i="64"/>
  <c r="AF3" i="47"/>
  <c r="AF3" i="6"/>
  <c r="AF3" i="83"/>
  <c r="AJ3" i="36"/>
  <c r="AF3" i="22"/>
  <c r="AF3" i="10"/>
  <c r="AF3" i="45"/>
  <c r="AF3" i="5"/>
  <c r="AF3" i="85"/>
  <c r="AF3" i="32"/>
  <c r="AF3" i="17"/>
  <c r="AF3" i="49"/>
  <c r="AF3" i="81"/>
  <c r="AF3" i="13"/>
  <c r="AF3" i="8"/>
  <c r="AF3" i="38"/>
  <c r="AF3" i="41"/>
  <c r="AF3" i="9"/>
  <c r="AF3" i="28"/>
  <c r="AF3" i="64"/>
  <c r="AF3" i="68"/>
  <c r="AF3" i="7"/>
  <c r="AF3" i="24"/>
  <c r="AF3" i="15"/>
  <c r="AE4" i="73"/>
  <c r="AE4" i="69"/>
  <c r="AC4" i="69"/>
  <c r="AC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D23" i="96" s="1"/>
  <c r="A16" i="15"/>
  <c r="A16" i="17"/>
  <c r="A13" i="38"/>
  <c r="A13" i="45"/>
  <c r="A13" i="47"/>
  <c r="A13" i="49"/>
  <c r="A13" i="41"/>
  <c r="A14" i="36"/>
  <c r="A19" i="17"/>
  <c r="A19" i="15"/>
  <c r="A15" i="17"/>
  <c r="A15" i="15"/>
  <c r="A16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I4" i="41"/>
  <c r="AD4" i="38"/>
  <c r="Y4" i="45"/>
  <c r="AI4" i="49"/>
  <c r="AD4" i="68"/>
  <c r="Y4" i="13"/>
  <c r="AI4" i="10"/>
  <c r="AD4" i="64"/>
  <c r="Y4" i="41"/>
  <c r="AI4" i="45"/>
  <c r="AD4" i="47"/>
  <c r="Y4" i="49"/>
  <c r="AI4" i="13"/>
  <c r="AD4" i="24"/>
  <c r="Y4" i="10"/>
  <c r="Y4" i="38"/>
  <c r="AD4" i="49"/>
  <c r="AI4" i="24"/>
  <c r="AI4" i="38"/>
  <c r="Y4" i="47"/>
  <c r="AD4" i="13"/>
  <c r="AI4" i="64"/>
  <c r="AD4" i="15"/>
  <c r="Y4" i="17"/>
  <c r="AI4" i="28"/>
  <c r="Y4" i="32"/>
  <c r="AD4" i="83"/>
  <c r="Y4" i="69"/>
  <c r="AD4" i="41"/>
  <c r="AI4" i="47"/>
  <c r="Y4" i="68"/>
  <c r="AD4" i="10"/>
  <c r="AI4" i="15"/>
  <c r="AD4" i="17"/>
  <c r="Y4" i="24"/>
  <c r="AD4" i="22"/>
  <c r="AD4" i="28"/>
  <c r="Y4" i="81"/>
  <c r="Y4" i="83"/>
  <c r="Y4" i="85"/>
  <c r="AI4" i="6"/>
  <c r="AD4" i="7"/>
  <c r="Y4" i="8"/>
  <c r="AI4" i="36"/>
  <c r="AI4" i="68"/>
  <c r="AI4" i="17"/>
  <c r="Y4" i="22"/>
  <c r="Y4" i="28"/>
  <c r="Y4" i="73"/>
  <c r="AI4" i="83"/>
  <c r="AD4" i="85"/>
  <c r="Y4" i="5"/>
  <c r="AI4" i="7"/>
  <c r="AD4" i="8"/>
  <c r="Y4" i="9"/>
  <c r="Y4" i="64"/>
  <c r="AI4" i="22"/>
  <c r="AD4" i="32"/>
  <c r="AD4" i="81"/>
  <c r="AI4" i="5"/>
  <c r="AD4" i="6"/>
  <c r="Y4" i="7"/>
  <c r="AI4" i="9"/>
  <c r="AD4" i="36"/>
  <c r="AI4" i="8"/>
  <c r="Y4" i="6"/>
  <c r="AD4" i="45"/>
  <c r="AD4" i="5"/>
  <c r="Y4" i="15"/>
  <c r="AI4" i="32"/>
  <c r="AI4" i="81"/>
  <c r="AI4" i="85"/>
  <c r="AD4" i="9"/>
  <c r="Y4" i="36"/>
  <c r="AE4" i="41"/>
  <c r="Z4" i="38"/>
  <c r="AJ4" i="47"/>
  <c r="AE4" i="49"/>
  <c r="Z4" i="68"/>
  <c r="AJ4" i="24"/>
  <c r="AE4" i="10"/>
  <c r="AJ4" i="38"/>
  <c r="AE4" i="45"/>
  <c r="Z4" i="47"/>
  <c r="AJ4" i="68"/>
  <c r="AE4" i="13"/>
  <c r="Z4" i="24"/>
  <c r="AJ4" i="64"/>
  <c r="Z4" i="41"/>
  <c r="AE4" i="47"/>
  <c r="AJ4" i="13"/>
  <c r="AJ4" i="41"/>
  <c r="Z4" i="45"/>
  <c r="AE4" i="68"/>
  <c r="AJ4" i="10"/>
  <c r="Z4" i="15"/>
  <c r="AJ4" i="22"/>
  <c r="AE4" i="28"/>
  <c r="Z4" i="73"/>
  <c r="AJ4" i="81"/>
  <c r="Z4" i="83"/>
  <c r="AJ4" i="45"/>
  <c r="Z4" i="49"/>
  <c r="AE4" i="24"/>
  <c r="AE4" i="15"/>
  <c r="Z4" i="10"/>
  <c r="AJ4" i="17"/>
  <c r="AJ4" i="28"/>
  <c r="AJ4" i="32"/>
  <c r="AE4" i="83"/>
  <c r="AJ4" i="5"/>
  <c r="AE4" i="6"/>
  <c r="Z4" i="7"/>
  <c r="AJ4" i="9"/>
  <c r="AE4" i="36"/>
  <c r="Z4" i="13"/>
  <c r="AJ4" i="15"/>
  <c r="AE4" i="32"/>
  <c r="AE4" i="81"/>
  <c r="Z4" i="69"/>
  <c r="Z4" i="85"/>
  <c r="AJ4" i="6"/>
  <c r="AE4" i="7"/>
  <c r="Z4" i="8"/>
  <c r="AJ4" i="36"/>
  <c r="AE4" i="38"/>
  <c r="AE4" i="64"/>
  <c r="AE4" i="17"/>
  <c r="Z4" i="17"/>
  <c r="Z4" i="22"/>
  <c r="Z4" i="28"/>
  <c r="AJ4" i="83"/>
  <c r="AJ4" i="85"/>
  <c r="AE4" i="5"/>
  <c r="Z4" i="6"/>
  <c r="AJ4" i="8"/>
  <c r="AE4" i="9"/>
  <c r="Z4" i="36"/>
  <c r="Z4" i="64"/>
  <c r="AE4" i="22"/>
  <c r="AE4" i="85"/>
  <c r="Z4" i="9"/>
  <c r="Z4" i="32"/>
  <c r="Z4" i="81"/>
  <c r="AE4" i="8"/>
  <c r="AJ4" i="49"/>
  <c r="Z4" i="5"/>
  <c r="AJ4" i="7"/>
  <c r="AC4" i="41"/>
  <c r="X4" i="38"/>
  <c r="AH4" i="47"/>
  <c r="AC4" i="49"/>
  <c r="X4" i="68"/>
  <c r="AH4" i="24"/>
  <c r="AC4" i="10"/>
  <c r="AH4" i="38"/>
  <c r="AC4" i="45"/>
  <c r="X4" i="47"/>
  <c r="AH4" i="68"/>
  <c r="AC4" i="13"/>
  <c r="X4" i="24"/>
  <c r="AH4" i="64"/>
  <c r="AH4" i="45"/>
  <c r="X4" i="49"/>
  <c r="AC4" i="24"/>
  <c r="AC4" i="38"/>
  <c r="AH4" i="49"/>
  <c r="X4" i="13"/>
  <c r="AC4" i="64"/>
  <c r="X4" i="15"/>
  <c r="AH4" i="22"/>
  <c r="AC4" i="28"/>
  <c r="X4" i="73"/>
  <c r="AH4" i="81"/>
  <c r="X4" i="83"/>
  <c r="X4" i="41"/>
  <c r="AC4" i="47"/>
  <c r="AH4" i="13"/>
  <c r="X4" i="10"/>
  <c r="AC4" i="15"/>
  <c r="AH4" i="41"/>
  <c r="X4" i="64"/>
  <c r="AC4" i="32"/>
  <c r="AC4" i="81"/>
  <c r="X4" i="69"/>
  <c r="AH4" i="5"/>
  <c r="AC4" i="6"/>
  <c r="X4" i="7"/>
  <c r="AH4" i="9"/>
  <c r="AC4" i="36"/>
  <c r="AH4" i="10"/>
  <c r="AC4" i="17"/>
  <c r="AC4" i="22"/>
  <c r="X4" i="32"/>
  <c r="X4" i="81"/>
  <c r="X4" i="85"/>
  <c r="AH4" i="6"/>
  <c r="AC4" i="7"/>
  <c r="X4" i="8"/>
  <c r="AH4" i="36"/>
  <c r="X4" i="45"/>
  <c r="AH4" i="15"/>
  <c r="AH4" i="28"/>
  <c r="AH4" i="32"/>
  <c r="AC4" i="83"/>
  <c r="AH4" i="85"/>
  <c r="AC4" i="5"/>
  <c r="X4" i="6"/>
  <c r="AH4" i="8"/>
  <c r="AC4" i="9"/>
  <c r="X4" i="36"/>
  <c r="AC4" i="68"/>
  <c r="AH4" i="17"/>
  <c r="X4" i="5"/>
  <c r="X4" i="17"/>
  <c r="X4" i="28"/>
  <c r="AC4" i="85"/>
  <c r="X4" i="9"/>
  <c r="X4" i="22"/>
  <c r="AC4" i="8"/>
  <c r="AH4" i="83"/>
  <c r="AH4" i="7"/>
  <c r="W4" i="41"/>
  <c r="AG4" i="45"/>
  <c r="AB4" i="47"/>
  <c r="W4" i="49"/>
  <c r="AG4" i="13"/>
  <c r="AB4" i="24"/>
  <c r="W4" i="10"/>
  <c r="AG4" i="41"/>
  <c r="AB4" i="38"/>
  <c r="W4" i="45"/>
  <c r="AG4" i="49"/>
  <c r="AB4" i="68"/>
  <c r="W4" i="13"/>
  <c r="AG4" i="10"/>
  <c r="AB4" i="45"/>
  <c r="AG4" i="68"/>
  <c r="W4" i="24"/>
  <c r="W4" i="38"/>
  <c r="AB4" i="49"/>
  <c r="AG4" i="24"/>
  <c r="W4" i="64"/>
  <c r="AG4" i="17"/>
  <c r="AB4" i="22"/>
  <c r="W4" i="28"/>
  <c r="AG4" i="32"/>
  <c r="AB4" i="81"/>
  <c r="AG4" i="38"/>
  <c r="W4" i="47"/>
  <c r="AB4" i="13"/>
  <c r="AG4" i="64"/>
  <c r="AB4" i="64"/>
  <c r="W4" i="15"/>
  <c r="AG4" i="47"/>
  <c r="AG4" i="15"/>
  <c r="AG4" i="22"/>
  <c r="AG4" i="28"/>
  <c r="AB4" i="83"/>
  <c r="AG4" i="85"/>
  <c r="AB4" i="5"/>
  <c r="W4" i="6"/>
  <c r="AG4" i="8"/>
  <c r="AB4" i="9"/>
  <c r="W4" i="36"/>
  <c r="AB4" i="41"/>
  <c r="AB4" i="28"/>
  <c r="AB4" i="32"/>
  <c r="W4" i="83"/>
  <c r="W4" i="69"/>
  <c r="AG4" i="5"/>
  <c r="AB4" i="6"/>
  <c r="W4" i="7"/>
  <c r="AG4" i="9"/>
  <c r="AB4" i="36"/>
  <c r="W4" i="68"/>
  <c r="AB4" i="10"/>
  <c r="AB4" i="15"/>
  <c r="W4" i="17"/>
  <c r="W4" i="22"/>
  <c r="AG4" i="81"/>
  <c r="AG4" i="83"/>
  <c r="AB4" i="85"/>
  <c r="W4" i="5"/>
  <c r="AG4" i="7"/>
  <c r="AB4" i="8"/>
  <c r="W4" i="9"/>
  <c r="W4" i="8"/>
  <c r="W4" i="32"/>
  <c r="AG4" i="6"/>
  <c r="AB4" i="17"/>
  <c r="AB4" i="7"/>
  <c r="W4" i="73"/>
  <c r="W4" i="81"/>
  <c r="W4" i="85"/>
  <c r="AG4" i="36"/>
  <c r="AF4" i="38"/>
  <c r="AA4" i="45"/>
  <c r="V4" i="47"/>
  <c r="AF4" i="68"/>
  <c r="AA4" i="13"/>
  <c r="V4" i="24"/>
  <c r="AF4" i="64"/>
  <c r="AA4" i="41"/>
  <c r="V4" i="38"/>
  <c r="AF4" i="47"/>
  <c r="AA4" i="49"/>
  <c r="V4" i="68"/>
  <c r="AF4" i="24"/>
  <c r="AA4" i="10"/>
  <c r="AF4" i="41"/>
  <c r="V4" i="45"/>
  <c r="AA4" i="68"/>
  <c r="AF4" i="45"/>
  <c r="V4" i="49"/>
  <c r="AA4" i="24"/>
  <c r="AF4" i="15"/>
  <c r="AA4" i="17"/>
  <c r="V4" i="22"/>
  <c r="AA4" i="32"/>
  <c r="V4" i="81"/>
  <c r="AF4" i="83"/>
  <c r="AA4" i="38"/>
  <c r="AF4" i="49"/>
  <c r="V4" i="13"/>
  <c r="V4" i="64"/>
  <c r="AF4" i="17"/>
  <c r="AF4" i="13"/>
  <c r="AA4" i="15"/>
  <c r="V4" i="17"/>
  <c r="AF4" i="32"/>
  <c r="AF4" i="81"/>
  <c r="AA4" i="85"/>
  <c r="V4" i="5"/>
  <c r="AF4" i="7"/>
  <c r="AA4" i="8"/>
  <c r="V4" i="9"/>
  <c r="AA4" i="47"/>
  <c r="V4" i="10"/>
  <c r="AA4" i="64"/>
  <c r="AF4" i="22"/>
  <c r="AF4" i="28"/>
  <c r="AA4" i="81"/>
  <c r="AA4" i="83"/>
  <c r="AF4" i="85"/>
  <c r="AA4" i="5"/>
  <c r="V4" i="6"/>
  <c r="AF4" i="8"/>
  <c r="AA4" i="9"/>
  <c r="V4" i="36"/>
  <c r="V4" i="15"/>
  <c r="V4" i="28"/>
  <c r="V4" i="73"/>
  <c r="V4" i="32"/>
  <c r="V4" i="85"/>
  <c r="AF4" i="6"/>
  <c r="AA4" i="7"/>
  <c r="V4" i="8"/>
  <c r="AF4" i="36"/>
  <c r="AA4" i="6"/>
  <c r="AF4" i="10"/>
  <c r="V4" i="41"/>
  <c r="AA4" i="22"/>
  <c r="AA4" i="28"/>
  <c r="AF4" i="5"/>
  <c r="AA4" i="36"/>
  <c r="V4" i="69"/>
  <c r="V4" i="7"/>
  <c r="V4" i="83"/>
  <c r="AF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C36" i="8" l="1"/>
  <c r="C45" i="98" s="1"/>
  <c r="C180" i="98"/>
  <c r="D181" i="98"/>
  <c r="B101" i="98"/>
  <c r="B36" i="73"/>
  <c r="B21" i="98" s="1"/>
  <c r="C156" i="24"/>
  <c r="F133" i="81"/>
  <c r="D100" i="98"/>
  <c r="D141" i="98"/>
  <c r="F183" i="10"/>
  <c r="C36" i="5"/>
  <c r="C41" i="98" s="1"/>
  <c r="F97" i="10"/>
  <c r="F98" i="73"/>
  <c r="F133" i="73"/>
  <c r="E36" i="73"/>
  <c r="F18" i="73" s="1"/>
  <c r="F135" i="10"/>
  <c r="F143" i="10"/>
  <c r="C36" i="10"/>
  <c r="C12" i="98" s="1"/>
  <c r="F135" i="73"/>
  <c r="F137" i="10"/>
  <c r="F56" i="10"/>
  <c r="F93" i="73"/>
  <c r="F137" i="73"/>
  <c r="F136" i="73"/>
  <c r="F57" i="10"/>
  <c r="F134" i="73"/>
  <c r="F63" i="10"/>
  <c r="F144" i="10"/>
  <c r="F64" i="10"/>
  <c r="F54" i="10"/>
  <c r="F55" i="10"/>
  <c r="F182" i="10"/>
  <c r="F177" i="10"/>
  <c r="F65" i="10"/>
  <c r="F172" i="10"/>
  <c r="F97" i="73"/>
  <c r="C36" i="7"/>
  <c r="C43" i="98" s="1"/>
  <c r="F59" i="10"/>
  <c r="F58" i="10"/>
  <c r="F62" i="10"/>
  <c r="F103" i="10"/>
  <c r="F138" i="10"/>
  <c r="F16" i="73"/>
  <c r="F180" i="10"/>
  <c r="F53" i="10"/>
  <c r="F134" i="10"/>
  <c r="F177" i="81"/>
  <c r="F137" i="81"/>
  <c r="F92" i="81"/>
  <c r="E104" i="98"/>
  <c r="D61" i="98"/>
  <c r="D60" i="98"/>
  <c r="D36" i="9"/>
  <c r="D44" i="98" s="1"/>
  <c r="E36" i="7"/>
  <c r="F15" i="7" s="1"/>
  <c r="F102" i="10"/>
  <c r="E92" i="98"/>
  <c r="F101" i="10"/>
  <c r="F96" i="10"/>
  <c r="F179" i="10"/>
  <c r="F176" i="73"/>
  <c r="E180" i="98"/>
  <c r="E181" i="98"/>
  <c r="E184" i="98"/>
  <c r="E36" i="5"/>
  <c r="F12" i="5" s="1"/>
  <c r="B196" i="85"/>
  <c r="C196" i="85"/>
  <c r="D196" i="85"/>
  <c r="D196" i="83"/>
  <c r="D185" i="98" s="1"/>
  <c r="B196" i="83"/>
  <c r="B185" i="98" s="1"/>
  <c r="C196" i="83"/>
  <c r="C185" i="98" s="1"/>
  <c r="AF196" i="10"/>
  <c r="AF172" i="98" s="1"/>
  <c r="F104" i="10"/>
  <c r="D36" i="10"/>
  <c r="D12" i="98" s="1"/>
  <c r="D21" i="98"/>
  <c r="D20" i="98"/>
  <c r="F142" i="10"/>
  <c r="F133" i="10"/>
  <c r="D36" i="8"/>
  <c r="D45" i="98" s="1"/>
  <c r="E52" i="98"/>
  <c r="F61" i="10"/>
  <c r="F174" i="73"/>
  <c r="B36" i="10"/>
  <c r="B12" i="98" s="1"/>
  <c r="E36" i="8"/>
  <c r="E45" i="98" s="1"/>
  <c r="C156" i="85"/>
  <c r="B156" i="85"/>
  <c r="D156" i="85"/>
  <c r="D156" i="24"/>
  <c r="D156" i="83"/>
  <c r="D145" i="98" s="1"/>
  <c r="B156" i="83"/>
  <c r="B145" i="98" s="1"/>
  <c r="C156" i="83"/>
  <c r="C145" i="98" s="1"/>
  <c r="C141" i="98"/>
  <c r="C140" i="98"/>
  <c r="F178" i="73"/>
  <c r="E100" i="98"/>
  <c r="E101" i="98"/>
  <c r="F185" i="10"/>
  <c r="F173" i="10"/>
  <c r="F96" i="73"/>
  <c r="E36" i="10"/>
  <c r="F23" i="10" s="1"/>
  <c r="F175" i="73"/>
  <c r="F95" i="10"/>
  <c r="F94" i="73"/>
  <c r="B116" i="85"/>
  <c r="D116" i="85"/>
  <c r="C116" i="85"/>
  <c r="F134" i="81"/>
  <c r="B196" i="68"/>
  <c r="B188" i="98" s="1"/>
  <c r="D196" i="68"/>
  <c r="D188" i="98" s="1"/>
  <c r="C196" i="68"/>
  <c r="C188" i="98" s="1"/>
  <c r="B141" i="98"/>
  <c r="B140" i="98"/>
  <c r="F52" i="73"/>
  <c r="E61" i="98"/>
  <c r="E60" i="98"/>
  <c r="E36" i="6"/>
  <c r="F15" i="6" s="1"/>
  <c r="C61" i="98"/>
  <c r="C60" i="98"/>
  <c r="B61" i="98"/>
  <c r="B60" i="98"/>
  <c r="C100" i="98"/>
  <c r="C101" i="98"/>
  <c r="F93" i="81"/>
  <c r="F140" i="10"/>
  <c r="F105" i="10"/>
  <c r="F174" i="81"/>
  <c r="C156" i="68"/>
  <c r="C148" i="98" s="1"/>
  <c r="B156" i="68"/>
  <c r="B148" i="98" s="1"/>
  <c r="D156" i="68"/>
  <c r="D148" i="98" s="1"/>
  <c r="E20" i="98"/>
  <c r="B36" i="6"/>
  <c r="B42" i="98" s="1"/>
  <c r="F53" i="73"/>
  <c r="F132" i="10"/>
  <c r="F181" i="10"/>
  <c r="E172" i="98"/>
  <c r="F176" i="10"/>
  <c r="F95" i="73"/>
  <c r="C21" i="98"/>
  <c r="C20" i="98"/>
  <c r="F54" i="73"/>
  <c r="F138" i="73"/>
  <c r="E140" i="98"/>
  <c r="E141" i="98"/>
  <c r="F97" i="81"/>
  <c r="F95" i="81"/>
  <c r="F94" i="81"/>
  <c r="F135" i="81"/>
  <c r="F176" i="81"/>
  <c r="F145" i="10"/>
  <c r="F141" i="10"/>
  <c r="E132" i="98"/>
  <c r="F136" i="10"/>
  <c r="F175" i="10"/>
  <c r="F58" i="73"/>
  <c r="F99" i="10"/>
  <c r="F53" i="81"/>
  <c r="F57" i="73"/>
  <c r="F14" i="73"/>
  <c r="F184" i="10"/>
  <c r="E144" i="98"/>
  <c r="F100" i="10"/>
  <c r="F98" i="10"/>
  <c r="D116" i="83"/>
  <c r="D105" i="98" s="1"/>
  <c r="C116" i="83"/>
  <c r="C105" i="98" s="1"/>
  <c r="E116" i="83"/>
  <c r="B116" i="83"/>
  <c r="B105" i="98" s="1"/>
  <c r="D116" i="68"/>
  <c r="D108" i="98" s="1"/>
  <c r="B116" i="68"/>
  <c r="B108" i="98" s="1"/>
  <c r="C116" i="68"/>
  <c r="C108" i="98" s="1"/>
  <c r="F96" i="81"/>
  <c r="F175" i="81"/>
  <c r="F136" i="81"/>
  <c r="F172" i="73"/>
  <c r="F177" i="73"/>
  <c r="F172" i="81"/>
  <c r="F52" i="81"/>
  <c r="E36" i="9"/>
  <c r="F12" i="9" s="1"/>
  <c r="F173" i="73"/>
  <c r="F94" i="10"/>
  <c r="B36" i="8"/>
  <c r="B45" i="98" s="1"/>
  <c r="F174" i="10"/>
  <c r="F60" i="10"/>
  <c r="F93" i="10"/>
  <c r="F56" i="73"/>
  <c r="A132" i="98"/>
  <c r="A172" i="98"/>
  <c r="A193" i="98"/>
  <c r="A153" i="98"/>
  <c r="A138" i="98"/>
  <c r="A178" i="98"/>
  <c r="A160" i="98"/>
  <c r="A200" i="98"/>
  <c r="A150" i="98"/>
  <c r="A190" i="98"/>
  <c r="A181" i="98"/>
  <c r="A141" i="98"/>
  <c r="A162" i="98"/>
  <c r="A202" i="98"/>
  <c r="A147" i="98"/>
  <c r="A187" i="98"/>
  <c r="A163" i="98"/>
  <c r="A203" i="98"/>
  <c r="AF156" i="10"/>
  <c r="AF132" i="98" s="1"/>
  <c r="A177" i="98"/>
  <c r="A137" i="98"/>
  <c r="A158" i="98"/>
  <c r="A198" i="98"/>
  <c r="A144" i="98"/>
  <c r="A184" i="98"/>
  <c r="A134" i="98"/>
  <c r="A174" i="98"/>
  <c r="A156" i="98"/>
  <c r="A196" i="98"/>
  <c r="A146" i="98"/>
  <c r="A186" i="98"/>
  <c r="A135" i="98"/>
  <c r="A175" i="98"/>
  <c r="A151" i="98"/>
  <c r="A191" i="98"/>
  <c r="A142" i="98"/>
  <c r="A182" i="98"/>
  <c r="A164" i="98"/>
  <c r="A204" i="98"/>
  <c r="A189" i="98"/>
  <c r="A149" i="98"/>
  <c r="A140" i="98"/>
  <c r="A180" i="98"/>
  <c r="A201" i="98"/>
  <c r="A161" i="98"/>
  <c r="A152" i="98"/>
  <c r="A192" i="98"/>
  <c r="A139" i="98"/>
  <c r="A179" i="98"/>
  <c r="A155" i="98"/>
  <c r="A195" i="98"/>
  <c r="A148" i="98"/>
  <c r="A188" i="98"/>
  <c r="A173" i="98"/>
  <c r="A133" i="98"/>
  <c r="A154" i="98"/>
  <c r="A194" i="98"/>
  <c r="A185" i="98"/>
  <c r="A145" i="98"/>
  <c r="A136" i="98"/>
  <c r="A176" i="98"/>
  <c r="A197" i="98"/>
  <c r="A157" i="98"/>
  <c r="A143" i="98"/>
  <c r="A183" i="98"/>
  <c r="A159" i="98"/>
  <c r="A199" i="98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6" i="36"/>
  <c r="A136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84" i="98"/>
  <c r="A124" i="98"/>
  <c r="A81" i="98"/>
  <c r="A121" i="98"/>
  <c r="A82" i="98"/>
  <c r="A122" i="98"/>
  <c r="A83" i="98"/>
  <c r="A123" i="98"/>
  <c r="A97" i="98"/>
  <c r="A57" i="98"/>
  <c r="A54" i="98"/>
  <c r="A94" i="98"/>
  <c r="A66" i="98"/>
  <c r="A106" i="98"/>
  <c r="A71" i="98"/>
  <c r="A111" i="98"/>
  <c r="A112" i="98"/>
  <c r="A72" i="98"/>
  <c r="A75" i="98"/>
  <c r="A115" i="98"/>
  <c r="A108" i="98"/>
  <c r="A68" i="98"/>
  <c r="A93" i="98"/>
  <c r="A53" i="98"/>
  <c r="A74" i="98"/>
  <c r="A114" i="98"/>
  <c r="A105" i="98"/>
  <c r="A65" i="98"/>
  <c r="A96" i="98"/>
  <c r="A56" i="98"/>
  <c r="A117" i="98"/>
  <c r="A77" i="98"/>
  <c r="A63" i="98"/>
  <c r="A103" i="98"/>
  <c r="A79" i="98"/>
  <c r="A119" i="98"/>
  <c r="A78" i="98"/>
  <c r="A118" i="98"/>
  <c r="A104" i="98"/>
  <c r="A64" i="98"/>
  <c r="A116" i="98"/>
  <c r="A76" i="98"/>
  <c r="A55" i="98"/>
  <c r="A95" i="98"/>
  <c r="A62" i="98"/>
  <c r="A102" i="98"/>
  <c r="A109" i="98"/>
  <c r="A69" i="98"/>
  <c r="A100" i="98"/>
  <c r="A60" i="98"/>
  <c r="A59" i="98"/>
  <c r="A99" i="98"/>
  <c r="A92" i="98"/>
  <c r="A52" i="98"/>
  <c r="A113" i="98"/>
  <c r="A73" i="98"/>
  <c r="A58" i="98"/>
  <c r="A98" i="98"/>
  <c r="A120" i="98"/>
  <c r="A80" i="98"/>
  <c r="A70" i="98"/>
  <c r="A110" i="98"/>
  <c r="A101" i="98"/>
  <c r="A61" i="98"/>
  <c r="A67" i="98"/>
  <c r="A107" i="98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F116" i="10"/>
  <c r="AF92" i="98" s="1"/>
  <c r="AF36" i="10"/>
  <c r="AF12" i="98" s="1"/>
  <c r="AF76" i="10"/>
  <c r="AF52" i="98" s="1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6" i="36"/>
  <c r="A96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0" i="96"/>
  <c r="D19" i="96"/>
  <c r="D17" i="96"/>
  <c r="D16" i="96"/>
  <c r="D15" i="96"/>
  <c r="D13" i="96"/>
  <c r="D12" i="96"/>
  <c r="D18" i="96"/>
  <c r="D14" i="96"/>
  <c r="D33" i="96"/>
  <c r="D32" i="96"/>
  <c r="D31" i="96"/>
  <c r="D30" i="96"/>
  <c r="D34" i="96"/>
  <c r="F14" i="7" l="1"/>
  <c r="F13" i="7"/>
  <c r="F17" i="7"/>
  <c r="F18" i="7"/>
  <c r="F16" i="7"/>
  <c r="D116" i="24"/>
  <c r="D196" i="24"/>
  <c r="D178" i="98" s="1"/>
  <c r="D156" i="8"/>
  <c r="D165" i="98" s="1"/>
  <c r="F22" i="10"/>
  <c r="B20" i="98"/>
  <c r="B156" i="24"/>
  <c r="B138" i="98" s="1"/>
  <c r="B196" i="24"/>
  <c r="C196" i="24"/>
  <c r="C178" i="98" s="1"/>
  <c r="D36" i="5"/>
  <c r="D41" i="98" s="1"/>
  <c r="B36" i="5"/>
  <c r="B41" i="98" s="1"/>
  <c r="C36" i="9"/>
  <c r="C44" i="98" s="1"/>
  <c r="D36" i="6"/>
  <c r="D42" i="98" s="1"/>
  <c r="C116" i="64"/>
  <c r="C93" i="98" s="1"/>
  <c r="B36" i="7"/>
  <c r="B43" i="98" s="1"/>
  <c r="C36" i="6"/>
  <c r="C42" i="98" s="1"/>
  <c r="C116" i="24"/>
  <c r="C118" i="98" s="1"/>
  <c r="B36" i="9"/>
  <c r="B44" i="98" s="1"/>
  <c r="B116" i="24"/>
  <c r="B118" i="98" s="1"/>
  <c r="C156" i="32"/>
  <c r="C142" i="98" s="1"/>
  <c r="B76" i="5"/>
  <c r="B81" i="98" s="1"/>
  <c r="B36" i="81"/>
  <c r="B24" i="98" s="1"/>
  <c r="D36" i="81"/>
  <c r="D24" i="98" s="1"/>
  <c r="C36" i="81"/>
  <c r="C24" i="98" s="1"/>
  <c r="F196" i="81"/>
  <c r="F184" i="98" s="1"/>
  <c r="F156" i="81"/>
  <c r="F144" i="98" s="1"/>
  <c r="D36" i="7"/>
  <c r="D43" i="98" s="1"/>
  <c r="B156" i="8"/>
  <c r="B165" i="98" s="1"/>
  <c r="C116" i="5"/>
  <c r="C121" i="98" s="1"/>
  <c r="B196" i="8"/>
  <c r="B205" i="98" s="1"/>
  <c r="F116" i="73"/>
  <c r="F101" i="98" s="1"/>
  <c r="F156" i="73"/>
  <c r="F141" i="98" s="1"/>
  <c r="F196" i="73"/>
  <c r="F181" i="98" s="1"/>
  <c r="F76" i="73"/>
  <c r="F60" i="98" s="1"/>
  <c r="F13" i="73"/>
  <c r="E21" i="98"/>
  <c r="F15" i="73"/>
  <c r="F17" i="73"/>
  <c r="F12" i="73"/>
  <c r="C196" i="8"/>
  <c r="C205" i="98" s="1"/>
  <c r="C156" i="13"/>
  <c r="C155" i="98" s="1"/>
  <c r="D116" i="64"/>
  <c r="D93" i="98" s="1"/>
  <c r="F140" i="98"/>
  <c r="C116" i="7"/>
  <c r="C123" i="98" s="1"/>
  <c r="D196" i="8"/>
  <c r="D205" i="98" s="1"/>
  <c r="F19" i="10"/>
  <c r="F16" i="10"/>
  <c r="F25" i="10"/>
  <c r="D196" i="13"/>
  <c r="D195" i="98" s="1"/>
  <c r="F116" i="81"/>
  <c r="F104" i="98" s="1"/>
  <c r="D116" i="13"/>
  <c r="D115" i="98" s="1"/>
  <c r="C116" i="13"/>
  <c r="C94" i="98" s="1"/>
  <c r="C196" i="13"/>
  <c r="C195" i="98" s="1"/>
  <c r="B196" i="13"/>
  <c r="F14" i="6"/>
  <c r="F16" i="6"/>
  <c r="F13" i="8"/>
  <c r="B156" i="13"/>
  <c r="B134" i="98" s="1"/>
  <c r="B116" i="13"/>
  <c r="B115" i="98" s="1"/>
  <c r="C196" i="6"/>
  <c r="C202" i="98" s="1"/>
  <c r="B116" i="5"/>
  <c r="B121" i="98" s="1"/>
  <c r="F12" i="6"/>
  <c r="D156" i="13"/>
  <c r="D155" i="98" s="1"/>
  <c r="C76" i="6"/>
  <c r="C82" i="98" s="1"/>
  <c r="D76" i="5"/>
  <c r="D81" i="98" s="1"/>
  <c r="F12" i="10"/>
  <c r="F196" i="10"/>
  <c r="F172" i="98" s="1"/>
  <c r="C156" i="8"/>
  <c r="C165" i="98" s="1"/>
  <c r="D196" i="32"/>
  <c r="D182" i="98" s="1"/>
  <c r="D116" i="7"/>
  <c r="D123" i="98" s="1"/>
  <c r="D116" i="5"/>
  <c r="D121" i="98" s="1"/>
  <c r="C116" i="22"/>
  <c r="C97" i="98" s="1"/>
  <c r="F13" i="5"/>
  <c r="B116" i="64"/>
  <c r="B93" i="98" s="1"/>
  <c r="F94" i="83"/>
  <c r="F156" i="10"/>
  <c r="F132" i="98" s="1"/>
  <c r="C116" i="8"/>
  <c r="C125" i="98" s="1"/>
  <c r="F116" i="10"/>
  <c r="F92" i="98" s="1"/>
  <c r="B156" i="6"/>
  <c r="B162" i="98" s="1"/>
  <c r="D156" i="5"/>
  <c r="D161" i="98" s="1"/>
  <c r="F76" i="10"/>
  <c r="F52" i="98" s="1"/>
  <c r="C116" i="28"/>
  <c r="C99" i="98" s="1"/>
  <c r="C156" i="64"/>
  <c r="C133" i="98" s="1"/>
  <c r="F16" i="9"/>
  <c r="F12" i="8"/>
  <c r="F18" i="10"/>
  <c r="C116" i="9"/>
  <c r="C124" i="98" s="1"/>
  <c r="D196" i="5"/>
  <c r="D201" i="98" s="1"/>
  <c r="C76" i="8"/>
  <c r="C85" i="98" s="1"/>
  <c r="C196" i="64"/>
  <c r="C173" i="98" s="1"/>
  <c r="C76" i="9"/>
  <c r="C84" i="98" s="1"/>
  <c r="D196" i="7"/>
  <c r="D203" i="98" s="1"/>
  <c r="C116" i="100"/>
  <c r="C109" i="98" s="1"/>
  <c r="B116" i="100"/>
  <c r="B109" i="98" s="1"/>
  <c r="D116" i="100"/>
  <c r="D109" i="98" s="1"/>
  <c r="B156" i="100"/>
  <c r="B149" i="98" s="1"/>
  <c r="D156" i="100"/>
  <c r="D149" i="98" s="1"/>
  <c r="C156" i="100"/>
  <c r="C149" i="98" s="1"/>
  <c r="E196" i="32"/>
  <c r="E116" i="68"/>
  <c r="F102" i="68" s="1"/>
  <c r="D116" i="22"/>
  <c r="D97" i="98" s="1"/>
  <c r="B116" i="7"/>
  <c r="B123" i="98" s="1"/>
  <c r="E76" i="83"/>
  <c r="F53" i="83" s="1"/>
  <c r="F14" i="9"/>
  <c r="B156" i="32"/>
  <c r="B142" i="98" s="1"/>
  <c r="E116" i="5"/>
  <c r="E121" i="98" s="1"/>
  <c r="C36" i="24"/>
  <c r="C76" i="24"/>
  <c r="B76" i="22"/>
  <c r="B57" i="98" s="1"/>
  <c r="C76" i="28"/>
  <c r="C59" i="98" s="1"/>
  <c r="C76" i="68"/>
  <c r="C68" i="98" s="1"/>
  <c r="E196" i="5"/>
  <c r="F174" i="5" s="1"/>
  <c r="D156" i="64"/>
  <c r="D133" i="98" s="1"/>
  <c r="F14" i="10"/>
  <c r="C156" i="7"/>
  <c r="C163" i="98" s="1"/>
  <c r="E196" i="24"/>
  <c r="E196" i="7"/>
  <c r="E203" i="98" s="1"/>
  <c r="D76" i="32"/>
  <c r="D62" i="98" s="1"/>
  <c r="E116" i="9"/>
  <c r="E124" i="98" s="1"/>
  <c r="B196" i="64"/>
  <c r="B173" i="98" s="1"/>
  <c r="C116" i="32"/>
  <c r="C102" i="98" s="1"/>
  <c r="D76" i="9"/>
  <c r="D84" i="98" s="1"/>
  <c r="B76" i="28"/>
  <c r="B59" i="98" s="1"/>
  <c r="B76" i="32"/>
  <c r="B62" i="98" s="1"/>
  <c r="C196" i="32"/>
  <c r="C182" i="98" s="1"/>
  <c r="E156" i="8"/>
  <c r="E165" i="98" s="1"/>
  <c r="E116" i="22"/>
  <c r="F92" i="22" s="1"/>
  <c r="B36" i="83"/>
  <c r="B25" i="98" s="1"/>
  <c r="B76" i="83"/>
  <c r="B65" i="98" s="1"/>
  <c r="E116" i="64"/>
  <c r="F92" i="64" s="1"/>
  <c r="B76" i="24"/>
  <c r="C76" i="22"/>
  <c r="C57" i="98" s="1"/>
  <c r="F98" i="83"/>
  <c r="D76" i="28"/>
  <c r="D59" i="98" s="1"/>
  <c r="D76" i="68"/>
  <c r="D68" i="98" s="1"/>
  <c r="F17" i="6"/>
  <c r="E42" i="98"/>
  <c r="C119" i="98"/>
  <c r="C107" i="98"/>
  <c r="D116" i="8"/>
  <c r="D125" i="98" s="1"/>
  <c r="B156" i="64"/>
  <c r="B133" i="98" s="1"/>
  <c r="D158" i="98"/>
  <c r="D138" i="98"/>
  <c r="B156" i="7"/>
  <c r="B163" i="98" s="1"/>
  <c r="B156" i="22"/>
  <c r="B137" i="98" s="1"/>
  <c r="B156" i="28"/>
  <c r="B139" i="98" s="1"/>
  <c r="D199" i="98"/>
  <c r="D187" i="98"/>
  <c r="D156" i="9"/>
  <c r="D164" i="98" s="1"/>
  <c r="E116" i="13"/>
  <c r="E76" i="13"/>
  <c r="F62" i="13" s="1"/>
  <c r="F56" i="81"/>
  <c r="E76" i="7"/>
  <c r="F52" i="7" s="1"/>
  <c r="E196" i="6"/>
  <c r="E202" i="98" s="1"/>
  <c r="E116" i="32"/>
  <c r="F92" i="32" s="1"/>
  <c r="E196" i="13"/>
  <c r="D76" i="6"/>
  <c r="D82" i="98" s="1"/>
  <c r="D36" i="83"/>
  <c r="D25" i="98" s="1"/>
  <c r="D76" i="83"/>
  <c r="D65" i="98" s="1"/>
  <c r="E156" i="32"/>
  <c r="F135" i="32" s="1"/>
  <c r="D76" i="24"/>
  <c r="D76" i="22"/>
  <c r="D57" i="98" s="1"/>
  <c r="F57" i="81"/>
  <c r="E76" i="28"/>
  <c r="F52" i="28" s="1"/>
  <c r="E76" i="68"/>
  <c r="D119" i="98"/>
  <c r="D107" i="98"/>
  <c r="B116" i="8"/>
  <c r="B125" i="98" s="1"/>
  <c r="B116" i="6"/>
  <c r="B122" i="98" s="1"/>
  <c r="E156" i="24"/>
  <c r="D156" i="7"/>
  <c r="D163" i="98" s="1"/>
  <c r="C156" i="22"/>
  <c r="C137" i="98" s="1"/>
  <c r="E196" i="83"/>
  <c r="F176" i="83" s="1"/>
  <c r="C156" i="28"/>
  <c r="C139" i="98" s="1"/>
  <c r="C199" i="98"/>
  <c r="C187" i="98"/>
  <c r="B156" i="9"/>
  <c r="B164" i="98" s="1"/>
  <c r="F14" i="5"/>
  <c r="E41" i="98"/>
  <c r="F95" i="83"/>
  <c r="B76" i="13"/>
  <c r="B76" i="7"/>
  <c r="B83" i="98" s="1"/>
  <c r="B36" i="68"/>
  <c r="B28" i="98" s="1"/>
  <c r="B76" i="68"/>
  <c r="B68" i="98" s="1"/>
  <c r="F93" i="83"/>
  <c r="E105" i="98"/>
  <c r="F92" i="83"/>
  <c r="D156" i="32"/>
  <c r="D142" i="98" s="1"/>
  <c r="E76" i="24"/>
  <c r="E76" i="22"/>
  <c r="F56" i="22" s="1"/>
  <c r="B76" i="64"/>
  <c r="B53" i="98" s="1"/>
  <c r="B107" i="98"/>
  <c r="B119" i="98"/>
  <c r="D116" i="6"/>
  <c r="D122" i="98" s="1"/>
  <c r="B196" i="22"/>
  <c r="B177" i="98" s="1"/>
  <c r="E196" i="28"/>
  <c r="F175" i="28" s="1"/>
  <c r="D147" i="98"/>
  <c r="D159" i="98"/>
  <c r="B196" i="9"/>
  <c r="B204" i="98" s="1"/>
  <c r="D36" i="85"/>
  <c r="D76" i="85"/>
  <c r="E76" i="8"/>
  <c r="E85" i="98" s="1"/>
  <c r="D156" i="22"/>
  <c r="D137" i="98" s="1"/>
  <c r="D156" i="28"/>
  <c r="D139" i="98" s="1"/>
  <c r="B187" i="98"/>
  <c r="B199" i="98"/>
  <c r="C156" i="9"/>
  <c r="C164" i="98" s="1"/>
  <c r="C76" i="13"/>
  <c r="C76" i="7"/>
  <c r="C83" i="98" s="1"/>
  <c r="B36" i="99"/>
  <c r="B36" i="98" s="1"/>
  <c r="B116" i="99"/>
  <c r="B116" i="98" s="1"/>
  <c r="F54" i="81"/>
  <c r="B76" i="6"/>
  <c r="B82" i="98" s="1"/>
  <c r="D156" i="6"/>
  <c r="D162" i="98" s="1"/>
  <c r="B196" i="6"/>
  <c r="B202" i="98" s="1"/>
  <c r="E156" i="13"/>
  <c r="F141" i="13" s="1"/>
  <c r="E116" i="99"/>
  <c r="E116" i="28"/>
  <c r="F92" i="28" s="1"/>
  <c r="B156" i="5"/>
  <c r="B161" i="98" s="1"/>
  <c r="C76" i="64"/>
  <c r="C53" i="98" s="1"/>
  <c r="F17" i="9"/>
  <c r="E116" i="85"/>
  <c r="F94" i="85" s="1"/>
  <c r="E116" i="8"/>
  <c r="E125" i="98" s="1"/>
  <c r="C116" i="6"/>
  <c r="C122" i="98" s="1"/>
  <c r="F24" i="10"/>
  <c r="F21" i="10"/>
  <c r="E12" i="98"/>
  <c r="C196" i="22"/>
  <c r="C177" i="98" s="1"/>
  <c r="E156" i="83"/>
  <c r="F135" i="83" s="1"/>
  <c r="D196" i="28"/>
  <c r="D179" i="98" s="1"/>
  <c r="B147" i="98"/>
  <c r="B159" i="98"/>
  <c r="C196" i="9"/>
  <c r="C204" i="98" s="1"/>
  <c r="B36" i="85"/>
  <c r="B76" i="85"/>
  <c r="E156" i="22"/>
  <c r="F132" i="22" s="1"/>
  <c r="E156" i="28"/>
  <c r="F134" i="28" s="1"/>
  <c r="E196" i="85"/>
  <c r="F173" i="85" s="1"/>
  <c r="E156" i="9"/>
  <c r="F132" i="9" s="1"/>
  <c r="F15" i="10"/>
  <c r="F17" i="10"/>
  <c r="D76" i="13"/>
  <c r="D76" i="7"/>
  <c r="D83" i="98" s="1"/>
  <c r="E196" i="100"/>
  <c r="C196" i="100"/>
  <c r="C189" i="98" s="1"/>
  <c r="B196" i="100"/>
  <c r="B189" i="98" s="1"/>
  <c r="D196" i="100"/>
  <c r="D189" i="98" s="1"/>
  <c r="C36" i="83"/>
  <c r="C25" i="98" s="1"/>
  <c r="C76" i="83"/>
  <c r="C65" i="98" s="1"/>
  <c r="C158" i="98"/>
  <c r="C138" i="98"/>
  <c r="C156" i="6"/>
  <c r="C162" i="98" s="1"/>
  <c r="B195" i="98"/>
  <c r="B174" i="98"/>
  <c r="C116" i="69"/>
  <c r="C106" i="98" s="1"/>
  <c r="E156" i="6"/>
  <c r="F134" i="6" s="1"/>
  <c r="E76" i="6"/>
  <c r="E82" i="98" s="1"/>
  <c r="D36" i="99"/>
  <c r="D36" i="98" s="1"/>
  <c r="D116" i="99"/>
  <c r="D116" i="98" s="1"/>
  <c r="D116" i="28"/>
  <c r="D99" i="98" s="1"/>
  <c r="C156" i="5"/>
  <c r="C161" i="98" s="1"/>
  <c r="D76" i="64"/>
  <c r="D53" i="98" s="1"/>
  <c r="C76" i="5"/>
  <c r="C81" i="98" s="1"/>
  <c r="D98" i="98"/>
  <c r="D118" i="98"/>
  <c r="B196" i="5"/>
  <c r="B201" i="98" s="1"/>
  <c r="F20" i="10"/>
  <c r="E116" i="6"/>
  <c r="F94" i="6" s="1"/>
  <c r="D196" i="22"/>
  <c r="D177" i="98" s="1"/>
  <c r="B196" i="28"/>
  <c r="B179" i="98" s="1"/>
  <c r="C147" i="98"/>
  <c r="C159" i="98"/>
  <c r="D196" i="9"/>
  <c r="D204" i="98" s="1"/>
  <c r="C36" i="85"/>
  <c r="C76" i="85"/>
  <c r="B76" i="8"/>
  <c r="B85" i="98" s="1"/>
  <c r="B178" i="98"/>
  <c r="B198" i="98"/>
  <c r="B196" i="7"/>
  <c r="B203" i="98" s="1"/>
  <c r="E76" i="32"/>
  <c r="F55" i="32" s="1"/>
  <c r="B116" i="9"/>
  <c r="B124" i="98" s="1"/>
  <c r="F12" i="7"/>
  <c r="E43" i="98"/>
  <c r="D196" i="64"/>
  <c r="D173" i="98" s="1"/>
  <c r="F96" i="83"/>
  <c r="B116" i="32"/>
  <c r="B102" i="98" s="1"/>
  <c r="E76" i="9"/>
  <c r="F54" i="9" s="1"/>
  <c r="E156" i="7"/>
  <c r="F133" i="7" s="1"/>
  <c r="E196" i="8"/>
  <c r="E205" i="98" s="1"/>
  <c r="F15" i="9"/>
  <c r="E44" i="98"/>
  <c r="B196" i="32"/>
  <c r="B182" i="98" s="1"/>
  <c r="B116" i="22"/>
  <c r="B97" i="98" s="1"/>
  <c r="E116" i="7"/>
  <c r="E123" i="98" s="1"/>
  <c r="F13" i="9"/>
  <c r="D196" i="6"/>
  <c r="D202" i="98" s="1"/>
  <c r="C36" i="99"/>
  <c r="C36" i="98" s="1"/>
  <c r="C116" i="99"/>
  <c r="C116" i="98" s="1"/>
  <c r="B116" i="28"/>
  <c r="B99" i="98" s="1"/>
  <c r="E156" i="5"/>
  <c r="F134" i="5" s="1"/>
  <c r="E156" i="68"/>
  <c r="F55" i="81"/>
  <c r="E76" i="64"/>
  <c r="F53" i="64" s="1"/>
  <c r="E76" i="5"/>
  <c r="E81" i="98" s="1"/>
  <c r="E116" i="24"/>
  <c r="C196" i="5"/>
  <c r="C201" i="98" s="1"/>
  <c r="E196" i="68"/>
  <c r="E156" i="64"/>
  <c r="F132" i="64" s="1"/>
  <c r="E196" i="22"/>
  <c r="F172" i="22" s="1"/>
  <c r="C196" i="28"/>
  <c r="C179" i="98" s="1"/>
  <c r="E156" i="85"/>
  <c r="F138" i="85" s="1"/>
  <c r="E196" i="9"/>
  <c r="F175" i="9" s="1"/>
  <c r="E76" i="85"/>
  <c r="F54" i="85" s="1"/>
  <c r="D76" i="8"/>
  <c r="D85" i="98" s="1"/>
  <c r="C198" i="98"/>
  <c r="C196" i="7"/>
  <c r="C203" i="98" s="1"/>
  <c r="C76" i="32"/>
  <c r="C62" i="98" s="1"/>
  <c r="D116" i="9"/>
  <c r="D124" i="98" s="1"/>
  <c r="F13" i="10"/>
  <c r="E196" i="64"/>
  <c r="F173" i="64" s="1"/>
  <c r="F97" i="83"/>
  <c r="D116" i="32"/>
  <c r="D102" i="98" s="1"/>
  <c r="B76" i="9"/>
  <c r="B84" i="98" s="1"/>
  <c r="A23" i="97"/>
  <c r="A22" i="97"/>
  <c r="A21" i="97"/>
  <c r="A20" i="97"/>
  <c r="A15" i="97"/>
  <c r="A19" i="97"/>
  <c r="A18" i="97"/>
  <c r="A17" i="97"/>
  <c r="A16" i="97"/>
  <c r="A11" i="97"/>
  <c r="C8" i="97"/>
  <c r="B8" i="97"/>
  <c r="F94" i="9" l="1"/>
  <c r="D174" i="98"/>
  <c r="F180" i="98"/>
  <c r="B158" i="98"/>
  <c r="F187" i="100"/>
  <c r="F189" i="100"/>
  <c r="F192" i="100"/>
  <c r="F186" i="100"/>
  <c r="F183" i="100"/>
  <c r="F194" i="100"/>
  <c r="F190" i="100"/>
  <c r="F191" i="100"/>
  <c r="F182" i="100"/>
  <c r="F185" i="100"/>
  <c r="F188" i="100"/>
  <c r="F193" i="100"/>
  <c r="F184" i="100"/>
  <c r="D198" i="98"/>
  <c r="F176" i="100"/>
  <c r="F36" i="7"/>
  <c r="F43" i="98" s="1"/>
  <c r="D94" i="98"/>
  <c r="B94" i="98"/>
  <c r="D36" i="24"/>
  <c r="D38" i="98" s="1"/>
  <c r="B98" i="98"/>
  <c r="F136" i="32"/>
  <c r="C98" i="98"/>
  <c r="F95" i="9"/>
  <c r="C36" i="64"/>
  <c r="C13" i="98" s="1"/>
  <c r="F97" i="9"/>
  <c r="F93" i="9"/>
  <c r="F96" i="9"/>
  <c r="D134" i="98"/>
  <c r="F56" i="28"/>
  <c r="F53" i="28"/>
  <c r="B36" i="24"/>
  <c r="B38" i="98" s="1"/>
  <c r="D36" i="64"/>
  <c r="D13" i="98" s="1"/>
  <c r="F100" i="98"/>
  <c r="F116" i="83"/>
  <c r="F105" i="98" s="1"/>
  <c r="F57" i="83"/>
  <c r="F76" i="81"/>
  <c r="F64" i="98" s="1"/>
  <c r="E36" i="81"/>
  <c r="F15" i="81" s="1"/>
  <c r="F93" i="32"/>
  <c r="B155" i="98"/>
  <c r="F96" i="32"/>
  <c r="C156" i="69"/>
  <c r="C146" i="98" s="1"/>
  <c r="D36" i="22"/>
  <c r="D17" i="98" s="1"/>
  <c r="F177" i="83"/>
  <c r="F94" i="32"/>
  <c r="F95" i="32"/>
  <c r="B156" i="69"/>
  <c r="B146" i="98" s="1"/>
  <c r="F175" i="85"/>
  <c r="F36" i="73"/>
  <c r="F61" i="98"/>
  <c r="D156" i="69"/>
  <c r="D146" i="98" s="1"/>
  <c r="C174" i="98"/>
  <c r="F93" i="28"/>
  <c r="F36" i="5"/>
  <c r="F41" i="98" s="1"/>
  <c r="F136" i="28"/>
  <c r="C134" i="98"/>
  <c r="F62" i="24"/>
  <c r="F61" i="24"/>
  <c r="F102" i="24"/>
  <c r="F101" i="24"/>
  <c r="F142" i="24"/>
  <c r="F141" i="24"/>
  <c r="F182" i="24"/>
  <c r="F181" i="24"/>
  <c r="F172" i="24"/>
  <c r="F176" i="24"/>
  <c r="F175" i="24"/>
  <c r="F174" i="24"/>
  <c r="F173" i="24"/>
  <c r="F132" i="24"/>
  <c r="F136" i="24"/>
  <c r="F135" i="24"/>
  <c r="F134" i="24"/>
  <c r="F133" i="24"/>
  <c r="F92" i="24"/>
  <c r="F96" i="24"/>
  <c r="F95" i="24"/>
  <c r="F94" i="24"/>
  <c r="F93" i="24"/>
  <c r="F52" i="24"/>
  <c r="F56" i="24"/>
  <c r="F53" i="24"/>
  <c r="F55" i="24"/>
  <c r="F54" i="24"/>
  <c r="D36" i="68"/>
  <c r="D28" i="98" s="1"/>
  <c r="C36" i="68"/>
  <c r="C28" i="98" s="1"/>
  <c r="F180" i="68"/>
  <c r="F179" i="68"/>
  <c r="F178" i="68"/>
  <c r="F177" i="68"/>
  <c r="F176" i="68"/>
  <c r="F174" i="68"/>
  <c r="F173" i="68"/>
  <c r="F137" i="68"/>
  <c r="F140" i="68"/>
  <c r="F139" i="68"/>
  <c r="F138" i="68"/>
  <c r="F143" i="68"/>
  <c r="F134" i="68"/>
  <c r="F133" i="68"/>
  <c r="F98" i="68"/>
  <c r="F99" i="68"/>
  <c r="F100" i="68"/>
  <c r="F97" i="68"/>
  <c r="F101" i="68"/>
  <c r="F93" i="68"/>
  <c r="F94" i="68"/>
  <c r="F60" i="68"/>
  <c r="F59" i="68"/>
  <c r="F58" i="68"/>
  <c r="F57" i="68"/>
  <c r="F62" i="68"/>
  <c r="F53" i="68"/>
  <c r="F54" i="68"/>
  <c r="F63" i="68"/>
  <c r="F104" i="68"/>
  <c r="F54" i="83"/>
  <c r="F93" i="64"/>
  <c r="D36" i="13"/>
  <c r="D14" i="98" s="1"/>
  <c r="F58" i="83"/>
  <c r="C156" i="41"/>
  <c r="F136" i="6"/>
  <c r="F56" i="83"/>
  <c r="F172" i="7"/>
  <c r="F180" i="100"/>
  <c r="F52" i="32"/>
  <c r="F137" i="9"/>
  <c r="C115" i="98"/>
  <c r="F133" i="9"/>
  <c r="F55" i="83"/>
  <c r="F134" i="9"/>
  <c r="F174" i="28"/>
  <c r="F137" i="7"/>
  <c r="F52" i="6"/>
  <c r="F173" i="83"/>
  <c r="F36" i="6"/>
  <c r="F42" i="98" s="1"/>
  <c r="C36" i="13"/>
  <c r="C35" i="98" s="1"/>
  <c r="B196" i="69"/>
  <c r="B186" i="98" s="1"/>
  <c r="F36" i="8"/>
  <c r="F45" i="98" s="1"/>
  <c r="F134" i="85"/>
  <c r="F132" i="7"/>
  <c r="B156" i="38"/>
  <c r="B150" i="98" s="1"/>
  <c r="F135" i="6"/>
  <c r="B36" i="13"/>
  <c r="B35" i="98" s="1"/>
  <c r="C36" i="32"/>
  <c r="C22" i="98" s="1"/>
  <c r="F57" i="7"/>
  <c r="F132" i="28"/>
  <c r="B36" i="28"/>
  <c r="B19" i="98" s="1"/>
  <c r="F135" i="85"/>
  <c r="F132" i="32"/>
  <c r="B196" i="41"/>
  <c r="B200" i="98" s="1"/>
  <c r="F56" i="7"/>
  <c r="F172" i="9"/>
  <c r="F54" i="7"/>
  <c r="F92" i="6"/>
  <c r="F135" i="22"/>
  <c r="F53" i="7"/>
  <c r="C36" i="22"/>
  <c r="C17" i="98" s="1"/>
  <c r="F61" i="13"/>
  <c r="F96" i="13"/>
  <c r="F101" i="13"/>
  <c r="F102" i="13"/>
  <c r="F142" i="13"/>
  <c r="F172" i="13"/>
  <c r="F182" i="13"/>
  <c r="F181" i="13"/>
  <c r="F176" i="13"/>
  <c r="F173" i="13"/>
  <c r="F175" i="13"/>
  <c r="F174" i="13"/>
  <c r="F132" i="13"/>
  <c r="F136" i="13"/>
  <c r="F135" i="13"/>
  <c r="F134" i="13"/>
  <c r="F133" i="13"/>
  <c r="F95" i="13"/>
  <c r="F94" i="13"/>
  <c r="F93" i="13"/>
  <c r="F56" i="13"/>
  <c r="F53" i="13"/>
  <c r="F55" i="13"/>
  <c r="F54" i="13"/>
  <c r="F36" i="10"/>
  <c r="F12" i="98" s="1"/>
  <c r="F52" i="64"/>
  <c r="F132" i="5"/>
  <c r="B156" i="41"/>
  <c r="B160" i="98" s="1"/>
  <c r="D116" i="69"/>
  <c r="D106" i="98" s="1"/>
  <c r="B116" i="49"/>
  <c r="B113" i="98" s="1"/>
  <c r="F97" i="22"/>
  <c r="B156" i="15"/>
  <c r="B135" i="98" s="1"/>
  <c r="B116" i="45"/>
  <c r="B111" i="98" s="1"/>
  <c r="B36" i="32"/>
  <c r="B22" i="98" s="1"/>
  <c r="F92" i="9"/>
  <c r="F173" i="28"/>
  <c r="F177" i="9"/>
  <c r="B116" i="38"/>
  <c r="B110" i="98" s="1"/>
  <c r="C196" i="45"/>
  <c r="C191" i="98" s="1"/>
  <c r="F133" i="83"/>
  <c r="D116" i="47"/>
  <c r="D112" i="98" s="1"/>
  <c r="F134" i="32"/>
  <c r="F173" i="7"/>
  <c r="F52" i="9"/>
  <c r="F95" i="22"/>
  <c r="D196" i="45"/>
  <c r="D191" i="98" s="1"/>
  <c r="B196" i="47"/>
  <c r="B192" i="98" s="1"/>
  <c r="B156" i="45"/>
  <c r="B151" i="98" s="1"/>
  <c r="E36" i="22"/>
  <c r="E17" i="98" s="1"/>
  <c r="F178" i="7"/>
  <c r="F103" i="68"/>
  <c r="F177" i="7"/>
  <c r="F174" i="22"/>
  <c r="B116" i="69"/>
  <c r="B106" i="98" s="1"/>
  <c r="F93" i="8"/>
  <c r="B156" i="49"/>
  <c r="B153" i="98" s="1"/>
  <c r="F94" i="22"/>
  <c r="F175" i="6"/>
  <c r="D36" i="28"/>
  <c r="D19" i="98" s="1"/>
  <c r="F36" i="9"/>
  <c r="F44" i="98" s="1"/>
  <c r="C156" i="17"/>
  <c r="C136" i="98" s="1"/>
  <c r="F173" i="8"/>
  <c r="C196" i="69"/>
  <c r="C186" i="98" s="1"/>
  <c r="F174" i="7"/>
  <c r="F172" i="64"/>
  <c r="F57" i="85"/>
  <c r="F96" i="7"/>
  <c r="F174" i="6"/>
  <c r="F177" i="6"/>
  <c r="F94" i="5"/>
  <c r="F96" i="68"/>
  <c r="F60" i="13"/>
  <c r="E75" i="98"/>
  <c r="F58" i="13"/>
  <c r="E54" i="98"/>
  <c r="F57" i="13"/>
  <c r="F64" i="13"/>
  <c r="F59" i="13"/>
  <c r="F63" i="13"/>
  <c r="F97" i="13"/>
  <c r="E94" i="98"/>
  <c r="F103" i="13"/>
  <c r="F104" i="13"/>
  <c r="F98" i="13"/>
  <c r="F99" i="13"/>
  <c r="F100" i="13"/>
  <c r="E115" i="98"/>
  <c r="F175" i="32"/>
  <c r="F177" i="32"/>
  <c r="E182" i="98"/>
  <c r="C76" i="38"/>
  <c r="C70" i="98" s="1"/>
  <c r="C116" i="38"/>
  <c r="C110" i="98" s="1"/>
  <c r="F134" i="7"/>
  <c r="E163" i="98"/>
  <c r="E156" i="17"/>
  <c r="F135" i="17" s="1"/>
  <c r="D76" i="45"/>
  <c r="D71" i="98" s="1"/>
  <c r="D156" i="49"/>
  <c r="D153" i="98" s="1"/>
  <c r="C196" i="15"/>
  <c r="C175" i="98" s="1"/>
  <c r="F172" i="100"/>
  <c r="E189" i="98"/>
  <c r="F174" i="100"/>
  <c r="F175" i="100"/>
  <c r="F173" i="100"/>
  <c r="D54" i="98"/>
  <c r="D75" i="98"/>
  <c r="F136" i="9"/>
  <c r="E164" i="98"/>
  <c r="F93" i="5"/>
  <c r="E36" i="99"/>
  <c r="F13" i="99" s="1"/>
  <c r="D196" i="69"/>
  <c r="D186" i="98" s="1"/>
  <c r="C196" i="47"/>
  <c r="C192" i="98" s="1"/>
  <c r="D156" i="45"/>
  <c r="D151" i="98" s="1"/>
  <c r="E76" i="17"/>
  <c r="F57" i="17" s="1"/>
  <c r="E116" i="49"/>
  <c r="E113" i="98" s="1"/>
  <c r="F56" i="85"/>
  <c r="F57" i="22"/>
  <c r="F144" i="24"/>
  <c r="F143" i="24"/>
  <c r="F140" i="24"/>
  <c r="E158" i="98"/>
  <c r="F139" i="24"/>
  <c r="E138" i="98"/>
  <c r="F137" i="24"/>
  <c r="F138" i="24"/>
  <c r="F56" i="68"/>
  <c r="E68" i="98"/>
  <c r="F52" i="68"/>
  <c r="C156" i="15"/>
  <c r="C135" i="98" s="1"/>
  <c r="C116" i="45"/>
  <c r="C111" i="98" s="1"/>
  <c r="F95" i="7"/>
  <c r="F58" i="7"/>
  <c r="E83" i="98"/>
  <c r="E36" i="13"/>
  <c r="F98" i="7"/>
  <c r="F181" i="100"/>
  <c r="D116" i="15"/>
  <c r="D95" i="98" s="1"/>
  <c r="C116" i="41"/>
  <c r="F174" i="32"/>
  <c r="F174" i="83"/>
  <c r="D76" i="38"/>
  <c r="D70" i="98" s="1"/>
  <c r="C76" i="45"/>
  <c r="C71" i="98" s="1"/>
  <c r="B196" i="15"/>
  <c r="B175" i="98" s="1"/>
  <c r="F94" i="99"/>
  <c r="F92" i="99"/>
  <c r="F97" i="99"/>
  <c r="E116" i="98"/>
  <c r="C116" i="15"/>
  <c r="C95" i="98" s="1"/>
  <c r="F177" i="22"/>
  <c r="E177" i="98"/>
  <c r="F173" i="22"/>
  <c r="F132" i="85"/>
  <c r="E147" i="98"/>
  <c r="E159" i="98"/>
  <c r="F103" i="24"/>
  <c r="E118" i="98"/>
  <c r="F100" i="24"/>
  <c r="F104" i="24"/>
  <c r="F97" i="24"/>
  <c r="F98" i="24"/>
  <c r="F99" i="24"/>
  <c r="E98" i="98"/>
  <c r="B36" i="69"/>
  <c r="B26" i="98" s="1"/>
  <c r="B76" i="69"/>
  <c r="B66" i="98" s="1"/>
  <c r="B76" i="41"/>
  <c r="B76" i="49"/>
  <c r="B73" i="98" s="1"/>
  <c r="F136" i="68"/>
  <c r="F56" i="32"/>
  <c r="F57" i="32"/>
  <c r="E62" i="98"/>
  <c r="D156" i="17"/>
  <c r="E76" i="45"/>
  <c r="E71" i="98" s="1"/>
  <c r="E156" i="49"/>
  <c r="F132" i="49" s="1"/>
  <c r="D196" i="15"/>
  <c r="D175" i="98" s="1"/>
  <c r="E187" i="98"/>
  <c r="E199" i="98"/>
  <c r="F172" i="85"/>
  <c r="F133" i="22"/>
  <c r="E137" i="98"/>
  <c r="E145" i="98"/>
  <c r="F132" i="83"/>
  <c r="F92" i="8"/>
  <c r="F95" i="28"/>
  <c r="D196" i="47"/>
  <c r="D192" i="98" s="1"/>
  <c r="E156" i="45"/>
  <c r="F132" i="45" s="1"/>
  <c r="D76" i="17"/>
  <c r="C116" i="49"/>
  <c r="C113" i="98" s="1"/>
  <c r="D67" i="98"/>
  <c r="D79" i="98"/>
  <c r="F56" i="6"/>
  <c r="F175" i="83"/>
  <c r="F54" i="22"/>
  <c r="F176" i="22"/>
  <c r="F55" i="68"/>
  <c r="D58" i="98"/>
  <c r="D78" i="98"/>
  <c r="F95" i="99"/>
  <c r="D156" i="15"/>
  <c r="D135" i="98" s="1"/>
  <c r="D116" i="45"/>
  <c r="D111" i="98" s="1"/>
  <c r="F172" i="6"/>
  <c r="F176" i="85"/>
  <c r="F64" i="68"/>
  <c r="F55" i="7"/>
  <c r="E116" i="15"/>
  <c r="F96" i="15" s="1"/>
  <c r="D116" i="41"/>
  <c r="F135" i="7"/>
  <c r="F54" i="5"/>
  <c r="B36" i="22"/>
  <c r="B17" i="98" s="1"/>
  <c r="F134" i="83"/>
  <c r="F136" i="83"/>
  <c r="E116" i="41"/>
  <c r="F92" i="41" s="1"/>
  <c r="F176" i="9"/>
  <c r="E204" i="98"/>
  <c r="F133" i="85"/>
  <c r="E133" i="98"/>
  <c r="F134" i="64"/>
  <c r="F52" i="5"/>
  <c r="F92" i="7"/>
  <c r="E196" i="41"/>
  <c r="F172" i="41" s="1"/>
  <c r="D36" i="69"/>
  <c r="D26" i="98" s="1"/>
  <c r="D76" i="69"/>
  <c r="D66" i="98" s="1"/>
  <c r="C76" i="41"/>
  <c r="C76" i="49"/>
  <c r="C73" i="98" s="1"/>
  <c r="F176" i="32"/>
  <c r="F94" i="7"/>
  <c r="F98" i="85"/>
  <c r="C154" i="98"/>
  <c r="C160" i="98"/>
  <c r="C156" i="47"/>
  <c r="C152" i="98" s="1"/>
  <c r="E196" i="45"/>
  <c r="E191" i="98" s="1"/>
  <c r="F141" i="68"/>
  <c r="E156" i="38"/>
  <c r="F132" i="38" s="1"/>
  <c r="F55" i="9"/>
  <c r="F97" i="7"/>
  <c r="F96" i="28"/>
  <c r="F97" i="28"/>
  <c r="E99" i="98"/>
  <c r="F140" i="13"/>
  <c r="F139" i="13"/>
  <c r="E155" i="98"/>
  <c r="F138" i="13"/>
  <c r="E134" i="98"/>
  <c r="F143" i="13"/>
  <c r="F137" i="13"/>
  <c r="F144" i="13"/>
  <c r="E196" i="49"/>
  <c r="F174" i="49" s="1"/>
  <c r="D196" i="38"/>
  <c r="D190" i="98" s="1"/>
  <c r="E196" i="17"/>
  <c r="F177" i="17" s="1"/>
  <c r="F177" i="100"/>
  <c r="C76" i="17"/>
  <c r="F137" i="22"/>
  <c r="D116" i="49"/>
  <c r="D113" i="98" s="1"/>
  <c r="F93" i="7"/>
  <c r="D39" i="98"/>
  <c r="D27" i="98"/>
  <c r="F175" i="22"/>
  <c r="E36" i="68"/>
  <c r="E116" i="17"/>
  <c r="F95" i="17" s="1"/>
  <c r="F135" i="28"/>
  <c r="B58" i="98"/>
  <c r="B78" i="98"/>
  <c r="E76" i="15"/>
  <c r="F57" i="15" s="1"/>
  <c r="F53" i="5"/>
  <c r="F178" i="100"/>
  <c r="F61" i="68"/>
  <c r="F55" i="28"/>
  <c r="F135" i="9"/>
  <c r="E156" i="100"/>
  <c r="F178" i="85"/>
  <c r="F173" i="5"/>
  <c r="E201" i="98"/>
  <c r="E156" i="69"/>
  <c r="B79" i="98"/>
  <c r="B67" i="98"/>
  <c r="E119" i="98"/>
  <c r="E107" i="98"/>
  <c r="F92" i="85"/>
  <c r="B196" i="49"/>
  <c r="B193" i="98" s="1"/>
  <c r="E196" i="38"/>
  <c r="F172" i="38" s="1"/>
  <c r="D196" i="17"/>
  <c r="B76" i="17"/>
  <c r="C36" i="100"/>
  <c r="C29" i="98" s="1"/>
  <c r="C76" i="100"/>
  <c r="C69" i="98" s="1"/>
  <c r="F137" i="6"/>
  <c r="B36" i="64"/>
  <c r="B13" i="98" s="1"/>
  <c r="F58" i="24"/>
  <c r="F59" i="24"/>
  <c r="F63" i="24"/>
  <c r="F57" i="24"/>
  <c r="E78" i="98"/>
  <c r="F60" i="24"/>
  <c r="F64" i="24"/>
  <c r="E58" i="98"/>
  <c r="F57" i="6"/>
  <c r="D116" i="17"/>
  <c r="F97" i="32"/>
  <c r="E102" i="98"/>
  <c r="B76" i="47"/>
  <c r="B72" i="98" s="1"/>
  <c r="F138" i="83"/>
  <c r="E97" i="98"/>
  <c r="F93" i="22"/>
  <c r="B76" i="15"/>
  <c r="B55" i="98" s="1"/>
  <c r="F55" i="22"/>
  <c r="F96" i="22"/>
  <c r="F54" i="6"/>
  <c r="E108" i="98"/>
  <c r="F92" i="68"/>
  <c r="C196" i="41"/>
  <c r="D76" i="49"/>
  <c r="D73" i="98" s="1"/>
  <c r="B156" i="47"/>
  <c r="B152" i="98" s="1"/>
  <c r="B196" i="45"/>
  <c r="B191" i="98" s="1"/>
  <c r="F58" i="85"/>
  <c r="E67" i="98"/>
  <c r="E79" i="98"/>
  <c r="F52" i="85"/>
  <c r="D196" i="41"/>
  <c r="E76" i="41"/>
  <c r="F54" i="41" s="1"/>
  <c r="E76" i="49"/>
  <c r="F55" i="49" s="1"/>
  <c r="F57" i="9"/>
  <c r="E84" i="98"/>
  <c r="C79" i="98"/>
  <c r="C67" i="98"/>
  <c r="F95" i="6"/>
  <c r="E122" i="98"/>
  <c r="F132" i="6"/>
  <c r="E162" i="98"/>
  <c r="D156" i="41"/>
  <c r="D156" i="47"/>
  <c r="D152" i="98" s="1"/>
  <c r="E116" i="69"/>
  <c r="C156" i="38"/>
  <c r="C150" i="98" s="1"/>
  <c r="B39" i="98"/>
  <c r="B27" i="98"/>
  <c r="F93" i="85"/>
  <c r="C196" i="49"/>
  <c r="C193" i="98" s="1"/>
  <c r="B196" i="38"/>
  <c r="B190" i="98" s="1"/>
  <c r="F179" i="100"/>
  <c r="C196" i="17"/>
  <c r="E116" i="47"/>
  <c r="F92" i="47" s="1"/>
  <c r="D36" i="100"/>
  <c r="D29" i="98" s="1"/>
  <c r="D76" i="100"/>
  <c r="D69" i="98" s="1"/>
  <c r="F96" i="85"/>
  <c r="F136" i="7"/>
  <c r="E36" i="24"/>
  <c r="F53" i="8"/>
  <c r="F53" i="9"/>
  <c r="F137" i="85"/>
  <c r="C116" i="17"/>
  <c r="E36" i="32"/>
  <c r="F15" i="32" s="1"/>
  <c r="C76" i="47"/>
  <c r="C72" i="98" s="1"/>
  <c r="F54" i="28"/>
  <c r="C76" i="15"/>
  <c r="C55" i="98" s="1"/>
  <c r="E178" i="98"/>
  <c r="E198" i="98"/>
  <c r="F183" i="24"/>
  <c r="F180" i="24"/>
  <c r="F184" i="24"/>
  <c r="F178" i="24"/>
  <c r="F179" i="24"/>
  <c r="F177" i="24"/>
  <c r="C58" i="98"/>
  <c r="C78" i="98"/>
  <c r="F95" i="68"/>
  <c r="E116" i="100"/>
  <c r="F95" i="85"/>
  <c r="E36" i="28"/>
  <c r="F15" i="28" s="1"/>
  <c r="F144" i="68"/>
  <c r="E148" i="98"/>
  <c r="F132" i="68"/>
  <c r="E76" i="69"/>
  <c r="F182" i="68"/>
  <c r="E188" i="98"/>
  <c r="F172" i="68"/>
  <c r="F135" i="68"/>
  <c r="E53" i="98"/>
  <c r="F54" i="64"/>
  <c r="D116" i="38"/>
  <c r="D110" i="98" s="1"/>
  <c r="F172" i="8"/>
  <c r="F54" i="32"/>
  <c r="C39" i="98"/>
  <c r="C27" i="98"/>
  <c r="F183" i="68"/>
  <c r="F55" i="85"/>
  <c r="F184" i="68"/>
  <c r="E156" i="41"/>
  <c r="F134" i="41" s="1"/>
  <c r="E156" i="47"/>
  <c r="F132" i="47" s="1"/>
  <c r="D156" i="38"/>
  <c r="D150" i="98" s="1"/>
  <c r="F96" i="99"/>
  <c r="E139" i="98"/>
  <c r="F137" i="28"/>
  <c r="F133" i="64"/>
  <c r="D196" i="49"/>
  <c r="D193" i="98" s="1"/>
  <c r="C196" i="38"/>
  <c r="C190" i="98" s="1"/>
  <c r="B196" i="17"/>
  <c r="B116" i="47"/>
  <c r="B112" i="98" s="1"/>
  <c r="E76" i="100"/>
  <c r="F56" i="9"/>
  <c r="F176" i="28"/>
  <c r="F96" i="6"/>
  <c r="F133" i="32"/>
  <c r="F137" i="32"/>
  <c r="E142" i="98"/>
  <c r="F178" i="13"/>
  <c r="E174" i="98"/>
  <c r="F177" i="13"/>
  <c r="F180" i="13"/>
  <c r="F184" i="13"/>
  <c r="F183" i="13"/>
  <c r="E195" i="98"/>
  <c r="F179" i="13"/>
  <c r="B116" i="17"/>
  <c r="D76" i="47"/>
  <c r="D72" i="98" s="1"/>
  <c r="F94" i="28"/>
  <c r="F133" i="28"/>
  <c r="E93" i="98"/>
  <c r="F94" i="64"/>
  <c r="F132" i="8"/>
  <c r="D76" i="15"/>
  <c r="D55" i="98" s="1"/>
  <c r="F133" i="8"/>
  <c r="F175" i="7"/>
  <c r="F136" i="22"/>
  <c r="F176" i="7"/>
  <c r="C36" i="28"/>
  <c r="C19" i="98" s="1"/>
  <c r="C38" i="98"/>
  <c r="C18" i="98"/>
  <c r="E65" i="98"/>
  <c r="F52" i="83"/>
  <c r="F181" i="68"/>
  <c r="B76" i="38"/>
  <c r="B70" i="98" s="1"/>
  <c r="F97" i="6"/>
  <c r="F53" i="22"/>
  <c r="E57" i="98"/>
  <c r="E36" i="83"/>
  <c r="D76" i="41"/>
  <c r="C36" i="69"/>
  <c r="C26" i="98" s="1"/>
  <c r="C76" i="69"/>
  <c r="C66" i="98" s="1"/>
  <c r="F53" i="85"/>
  <c r="F175" i="68"/>
  <c r="E173" i="98"/>
  <c r="F174" i="64"/>
  <c r="E36" i="85"/>
  <c r="F13" i="85" s="1"/>
  <c r="E36" i="64"/>
  <c r="F13" i="64" s="1"/>
  <c r="F133" i="5"/>
  <c r="E161" i="98"/>
  <c r="E116" i="38"/>
  <c r="F93" i="38" s="1"/>
  <c r="F53" i="32"/>
  <c r="B156" i="17"/>
  <c r="B76" i="45"/>
  <c r="B71" i="98" s="1"/>
  <c r="C156" i="49"/>
  <c r="C153" i="98" s="1"/>
  <c r="E196" i="15"/>
  <c r="F178" i="15" s="1"/>
  <c r="F173" i="9"/>
  <c r="F174" i="9"/>
  <c r="F177" i="85"/>
  <c r="F137" i="83"/>
  <c r="F93" i="99"/>
  <c r="F174" i="85"/>
  <c r="E196" i="69"/>
  <c r="E196" i="47"/>
  <c r="E192" i="98" s="1"/>
  <c r="C156" i="45"/>
  <c r="C151" i="98" s="1"/>
  <c r="F97" i="85"/>
  <c r="C116" i="47"/>
  <c r="C112" i="98" s="1"/>
  <c r="B36" i="100"/>
  <c r="B29" i="98" s="1"/>
  <c r="B76" i="100"/>
  <c r="B69" i="98" s="1"/>
  <c r="C75" i="98"/>
  <c r="C54" i="98"/>
  <c r="F52" i="8"/>
  <c r="F172" i="28"/>
  <c r="F177" i="28"/>
  <c r="E179" i="98"/>
  <c r="F55" i="6"/>
  <c r="F52" i="22"/>
  <c r="B75" i="98"/>
  <c r="B54" i="98"/>
  <c r="F178" i="83"/>
  <c r="E185" i="98"/>
  <c r="F172" i="83"/>
  <c r="F57" i="28"/>
  <c r="E59" i="98"/>
  <c r="E156" i="15"/>
  <c r="F137" i="15" s="1"/>
  <c r="E116" i="45"/>
  <c r="E111" i="98" s="1"/>
  <c r="F136" i="85"/>
  <c r="E76" i="47"/>
  <c r="E72" i="98" s="1"/>
  <c r="F52" i="13"/>
  <c r="F92" i="13"/>
  <c r="F138" i="7"/>
  <c r="B116" i="15"/>
  <c r="B95" i="98" s="1"/>
  <c r="B116" i="41"/>
  <c r="D36" i="32"/>
  <c r="D22" i="98" s="1"/>
  <c r="F173" i="32"/>
  <c r="F176" i="6"/>
  <c r="F172" i="5"/>
  <c r="F142" i="68"/>
  <c r="F92" i="5"/>
  <c r="F172" i="32"/>
  <c r="E76" i="38"/>
  <c r="E70" i="98" s="1"/>
  <c r="F134" i="22"/>
  <c r="AJ116" i="36"/>
  <c r="AJ103" i="98" s="1"/>
  <c r="AI116" i="36"/>
  <c r="AI103" i="98" s="1"/>
  <c r="AH116" i="36"/>
  <c r="AH103" i="98" s="1"/>
  <c r="AG116" i="36"/>
  <c r="AG103" i="98" s="1"/>
  <c r="AF116" i="36"/>
  <c r="AF103" i="98" s="1"/>
  <c r="AD116" i="36"/>
  <c r="AD103" i="98" s="1"/>
  <c r="AC116" i="36"/>
  <c r="AC103" i="98" s="1"/>
  <c r="AB116" i="36"/>
  <c r="AB103" i="98" s="1"/>
  <c r="AA116" i="36"/>
  <c r="AA103" i="98" s="1"/>
  <c r="Y116" i="36"/>
  <c r="Y103" i="98" s="1"/>
  <c r="X116" i="36"/>
  <c r="X103" i="98" s="1"/>
  <c r="W116" i="36"/>
  <c r="W103" i="98" s="1"/>
  <c r="V116" i="36"/>
  <c r="V103" i="98" s="1"/>
  <c r="AJ76" i="36"/>
  <c r="AJ63" i="98" s="1"/>
  <c r="AI76" i="36"/>
  <c r="AI63" i="98" s="1"/>
  <c r="AH76" i="36"/>
  <c r="AH63" i="98" s="1"/>
  <c r="AG76" i="36"/>
  <c r="AG63" i="98" s="1"/>
  <c r="AF76" i="36"/>
  <c r="AF63" i="98" s="1"/>
  <c r="AD76" i="36"/>
  <c r="AD63" i="98" s="1"/>
  <c r="AC76" i="36"/>
  <c r="AC63" i="98" s="1"/>
  <c r="AB76" i="36"/>
  <c r="AB63" i="98" s="1"/>
  <c r="AA76" i="36"/>
  <c r="AA63" i="98" s="1"/>
  <c r="Y76" i="36"/>
  <c r="Y63" i="98" s="1"/>
  <c r="X76" i="36"/>
  <c r="X63" i="98" s="1"/>
  <c r="W76" i="36"/>
  <c r="W63" i="98" s="1"/>
  <c r="V76" i="36"/>
  <c r="V63" i="98" s="1"/>
  <c r="AJ36" i="36"/>
  <c r="AJ23" i="98" s="1"/>
  <c r="AI36" i="36"/>
  <c r="AI23" i="98" s="1"/>
  <c r="AH36" i="36"/>
  <c r="AH23" i="98" s="1"/>
  <c r="AG36" i="36"/>
  <c r="AG23" i="98" s="1"/>
  <c r="AF36" i="36"/>
  <c r="AF23" i="98" s="1"/>
  <c r="AD36" i="36"/>
  <c r="AD23" i="98" s="1"/>
  <c r="AC36" i="36"/>
  <c r="AC23" i="98" s="1"/>
  <c r="AB36" i="36"/>
  <c r="AB23" i="98" s="1"/>
  <c r="AA36" i="36"/>
  <c r="AA23" i="98" s="1"/>
  <c r="Y36" i="36"/>
  <c r="Y23" i="98" s="1"/>
  <c r="X36" i="36"/>
  <c r="X23" i="98" s="1"/>
  <c r="W36" i="36"/>
  <c r="W23" i="98" s="1"/>
  <c r="V36" i="36"/>
  <c r="V23" i="98" s="1"/>
  <c r="B18" i="98" l="1"/>
  <c r="F136" i="100"/>
  <c r="F143" i="100"/>
  <c r="F151" i="100"/>
  <c r="F144" i="100"/>
  <c r="F152" i="100"/>
  <c r="F145" i="100"/>
  <c r="F149" i="100"/>
  <c r="F147" i="100"/>
  <c r="F154" i="100"/>
  <c r="F142" i="100"/>
  <c r="F146" i="100"/>
  <c r="F150" i="100"/>
  <c r="F153" i="100"/>
  <c r="F148" i="100"/>
  <c r="F99" i="100"/>
  <c r="F106" i="100"/>
  <c r="F114" i="100"/>
  <c r="F105" i="100"/>
  <c r="F113" i="100"/>
  <c r="F109" i="100"/>
  <c r="F108" i="100"/>
  <c r="F107" i="100"/>
  <c r="F110" i="100"/>
  <c r="F104" i="100"/>
  <c r="F112" i="100"/>
  <c r="F102" i="100"/>
  <c r="F103" i="100"/>
  <c r="F111" i="100"/>
  <c r="F52" i="100"/>
  <c r="F69" i="100"/>
  <c r="F62" i="100"/>
  <c r="F70" i="100"/>
  <c r="F65" i="100"/>
  <c r="F67" i="100"/>
  <c r="F72" i="100"/>
  <c r="F74" i="100"/>
  <c r="F71" i="100"/>
  <c r="F73" i="100"/>
  <c r="F64" i="100"/>
  <c r="F66" i="100"/>
  <c r="F68" i="100"/>
  <c r="F63" i="100"/>
  <c r="F133" i="45"/>
  <c r="F173" i="49"/>
  <c r="F76" i="83"/>
  <c r="F65" i="98" s="1"/>
  <c r="F116" i="9"/>
  <c r="F124" i="98" s="1"/>
  <c r="D18" i="98"/>
  <c r="F116" i="64"/>
  <c r="F93" i="98" s="1"/>
  <c r="F116" i="32"/>
  <c r="F102" i="98" s="1"/>
  <c r="B154" i="98"/>
  <c r="F172" i="69"/>
  <c r="F179" i="69"/>
  <c r="F182" i="69"/>
  <c r="F181" i="69"/>
  <c r="F180" i="69"/>
  <c r="F183" i="69"/>
  <c r="F92" i="69"/>
  <c r="F105" i="69"/>
  <c r="F113" i="69"/>
  <c r="F106" i="69"/>
  <c r="F114" i="69"/>
  <c r="F107" i="69"/>
  <c r="F115" i="69"/>
  <c r="F108" i="69"/>
  <c r="F109" i="69"/>
  <c r="F110" i="69"/>
  <c r="F103" i="69"/>
  <c r="F111" i="69"/>
  <c r="F104" i="69"/>
  <c r="F112" i="69"/>
  <c r="F99" i="69"/>
  <c r="F100" i="69"/>
  <c r="F101" i="69"/>
  <c r="F102" i="69"/>
  <c r="F134" i="69"/>
  <c r="F140" i="69"/>
  <c r="F141" i="69"/>
  <c r="F142" i="69"/>
  <c r="F139" i="69"/>
  <c r="F143" i="69"/>
  <c r="F53" i="69"/>
  <c r="F63" i="69"/>
  <c r="F61" i="69"/>
  <c r="F62" i="69"/>
  <c r="F60" i="69"/>
  <c r="F59" i="69"/>
  <c r="F175" i="49"/>
  <c r="D35" i="98"/>
  <c r="F93" i="49"/>
  <c r="F76" i="85"/>
  <c r="F67" i="98" s="1"/>
  <c r="F156" i="85"/>
  <c r="F159" i="98" s="1"/>
  <c r="F196" i="85"/>
  <c r="F187" i="98" s="1"/>
  <c r="F116" i="85"/>
  <c r="F107" i="98" s="1"/>
  <c r="F196" i="83"/>
  <c r="F185" i="98" s="1"/>
  <c r="F156" i="83"/>
  <c r="F145" i="98" s="1"/>
  <c r="F17" i="81"/>
  <c r="F16" i="81"/>
  <c r="F12" i="81"/>
  <c r="E24" i="98"/>
  <c r="F13" i="81"/>
  <c r="F14" i="81"/>
  <c r="F14" i="22"/>
  <c r="F21" i="98"/>
  <c r="F20" i="98"/>
  <c r="F15" i="22"/>
  <c r="F96" i="41"/>
  <c r="F94" i="41"/>
  <c r="F196" i="24"/>
  <c r="F156" i="24"/>
  <c r="F116" i="24"/>
  <c r="F76" i="24"/>
  <c r="F78" i="98" s="1"/>
  <c r="F22" i="24"/>
  <c r="F21" i="24"/>
  <c r="F12" i="24"/>
  <c r="F16" i="24"/>
  <c r="F15" i="24"/>
  <c r="F14" i="24"/>
  <c r="F13" i="24"/>
  <c r="F196" i="68"/>
  <c r="F188" i="98" s="1"/>
  <c r="F116" i="68"/>
  <c r="F108" i="98" s="1"/>
  <c r="F116" i="28"/>
  <c r="F99" i="98" s="1"/>
  <c r="F95" i="49"/>
  <c r="F94" i="49"/>
  <c r="F17" i="68"/>
  <c r="F18" i="68"/>
  <c r="F19" i="68"/>
  <c r="F20" i="68"/>
  <c r="F24" i="68"/>
  <c r="F13" i="68"/>
  <c r="F14" i="68"/>
  <c r="C157" i="98"/>
  <c r="F76" i="64"/>
  <c r="F53" i="98" s="1"/>
  <c r="F196" i="22"/>
  <c r="F177" i="98" s="1"/>
  <c r="F141" i="100"/>
  <c r="F98" i="17"/>
  <c r="F176" i="38"/>
  <c r="F176" i="41"/>
  <c r="F134" i="38"/>
  <c r="F53" i="45"/>
  <c r="B194" i="98"/>
  <c r="F173" i="38"/>
  <c r="F56" i="17"/>
  <c r="F135" i="45"/>
  <c r="F16" i="22"/>
  <c r="F54" i="45"/>
  <c r="F92" i="100"/>
  <c r="F96" i="47"/>
  <c r="F176" i="49"/>
  <c r="F12" i="22"/>
  <c r="F156" i="6"/>
  <c r="F162" i="98" s="1"/>
  <c r="F176" i="17"/>
  <c r="F97" i="17"/>
  <c r="F55" i="45"/>
  <c r="F93" i="41"/>
  <c r="F14" i="28"/>
  <c r="F95" i="41"/>
  <c r="F56" i="45"/>
  <c r="F196" i="8"/>
  <c r="F205" i="98" s="1"/>
  <c r="F156" i="9"/>
  <c r="F164" i="98" s="1"/>
  <c r="F135" i="49"/>
  <c r="F156" i="5"/>
  <c r="F161" i="98" s="1"/>
  <c r="F156" i="64"/>
  <c r="F133" i="98" s="1"/>
  <c r="F132" i="100"/>
  <c r="F96" i="49"/>
  <c r="C14" i="98"/>
  <c r="F95" i="15"/>
  <c r="F17" i="22"/>
  <c r="F196" i="100"/>
  <c r="F189" i="98" s="1"/>
  <c r="F76" i="8"/>
  <c r="F85" i="98" s="1"/>
  <c r="F100" i="100"/>
  <c r="F116" i="22"/>
  <c r="F97" i="98" s="1"/>
  <c r="F76" i="13"/>
  <c r="F54" i="98" s="1"/>
  <c r="F57" i="100"/>
  <c r="F98" i="15"/>
  <c r="B36" i="41"/>
  <c r="B34" i="98" s="1"/>
  <c r="F196" i="64"/>
  <c r="F173" i="98" s="1"/>
  <c r="F116" i="5"/>
  <c r="F121" i="98" s="1"/>
  <c r="B14" i="98"/>
  <c r="F98" i="100"/>
  <c r="F52" i="47"/>
  <c r="F172" i="47"/>
  <c r="F16" i="99"/>
  <c r="B36" i="45"/>
  <c r="B31" i="98" s="1"/>
  <c r="F97" i="15"/>
  <c r="F54" i="69"/>
  <c r="F16" i="28"/>
  <c r="F52" i="69"/>
  <c r="F139" i="100"/>
  <c r="F15" i="99"/>
  <c r="F116" i="8"/>
  <c r="F125" i="98" s="1"/>
  <c r="F137" i="100"/>
  <c r="F138" i="100"/>
  <c r="F136" i="15"/>
  <c r="F21" i="68"/>
  <c r="F13" i="22"/>
  <c r="F76" i="6"/>
  <c r="F82" i="98" s="1"/>
  <c r="F176" i="45"/>
  <c r="F55" i="17"/>
  <c r="F173" i="41"/>
  <c r="F134" i="49"/>
  <c r="F196" i="5"/>
  <c r="F201" i="98" s="1"/>
  <c r="F76" i="22"/>
  <c r="F57" i="98" s="1"/>
  <c r="F156" i="32"/>
  <c r="F142" i="98" s="1"/>
  <c r="F15" i="85"/>
  <c r="F56" i="15"/>
  <c r="F23" i="68"/>
  <c r="F58" i="69"/>
  <c r="C36" i="47"/>
  <c r="C32" i="98" s="1"/>
  <c r="F156" i="7"/>
  <c r="F163" i="98" s="1"/>
  <c r="F58" i="15"/>
  <c r="F136" i="49"/>
  <c r="F175" i="45"/>
  <c r="F116" i="13"/>
  <c r="F115" i="98" s="1"/>
  <c r="F14" i="32"/>
  <c r="F12" i="32"/>
  <c r="F172" i="45"/>
  <c r="F196" i="13"/>
  <c r="F195" i="98" s="1"/>
  <c r="F156" i="13"/>
  <c r="F155" i="98" s="1"/>
  <c r="F12" i="13"/>
  <c r="F24" i="13"/>
  <c r="F23" i="13"/>
  <c r="F14" i="13"/>
  <c r="F13" i="13"/>
  <c r="F15" i="13"/>
  <c r="F16" i="13"/>
  <c r="F133" i="41"/>
  <c r="F76" i="28"/>
  <c r="F59" i="98" s="1"/>
  <c r="F96" i="69"/>
  <c r="D36" i="17"/>
  <c r="D37" i="98" s="1"/>
  <c r="F156" i="22"/>
  <c r="F137" i="98" s="1"/>
  <c r="F175" i="15"/>
  <c r="F55" i="41"/>
  <c r="F196" i="7"/>
  <c r="F203" i="98" s="1"/>
  <c r="F12" i="28"/>
  <c r="F13" i="32"/>
  <c r="B36" i="47"/>
  <c r="B32" i="98" s="1"/>
  <c r="B36" i="15"/>
  <c r="B15" i="98" s="1"/>
  <c r="F52" i="38"/>
  <c r="F135" i="47"/>
  <c r="F177" i="15"/>
  <c r="F156" i="28"/>
  <c r="F139" i="98" s="1"/>
  <c r="F76" i="9"/>
  <c r="F84" i="98" s="1"/>
  <c r="F52" i="49"/>
  <c r="F173" i="69"/>
  <c r="F22" i="68"/>
  <c r="F76" i="7"/>
  <c r="F83" i="98" s="1"/>
  <c r="F56" i="41"/>
  <c r="F94" i="69"/>
  <c r="F54" i="17"/>
  <c r="F76" i="32"/>
  <c r="F62" i="98" s="1"/>
  <c r="D36" i="41"/>
  <c r="D40" i="98" s="1"/>
  <c r="F95" i="69"/>
  <c r="C36" i="49"/>
  <c r="C33" i="98" s="1"/>
  <c r="F94" i="45"/>
  <c r="F57" i="69"/>
  <c r="F196" i="9"/>
  <c r="F204" i="98" s="1"/>
  <c r="B36" i="38"/>
  <c r="B30" i="98" s="1"/>
  <c r="F116" i="6"/>
  <c r="F122" i="98" s="1"/>
  <c r="F176" i="15"/>
  <c r="D194" i="98"/>
  <c r="D200" i="98"/>
  <c r="F56" i="38"/>
  <c r="F138" i="17"/>
  <c r="E39" i="98"/>
  <c r="E27" i="98"/>
  <c r="F12" i="85"/>
  <c r="F18" i="85"/>
  <c r="F17" i="83"/>
  <c r="E25" i="98"/>
  <c r="F12" i="83"/>
  <c r="F137" i="17"/>
  <c r="F95" i="45"/>
  <c r="F97" i="69"/>
  <c r="E106" i="98"/>
  <c r="F55" i="69"/>
  <c r="F96" i="45"/>
  <c r="F136" i="41"/>
  <c r="B36" i="17"/>
  <c r="F54" i="49"/>
  <c r="F55" i="38"/>
  <c r="C74" i="98"/>
  <c r="C80" i="98"/>
  <c r="E114" i="98"/>
  <c r="E120" i="98"/>
  <c r="F135" i="38"/>
  <c r="F137" i="69"/>
  <c r="F133" i="49"/>
  <c r="E153" i="98"/>
  <c r="F94" i="38"/>
  <c r="F53" i="49"/>
  <c r="F138" i="69"/>
  <c r="F58" i="100"/>
  <c r="F59" i="100"/>
  <c r="F92" i="49"/>
  <c r="C197" i="98"/>
  <c r="C176" i="98"/>
  <c r="B77" i="98"/>
  <c r="B56" i="98"/>
  <c r="F55" i="47"/>
  <c r="F13" i="83"/>
  <c r="F138" i="15"/>
  <c r="F18" i="83"/>
  <c r="F53" i="38"/>
  <c r="E36" i="69"/>
  <c r="F93" i="69"/>
  <c r="F174" i="38"/>
  <c r="D197" i="98"/>
  <c r="D176" i="98"/>
  <c r="F76" i="68"/>
  <c r="F68" i="98" s="1"/>
  <c r="C36" i="41"/>
  <c r="F173" i="47"/>
  <c r="F174" i="47"/>
  <c r="F136" i="45"/>
  <c r="E151" i="98"/>
  <c r="F134" i="45"/>
  <c r="B80" i="98"/>
  <c r="B74" i="98"/>
  <c r="C36" i="45"/>
  <c r="C31" i="98" s="1"/>
  <c r="F92" i="45"/>
  <c r="F53" i="47"/>
  <c r="E22" i="98"/>
  <c r="F17" i="32"/>
  <c r="F16" i="32"/>
  <c r="F16" i="83"/>
  <c r="D36" i="49"/>
  <c r="D33" i="98" s="1"/>
  <c r="F55" i="15"/>
  <c r="E55" i="98"/>
  <c r="F52" i="15"/>
  <c r="F59" i="15"/>
  <c r="F54" i="15"/>
  <c r="F53" i="15"/>
  <c r="F14" i="83"/>
  <c r="E194" i="98"/>
  <c r="E200" i="98"/>
  <c r="D114" i="98"/>
  <c r="D120" i="98"/>
  <c r="F174" i="41"/>
  <c r="F52" i="45"/>
  <c r="F96" i="38"/>
  <c r="F58" i="17"/>
  <c r="E77" i="98"/>
  <c r="E56" i="98"/>
  <c r="F59" i="17"/>
  <c r="F52" i="17"/>
  <c r="F53" i="17"/>
  <c r="F17" i="99"/>
  <c r="F12" i="99"/>
  <c r="E36" i="98"/>
  <c r="F14" i="99"/>
  <c r="C36" i="38"/>
  <c r="C30" i="98" s="1"/>
  <c r="E13" i="98"/>
  <c r="F14" i="64"/>
  <c r="F53" i="100"/>
  <c r="E69" i="98"/>
  <c r="F55" i="100"/>
  <c r="F54" i="100"/>
  <c r="F136" i="47"/>
  <c r="E152" i="98"/>
  <c r="C117" i="98"/>
  <c r="C96" i="98"/>
  <c r="D160" i="98"/>
  <c r="D154" i="98"/>
  <c r="F52" i="41"/>
  <c r="E80" i="98"/>
  <c r="E74" i="98"/>
  <c r="F54" i="47"/>
  <c r="F175" i="38"/>
  <c r="E190" i="98"/>
  <c r="F12" i="68"/>
  <c r="E28" i="98"/>
  <c r="F16" i="68"/>
  <c r="F179" i="17"/>
  <c r="E197" i="98"/>
  <c r="E176" i="98"/>
  <c r="F172" i="17"/>
  <c r="F173" i="17"/>
  <c r="F174" i="17"/>
  <c r="F53" i="41"/>
  <c r="F116" i="7"/>
  <c r="F123" i="98" s="1"/>
  <c r="F92" i="15"/>
  <c r="F99" i="15"/>
  <c r="E95" i="98"/>
  <c r="F93" i="15"/>
  <c r="F116" i="99"/>
  <c r="F116" i="98" s="1"/>
  <c r="D36" i="38"/>
  <c r="D30" i="98" s="1"/>
  <c r="C114" i="98"/>
  <c r="C120" i="98"/>
  <c r="E36" i="49"/>
  <c r="F13" i="49" s="1"/>
  <c r="D117" i="98"/>
  <c r="D96" i="98"/>
  <c r="F136" i="69"/>
  <c r="E146" i="98"/>
  <c r="C36" i="15"/>
  <c r="C15" i="98" s="1"/>
  <c r="F134" i="17"/>
  <c r="F132" i="17"/>
  <c r="F139" i="17"/>
  <c r="E157" i="98"/>
  <c r="E136" i="98"/>
  <c r="F133" i="17"/>
  <c r="E36" i="38"/>
  <c r="F15" i="38" s="1"/>
  <c r="F95" i="38"/>
  <c r="F135" i="69"/>
  <c r="F196" i="28"/>
  <c r="F179" i="98" s="1"/>
  <c r="F178" i="69"/>
  <c r="E186" i="98"/>
  <c r="F14" i="85"/>
  <c r="F133" i="69"/>
  <c r="F176" i="47"/>
  <c r="F17" i="28"/>
  <c r="E19" i="98"/>
  <c r="F96" i="100"/>
  <c r="E109" i="98"/>
  <c r="F93" i="100"/>
  <c r="F94" i="100"/>
  <c r="F95" i="100"/>
  <c r="F101" i="100"/>
  <c r="F17" i="24"/>
  <c r="F19" i="24"/>
  <c r="E18" i="98"/>
  <c r="E38" i="98"/>
  <c r="F18" i="24"/>
  <c r="F23" i="24"/>
  <c r="F24" i="24"/>
  <c r="F20" i="24"/>
  <c r="F93" i="47"/>
  <c r="E112" i="98"/>
  <c r="E36" i="41"/>
  <c r="F12" i="41" s="1"/>
  <c r="C194" i="98"/>
  <c r="C200" i="98"/>
  <c r="F13" i="28"/>
  <c r="F61" i="100"/>
  <c r="F15" i="68"/>
  <c r="C77" i="98"/>
  <c r="C56" i="98"/>
  <c r="F175" i="17"/>
  <c r="F17" i="85"/>
  <c r="F173" i="45"/>
  <c r="E36" i="15"/>
  <c r="F14" i="15" s="1"/>
  <c r="F16" i="85"/>
  <c r="E36" i="45"/>
  <c r="F12" i="45" s="1"/>
  <c r="F98" i="69"/>
  <c r="E36" i="17"/>
  <c r="F16" i="17" s="1"/>
  <c r="D36" i="45"/>
  <c r="D31" i="98" s="1"/>
  <c r="F139" i="15"/>
  <c r="F132" i="15"/>
  <c r="E135" i="98"/>
  <c r="F134" i="15"/>
  <c r="F133" i="15"/>
  <c r="D74" i="98"/>
  <c r="D80" i="98"/>
  <c r="D36" i="47"/>
  <c r="D32" i="98" s="1"/>
  <c r="F135" i="41"/>
  <c r="E154" i="98"/>
  <c r="E160" i="98"/>
  <c r="E36" i="100"/>
  <c r="F15" i="83"/>
  <c r="F94" i="47"/>
  <c r="F178" i="17"/>
  <c r="F96" i="17"/>
  <c r="F92" i="17"/>
  <c r="E117" i="98"/>
  <c r="E96" i="98"/>
  <c r="F99" i="17"/>
  <c r="F93" i="17"/>
  <c r="C36" i="17"/>
  <c r="F133" i="47"/>
  <c r="F95" i="47"/>
  <c r="F76" i="5"/>
  <c r="F81" i="98" s="1"/>
  <c r="F54" i="38"/>
  <c r="F94" i="15"/>
  <c r="F177" i="69"/>
  <c r="F176" i="69"/>
  <c r="F134" i="47"/>
  <c r="D36" i="15"/>
  <c r="D15" i="98" s="1"/>
  <c r="F20" i="13"/>
  <c r="F17" i="13"/>
  <c r="E35" i="98"/>
  <c r="F18" i="13"/>
  <c r="E14" i="98"/>
  <c r="F21" i="13"/>
  <c r="F22" i="13"/>
  <c r="F19" i="13"/>
  <c r="F175" i="41"/>
  <c r="F56" i="100"/>
  <c r="F156" i="68"/>
  <c r="F148" i="98" s="1"/>
  <c r="E36" i="47"/>
  <c r="F12" i="47" s="1"/>
  <c r="F92" i="38"/>
  <c r="E110" i="98"/>
  <c r="B114" i="98"/>
  <c r="B120" i="98"/>
  <c r="F196" i="32"/>
  <c r="F182" i="98" s="1"/>
  <c r="F56" i="47"/>
  <c r="F135" i="15"/>
  <c r="E175" i="98"/>
  <c r="F172" i="15"/>
  <c r="F179" i="15"/>
  <c r="F174" i="15"/>
  <c r="F173" i="15"/>
  <c r="B157" i="98"/>
  <c r="B136" i="98"/>
  <c r="F12" i="64"/>
  <c r="F93" i="45"/>
  <c r="F156" i="8"/>
  <c r="F165" i="98" s="1"/>
  <c r="B117" i="98"/>
  <c r="B96" i="98"/>
  <c r="B197" i="98"/>
  <c r="B176" i="98"/>
  <c r="F132" i="41"/>
  <c r="F56" i="69"/>
  <c r="E66" i="98"/>
  <c r="F175" i="69"/>
  <c r="F97" i="100"/>
  <c r="F56" i="49"/>
  <c r="E73" i="98"/>
  <c r="F132" i="69"/>
  <c r="F140" i="100"/>
  <c r="E149" i="98"/>
  <c r="F134" i="100"/>
  <c r="F135" i="100"/>
  <c r="F133" i="100"/>
  <c r="F175" i="47"/>
  <c r="F94" i="17"/>
  <c r="F60" i="100"/>
  <c r="F172" i="49"/>
  <c r="E193" i="98"/>
  <c r="F136" i="38"/>
  <c r="E150" i="98"/>
  <c r="F136" i="17"/>
  <c r="F196" i="6"/>
  <c r="F202" i="98" s="1"/>
  <c r="D77" i="98"/>
  <c r="D56" i="98"/>
  <c r="D136" i="98"/>
  <c r="D157" i="98"/>
  <c r="B36" i="49"/>
  <c r="B33" i="98" s="1"/>
  <c r="F174" i="45"/>
  <c r="F174" i="69"/>
  <c r="F133" i="38"/>
  <c r="X36" i="24"/>
  <c r="W36" i="24"/>
  <c r="V55" i="98"/>
  <c r="W76" i="24"/>
  <c r="V76" i="24"/>
  <c r="V76" i="10"/>
  <c r="V52" i="98" s="1"/>
  <c r="V76" i="73"/>
  <c r="V116" i="8"/>
  <c r="V125" i="98" s="1"/>
  <c r="F76" i="100" l="1"/>
  <c r="F69" i="98" s="1"/>
  <c r="F156" i="100"/>
  <c r="F149" i="98" s="1"/>
  <c r="F116" i="100"/>
  <c r="F109" i="98" s="1"/>
  <c r="F20" i="100"/>
  <c r="F28" i="100"/>
  <c r="F25" i="100"/>
  <c r="F27" i="100"/>
  <c r="F24" i="100"/>
  <c r="F32" i="100"/>
  <c r="F33" i="100"/>
  <c r="F26" i="100"/>
  <c r="F34" i="100"/>
  <c r="F23" i="100"/>
  <c r="F31" i="100"/>
  <c r="F22" i="100"/>
  <c r="F29" i="100"/>
  <c r="F30" i="100"/>
  <c r="F199" i="98"/>
  <c r="F147" i="98"/>
  <c r="F58" i="98"/>
  <c r="F79" i="98"/>
  <c r="F196" i="69"/>
  <c r="F186" i="98" s="1"/>
  <c r="F116" i="69"/>
  <c r="F106" i="98" s="1"/>
  <c r="F156" i="69"/>
  <c r="F146" i="98" s="1"/>
  <c r="F76" i="69"/>
  <c r="F66" i="98" s="1"/>
  <c r="F18" i="69"/>
  <c r="F20" i="69"/>
  <c r="F22" i="69"/>
  <c r="F21" i="69"/>
  <c r="F19" i="69"/>
  <c r="F23" i="69"/>
  <c r="F119" i="98"/>
  <c r="F36" i="85"/>
  <c r="F39" i="98" s="1"/>
  <c r="F36" i="83"/>
  <c r="F25" i="98" s="1"/>
  <c r="F36" i="81"/>
  <c r="F24" i="98" s="1"/>
  <c r="F16" i="100"/>
  <c r="F75" i="98"/>
  <c r="F196" i="49"/>
  <c r="F193" i="98" s="1"/>
  <c r="F134" i="98"/>
  <c r="F178" i="98"/>
  <c r="F198" i="98"/>
  <c r="F158" i="98"/>
  <c r="F138" i="98"/>
  <c r="F36" i="24"/>
  <c r="F38" i="98" s="1"/>
  <c r="F98" i="98"/>
  <c r="F118" i="98"/>
  <c r="F36" i="68"/>
  <c r="F28" i="98" s="1"/>
  <c r="B40" i="98"/>
  <c r="F15" i="49"/>
  <c r="F174" i="98"/>
  <c r="F12" i="69"/>
  <c r="F76" i="45"/>
  <c r="F71" i="98" s="1"/>
  <c r="F156" i="49"/>
  <c r="F153" i="98" s="1"/>
  <c r="F36" i="22"/>
  <c r="F17" i="98" s="1"/>
  <c r="F94" i="98"/>
  <c r="F116" i="41"/>
  <c r="F120" i="98" s="1"/>
  <c r="F13" i="69"/>
  <c r="D34" i="98"/>
  <c r="F36" i="64"/>
  <c r="F13" i="98" s="1"/>
  <c r="F14" i="69"/>
  <c r="F116" i="49"/>
  <c r="F113" i="98" s="1"/>
  <c r="F76" i="41"/>
  <c r="F80" i="98" s="1"/>
  <c r="F116" i="47"/>
  <c r="F112" i="98" s="1"/>
  <c r="D16" i="98"/>
  <c r="F36" i="13"/>
  <c r="F14" i="98" s="1"/>
  <c r="F76" i="38"/>
  <c r="F70" i="98" s="1"/>
  <c r="F36" i="28"/>
  <c r="F19" i="98" s="1"/>
  <c r="F36" i="99"/>
  <c r="F36" i="98" s="1"/>
  <c r="F36" i="32"/>
  <c r="F22" i="98" s="1"/>
  <c r="F196" i="38"/>
  <c r="F190" i="98" s="1"/>
  <c r="F196" i="45"/>
  <c r="F191" i="98" s="1"/>
  <c r="F156" i="38"/>
  <c r="F150" i="98" s="1"/>
  <c r="F156" i="47"/>
  <c r="F152" i="98" s="1"/>
  <c r="F12" i="100"/>
  <c r="F12" i="49"/>
  <c r="F196" i="41"/>
  <c r="F200" i="98" s="1"/>
  <c r="F17" i="15"/>
  <c r="F15" i="69"/>
  <c r="F76" i="49"/>
  <c r="F73" i="98" s="1"/>
  <c r="F18" i="100"/>
  <c r="F196" i="47"/>
  <c r="F192" i="98" s="1"/>
  <c r="F21" i="100"/>
  <c r="F76" i="47"/>
  <c r="F72" i="98" s="1"/>
  <c r="F156" i="45"/>
  <c r="F151" i="98" s="1"/>
  <c r="F116" i="45"/>
  <c r="F111" i="98" s="1"/>
  <c r="F196" i="15"/>
  <c r="F175" i="98" s="1"/>
  <c r="F116" i="38"/>
  <c r="F110" i="98" s="1"/>
  <c r="F16" i="47"/>
  <c r="F156" i="15"/>
  <c r="F135" i="98" s="1"/>
  <c r="F13" i="45"/>
  <c r="E31" i="98"/>
  <c r="F13" i="41"/>
  <c r="F14" i="45"/>
  <c r="F156" i="41"/>
  <c r="F14" i="41"/>
  <c r="F15" i="41"/>
  <c r="F16" i="45"/>
  <c r="F13" i="47"/>
  <c r="E32" i="98"/>
  <c r="F16" i="15"/>
  <c r="F76" i="17"/>
  <c r="C40" i="98"/>
  <c r="C34" i="98"/>
  <c r="F116" i="17"/>
  <c r="F14" i="17"/>
  <c r="E37" i="98"/>
  <c r="E16" i="98"/>
  <c r="F19" i="17"/>
  <c r="F12" i="17"/>
  <c r="F13" i="17"/>
  <c r="F18" i="17"/>
  <c r="F16" i="41"/>
  <c r="E34" i="98"/>
  <c r="E40" i="98"/>
  <c r="F15" i="15"/>
  <c r="F13" i="38"/>
  <c r="E30" i="98"/>
  <c r="F156" i="17"/>
  <c r="F16" i="49"/>
  <c r="E33" i="98"/>
  <c r="F196" i="17"/>
  <c r="F17" i="17"/>
  <c r="F15" i="45"/>
  <c r="F76" i="15"/>
  <c r="F55" i="98" s="1"/>
  <c r="F14" i="49"/>
  <c r="F16" i="69"/>
  <c r="E26" i="98"/>
  <c r="F16" i="38"/>
  <c r="F18" i="15"/>
  <c r="E15" i="98"/>
  <c r="F19" i="15"/>
  <c r="F12" i="15"/>
  <c r="F13" i="15"/>
  <c r="F17" i="100"/>
  <c r="E29" i="98"/>
  <c r="F13" i="100"/>
  <c r="F15" i="100"/>
  <c r="F14" i="100"/>
  <c r="F15" i="17"/>
  <c r="F17" i="69"/>
  <c r="F14" i="38"/>
  <c r="C37" i="98"/>
  <c r="C16" i="98"/>
  <c r="F14" i="47"/>
  <c r="F12" i="38"/>
  <c r="F116" i="15"/>
  <c r="F95" i="98" s="1"/>
  <c r="F15" i="47"/>
  <c r="F19" i="100"/>
  <c r="B37" i="98"/>
  <c r="B16" i="98"/>
  <c r="W58" i="98"/>
  <c r="W78" i="98"/>
  <c r="V58" i="98"/>
  <c r="V78" i="98"/>
  <c r="V60" i="98"/>
  <c r="V61" i="98"/>
  <c r="W38" i="98"/>
  <c r="W18" i="98"/>
  <c r="X38" i="98"/>
  <c r="X18" i="98"/>
  <c r="X76" i="85"/>
  <c r="V36" i="24"/>
  <c r="W76" i="73"/>
  <c r="V76" i="68"/>
  <c r="V68" i="98" s="1"/>
  <c r="X36" i="85"/>
  <c r="V36" i="73"/>
  <c r="X36" i="68"/>
  <c r="X28" i="98" s="1"/>
  <c r="Y76" i="24"/>
  <c r="Y36" i="73"/>
  <c r="X76" i="69"/>
  <c r="X66" i="98" s="1"/>
  <c r="V76" i="83"/>
  <c r="V65" i="98" s="1"/>
  <c r="V76" i="81"/>
  <c r="V64" i="98" s="1"/>
  <c r="W76" i="68"/>
  <c r="W68" i="98" s="1"/>
  <c r="Y36" i="10"/>
  <c r="W36" i="73"/>
  <c r="X36" i="83"/>
  <c r="X25" i="98" s="1"/>
  <c r="Y76" i="81"/>
  <c r="Y64" i="98" s="1"/>
  <c r="X55" i="98"/>
  <c r="W76" i="5"/>
  <c r="W81" i="98" s="1"/>
  <c r="X76" i="5"/>
  <c r="X81" i="98" s="1"/>
  <c r="W116" i="5"/>
  <c r="W121" i="98" s="1"/>
  <c r="Y116" i="5"/>
  <c r="Y121" i="98" s="1"/>
  <c r="V116" i="5"/>
  <c r="V121" i="98" s="1"/>
  <c r="Y76" i="69"/>
  <c r="Y66" i="98" s="1"/>
  <c r="W76" i="83"/>
  <c r="W65" i="98" s="1"/>
  <c r="V36" i="10"/>
  <c r="V12" i="98" s="1"/>
  <c r="W36" i="10"/>
  <c r="W12" i="98" s="1"/>
  <c r="V76" i="22"/>
  <c r="V57" i="98" s="1"/>
  <c r="X36" i="22"/>
  <c r="X17" i="98" s="1"/>
  <c r="X76" i="10"/>
  <c r="X52" i="98" s="1"/>
  <c r="X36" i="10"/>
  <c r="X12" i="98" s="1"/>
  <c r="Y76" i="10"/>
  <c r="W76" i="10"/>
  <c r="W52" i="98" s="1"/>
  <c r="Y76" i="68"/>
  <c r="W36" i="68"/>
  <c r="W28" i="98" s="1"/>
  <c r="X76" i="68"/>
  <c r="X68" i="98" s="1"/>
  <c r="V36" i="68"/>
  <c r="V28" i="98" s="1"/>
  <c r="Y36" i="68"/>
  <c r="Y76" i="73"/>
  <c r="X76" i="73"/>
  <c r="X36" i="73"/>
  <c r="X36" i="81"/>
  <c r="X24" i="98" s="1"/>
  <c r="W76" i="81"/>
  <c r="W64" i="98" s="1"/>
  <c r="V36" i="81"/>
  <c r="V24" i="98" s="1"/>
  <c r="Y36" i="81"/>
  <c r="Y24" i="98" s="1"/>
  <c r="X76" i="81"/>
  <c r="X64" i="98" s="1"/>
  <c r="W36" i="81"/>
  <c r="W24" i="98" s="1"/>
  <c r="Y76" i="83"/>
  <c r="Y65" i="98" s="1"/>
  <c r="V36" i="83"/>
  <c r="V25" i="98" s="1"/>
  <c r="Y36" i="83"/>
  <c r="Y25" i="98" s="1"/>
  <c r="W36" i="83"/>
  <c r="W25" i="98" s="1"/>
  <c r="X76" i="83"/>
  <c r="X65" i="98" s="1"/>
  <c r="W76" i="69"/>
  <c r="W66" i="98" s="1"/>
  <c r="W36" i="69"/>
  <c r="W26" i="98" s="1"/>
  <c r="X36" i="69"/>
  <c r="X26" i="98" s="1"/>
  <c r="V76" i="69"/>
  <c r="V66" i="98" s="1"/>
  <c r="V36" i="69"/>
  <c r="V26" i="98" s="1"/>
  <c r="Y36" i="69"/>
  <c r="Y76" i="85"/>
  <c r="V76" i="85"/>
  <c r="W76" i="85"/>
  <c r="V36" i="85"/>
  <c r="Y36" i="85"/>
  <c r="W36" i="85"/>
  <c r="X116" i="7"/>
  <c r="X123" i="98" s="1"/>
  <c r="W116" i="7"/>
  <c r="W123" i="98" s="1"/>
  <c r="Y76" i="7"/>
  <c r="Y83" i="98" s="1"/>
  <c r="V76" i="7"/>
  <c r="V83" i="98" s="1"/>
  <c r="Y76" i="9"/>
  <c r="Y84" i="98" s="1"/>
  <c r="W76" i="9"/>
  <c r="W84" i="98" s="1"/>
  <c r="X76" i="9"/>
  <c r="X84" i="98" s="1"/>
  <c r="V116" i="9"/>
  <c r="V124" i="98" s="1"/>
  <c r="V76" i="9"/>
  <c r="V84" i="98" s="1"/>
  <c r="X116" i="9"/>
  <c r="X124" i="98" s="1"/>
  <c r="W116" i="9"/>
  <c r="W124" i="98" s="1"/>
  <c r="Y116" i="9"/>
  <c r="Y124" i="98" s="1"/>
  <c r="W76" i="8"/>
  <c r="W85" i="98" s="1"/>
  <c r="X76" i="8"/>
  <c r="X85" i="98" s="1"/>
  <c r="V76" i="8"/>
  <c r="V85" i="98" s="1"/>
  <c r="Y76" i="8"/>
  <c r="Y85" i="98" s="1"/>
  <c r="X116" i="8"/>
  <c r="X125" i="98" s="1"/>
  <c r="W116" i="8"/>
  <c r="W125" i="98" s="1"/>
  <c r="Y116" i="8"/>
  <c r="Y125" i="98" s="1"/>
  <c r="W76" i="7"/>
  <c r="W83" i="98" s="1"/>
  <c r="X76" i="7"/>
  <c r="X83" i="98" s="1"/>
  <c r="Y116" i="7"/>
  <c r="Y123" i="98" s="1"/>
  <c r="V116" i="7"/>
  <c r="V123" i="98" s="1"/>
  <c r="V76" i="5"/>
  <c r="V81" i="98" s="1"/>
  <c r="Y76" i="5"/>
  <c r="Y81" i="98" s="1"/>
  <c r="X116" i="5"/>
  <c r="X121" i="98" s="1"/>
  <c r="X36" i="32"/>
  <c r="X22" i="98" s="1"/>
  <c r="V76" i="32"/>
  <c r="V62" i="98" s="1"/>
  <c r="X76" i="32"/>
  <c r="X62" i="98" s="1"/>
  <c r="Y76" i="32"/>
  <c r="V36" i="32"/>
  <c r="V22" i="98" s="1"/>
  <c r="Y36" i="32"/>
  <c r="Y22" i="98" s="1"/>
  <c r="W76" i="32"/>
  <c r="W62" i="98" s="1"/>
  <c r="W36" i="32"/>
  <c r="W22" i="98" s="1"/>
  <c r="W76" i="28"/>
  <c r="W59" i="98" s="1"/>
  <c r="W36" i="28"/>
  <c r="W19" i="98" s="1"/>
  <c r="X36" i="28"/>
  <c r="X19" i="98" s="1"/>
  <c r="X76" i="28"/>
  <c r="X59" i="98" s="1"/>
  <c r="Y76" i="28"/>
  <c r="V76" i="28"/>
  <c r="V59" i="98" s="1"/>
  <c r="V36" i="28"/>
  <c r="V19" i="98" s="1"/>
  <c r="Y36" i="28"/>
  <c r="W36" i="22"/>
  <c r="W17" i="98" s="1"/>
  <c r="Y76" i="22"/>
  <c r="W76" i="22"/>
  <c r="W57" i="98" s="1"/>
  <c r="X76" i="22"/>
  <c r="X57" i="98" s="1"/>
  <c r="V36" i="22"/>
  <c r="V17" i="98" s="1"/>
  <c r="Y36" i="22"/>
  <c r="Y17" i="98" s="1"/>
  <c r="X56" i="98"/>
  <c r="W56" i="98"/>
  <c r="Y56" i="98"/>
  <c r="V56" i="98"/>
  <c r="V15" i="98"/>
  <c r="Y15" i="98"/>
  <c r="W55" i="98"/>
  <c r="W15" i="98"/>
  <c r="X15" i="98"/>
  <c r="Y55" i="98"/>
  <c r="X76" i="24"/>
  <c r="Y36" i="24"/>
  <c r="W76" i="13"/>
  <c r="Y36" i="13"/>
  <c r="W36" i="13"/>
  <c r="V36" i="13"/>
  <c r="Y76" i="13"/>
  <c r="X36" i="13"/>
  <c r="X76" i="13"/>
  <c r="V76" i="13"/>
  <c r="F36" i="100" l="1"/>
  <c r="F29" i="98" s="1"/>
  <c r="F36" i="69"/>
  <c r="F26" i="98" s="1"/>
  <c r="Y26" i="98"/>
  <c r="Z23" i="69"/>
  <c r="Z20" i="69"/>
  <c r="Z22" i="69"/>
  <c r="Z19" i="69"/>
  <c r="Z21" i="69"/>
  <c r="F27" i="98"/>
  <c r="F18" i="98"/>
  <c r="Z22" i="24"/>
  <c r="Z21" i="24"/>
  <c r="Z16" i="24"/>
  <c r="Z15" i="24"/>
  <c r="Z14" i="24"/>
  <c r="Z13" i="24"/>
  <c r="Z62" i="24"/>
  <c r="Z61" i="24"/>
  <c r="Y78" i="98"/>
  <c r="Z56" i="24"/>
  <c r="Z55" i="24"/>
  <c r="Z54" i="24"/>
  <c r="Z53" i="24"/>
  <c r="Z58" i="68"/>
  <c r="Z59" i="68"/>
  <c r="Z57" i="68"/>
  <c r="Z60" i="68"/>
  <c r="Y68" i="98"/>
  <c r="Z54" i="68"/>
  <c r="Z53" i="68"/>
  <c r="Z20" i="68"/>
  <c r="Z18" i="68"/>
  <c r="Z19" i="68"/>
  <c r="Z17" i="68"/>
  <c r="Y28" i="98"/>
  <c r="Z14" i="68"/>
  <c r="Z13" i="68"/>
  <c r="F114" i="98"/>
  <c r="F194" i="98"/>
  <c r="F74" i="98"/>
  <c r="F35" i="98"/>
  <c r="Z62" i="13"/>
  <c r="Z61" i="13"/>
  <c r="Z56" i="13"/>
  <c r="Z54" i="13"/>
  <c r="Z55" i="13"/>
  <c r="Z53" i="13"/>
  <c r="Z24" i="13"/>
  <c r="Z23" i="13"/>
  <c r="Z14" i="13"/>
  <c r="Z13" i="13"/>
  <c r="Z16" i="13"/>
  <c r="Z15" i="13"/>
  <c r="F36" i="41"/>
  <c r="F40" i="98" s="1"/>
  <c r="F36" i="49"/>
  <c r="F33" i="98" s="1"/>
  <c r="F36" i="15"/>
  <c r="F15" i="98" s="1"/>
  <c r="F36" i="17"/>
  <c r="F36" i="47"/>
  <c r="F32" i="98" s="1"/>
  <c r="F56" i="98"/>
  <c r="F77" i="98"/>
  <c r="F154" i="98"/>
  <c r="F160" i="98"/>
  <c r="F36" i="38"/>
  <c r="F30" i="98" s="1"/>
  <c r="F176" i="98"/>
  <c r="F197" i="98"/>
  <c r="F96" i="98"/>
  <c r="F117" i="98"/>
  <c r="F36" i="45"/>
  <c r="F31" i="98" s="1"/>
  <c r="F136" i="98"/>
  <c r="F157" i="98"/>
  <c r="Y54" i="98"/>
  <c r="Y75" i="98"/>
  <c r="W54" i="98"/>
  <c r="W75" i="98"/>
  <c r="W67" i="98"/>
  <c r="W79" i="98"/>
  <c r="X67" i="98"/>
  <c r="X79" i="98"/>
  <c r="V67" i="98"/>
  <c r="V79" i="98"/>
  <c r="V54" i="98"/>
  <c r="V75" i="98"/>
  <c r="X54" i="98"/>
  <c r="X75" i="98"/>
  <c r="X58" i="98"/>
  <c r="X78" i="98"/>
  <c r="Y67" i="98"/>
  <c r="Y79" i="98"/>
  <c r="X39" i="98"/>
  <c r="X27" i="98"/>
  <c r="W39" i="98"/>
  <c r="W27" i="98"/>
  <c r="Y39" i="98"/>
  <c r="Y27" i="98"/>
  <c r="V39" i="98"/>
  <c r="V27" i="98"/>
  <c r="X21" i="98"/>
  <c r="X20" i="98"/>
  <c r="Y38" i="98"/>
  <c r="Z24" i="24"/>
  <c r="Z18" i="24"/>
  <c r="Z17" i="24"/>
  <c r="Z20" i="24"/>
  <c r="Z23" i="24"/>
  <c r="Z12" i="24"/>
  <c r="Z19" i="24"/>
  <c r="Y18" i="98"/>
  <c r="Y52" i="98"/>
  <c r="Z61" i="10"/>
  <c r="W14" i="98"/>
  <c r="W35" i="98"/>
  <c r="Z57" i="28"/>
  <c r="Z53" i="28"/>
  <c r="Z56" i="28"/>
  <c r="Z52" i="28"/>
  <c r="Z55" i="28"/>
  <c r="Z54" i="28"/>
  <c r="Y59" i="98"/>
  <c r="Y60" i="98"/>
  <c r="Y61" i="98"/>
  <c r="W20" i="98"/>
  <c r="W21" i="98"/>
  <c r="W60" i="98"/>
  <c r="W61" i="98"/>
  <c r="Y20" i="98"/>
  <c r="Y21" i="98"/>
  <c r="V14" i="98"/>
  <c r="V35" i="98"/>
  <c r="Z53" i="22"/>
  <c r="Y57" i="98"/>
  <c r="X61" i="98"/>
  <c r="X60" i="98"/>
  <c r="Z59" i="24"/>
  <c r="Z58" i="24"/>
  <c r="Z63" i="24"/>
  <c r="Z60" i="24"/>
  <c r="Z64" i="24"/>
  <c r="Z57" i="24"/>
  <c r="Z52" i="24"/>
  <c r="Y58" i="98"/>
  <c r="X14" i="98"/>
  <c r="X35" i="98"/>
  <c r="Y14" i="98"/>
  <c r="Y35" i="98"/>
  <c r="Z15" i="28"/>
  <c r="Z17" i="28"/>
  <c r="Z12" i="28"/>
  <c r="Z14" i="28"/>
  <c r="Z13" i="28"/>
  <c r="Z16" i="28"/>
  <c r="Y19" i="98"/>
  <c r="Z54" i="32"/>
  <c r="Y62" i="98"/>
  <c r="V20" i="98"/>
  <c r="V21" i="98"/>
  <c r="V38" i="98"/>
  <c r="V18" i="98"/>
  <c r="Y37" i="98"/>
  <c r="Y16" i="98"/>
  <c r="V37" i="98"/>
  <c r="V16" i="98"/>
  <c r="X37" i="98"/>
  <c r="X16" i="98"/>
  <c r="W37" i="98"/>
  <c r="W16" i="98"/>
  <c r="Y12" i="98"/>
  <c r="Z21" i="10"/>
  <c r="Z13" i="22"/>
  <c r="Z55" i="81"/>
  <c r="Z54" i="81"/>
  <c r="Z58" i="83"/>
  <c r="Z52" i="73"/>
  <c r="Z92" i="8"/>
  <c r="Z95" i="7"/>
  <c r="Z58" i="7"/>
  <c r="Z57" i="22"/>
  <c r="Z93" i="8"/>
  <c r="Z58" i="15"/>
  <c r="Z94" i="9"/>
  <c r="Z52" i="8"/>
  <c r="Z93" i="9"/>
  <c r="Z56" i="15"/>
  <c r="Z57" i="73"/>
  <c r="Z94" i="5"/>
  <c r="Z92" i="7"/>
  <c r="Z54" i="15"/>
  <c r="Z56" i="73"/>
  <c r="Z56" i="17"/>
  <c r="Z52" i="5"/>
  <c r="Z55" i="17"/>
  <c r="Z56" i="22"/>
  <c r="Z52" i="32"/>
  <c r="Z56" i="32"/>
  <c r="Z53" i="85"/>
  <c r="Z63" i="13"/>
  <c r="Z63" i="68"/>
  <c r="Z65" i="10"/>
  <c r="Z60" i="10"/>
  <c r="Z55" i="10"/>
  <c r="Z56" i="10"/>
  <c r="Z52" i="68"/>
  <c r="Z54" i="85"/>
  <c r="Z52" i="9"/>
  <c r="Z64" i="68"/>
  <c r="Z54" i="73"/>
  <c r="Z55" i="32"/>
  <c r="Z57" i="81"/>
  <c r="Z57" i="83"/>
  <c r="Z92" i="9"/>
  <c r="Z92" i="5"/>
  <c r="Z93" i="7"/>
  <c r="Z57" i="9"/>
  <c r="Z56" i="7"/>
  <c r="Z54" i="17"/>
  <c r="Z52" i="81"/>
  <c r="Z56" i="85"/>
  <c r="Z56" i="9"/>
  <c r="Z55" i="7"/>
  <c r="Z59" i="13"/>
  <c r="Z59" i="15"/>
  <c r="Z55" i="15"/>
  <c r="Z61" i="68"/>
  <c r="Z64" i="10"/>
  <c r="Z59" i="10"/>
  <c r="Z54" i="10"/>
  <c r="Z52" i="22"/>
  <c r="Z53" i="73"/>
  <c r="Z96" i="7"/>
  <c r="Z64" i="13"/>
  <c r="Z55" i="73"/>
  <c r="Z56" i="83"/>
  <c r="Z52" i="85"/>
  <c r="Z54" i="5"/>
  <c r="Z62" i="68"/>
  <c r="Z55" i="83"/>
  <c r="Z57" i="85"/>
  <c r="Z55" i="9"/>
  <c r="Z54" i="7"/>
  <c r="Z59" i="17"/>
  <c r="Z93" i="5"/>
  <c r="Z53" i="8"/>
  <c r="Z58" i="13"/>
  <c r="Z55" i="68"/>
  <c r="Z63" i="10"/>
  <c r="Z58" i="10"/>
  <c r="Z53" i="10"/>
  <c r="Z58" i="85"/>
  <c r="Z54" i="9"/>
  <c r="Z60" i="13"/>
  <c r="Z57" i="17"/>
  <c r="Z54" i="83"/>
  <c r="Z53" i="7"/>
  <c r="Z58" i="73"/>
  <c r="Z57" i="32"/>
  <c r="Z53" i="32"/>
  <c r="Z53" i="81"/>
  <c r="Z53" i="83"/>
  <c r="Z55" i="85"/>
  <c r="Z96" i="9"/>
  <c r="Z97" i="7"/>
  <c r="Z53" i="9"/>
  <c r="Z53" i="5"/>
  <c r="Z52" i="7"/>
  <c r="Z58" i="17"/>
  <c r="Z54" i="22"/>
  <c r="Z56" i="81"/>
  <c r="Z97" i="9"/>
  <c r="Z98" i="7"/>
  <c r="Z56" i="68"/>
  <c r="Z52" i="13"/>
  <c r="Z57" i="15"/>
  <c r="Z62" i="10"/>
  <c r="Z57" i="10"/>
  <c r="Z52" i="10"/>
  <c r="Z95" i="9"/>
  <c r="Z57" i="7"/>
  <c r="Z57" i="13"/>
  <c r="Z55" i="22"/>
  <c r="Z52" i="83"/>
  <c r="Z94" i="7"/>
  <c r="W116" i="6"/>
  <c r="W122" i="98" s="1"/>
  <c r="Y116" i="6"/>
  <c r="Y122" i="98" s="1"/>
  <c r="V76" i="6"/>
  <c r="V82" i="98" s="1"/>
  <c r="Y76" i="6"/>
  <c r="Y82" i="98" s="1"/>
  <c r="W76" i="6"/>
  <c r="W82" i="98" s="1"/>
  <c r="V116" i="6"/>
  <c r="V122" i="98" s="1"/>
  <c r="X76" i="6"/>
  <c r="X82" i="98" s="1"/>
  <c r="X116" i="6"/>
  <c r="X122" i="98" s="1"/>
  <c r="W36" i="38"/>
  <c r="W30" i="98" s="1"/>
  <c r="V36" i="49"/>
  <c r="V33" i="98" s="1"/>
  <c r="V36" i="45"/>
  <c r="V31" i="98" s="1"/>
  <c r="W36" i="45"/>
  <c r="W31" i="98" s="1"/>
  <c r="X36" i="38"/>
  <c r="X30" i="98" s="1"/>
  <c r="X36" i="47"/>
  <c r="X32" i="98" s="1"/>
  <c r="V36" i="38"/>
  <c r="V30" i="98" s="1"/>
  <c r="V36" i="47"/>
  <c r="V32" i="98" s="1"/>
  <c r="Y36" i="45"/>
  <c r="Y31" i="98" s="1"/>
  <c r="W36" i="47"/>
  <c r="W32" i="98" s="1"/>
  <c r="X36" i="45"/>
  <c r="X31" i="98" s="1"/>
  <c r="Y36" i="47"/>
  <c r="Y32" i="98" s="1"/>
  <c r="Y36" i="38"/>
  <c r="Y30" i="98" s="1"/>
  <c r="X36" i="49"/>
  <c r="X33" i="98" s="1"/>
  <c r="Y36" i="49"/>
  <c r="Y33" i="98" s="1"/>
  <c r="W36" i="49"/>
  <c r="W33" i="98" s="1"/>
  <c r="F34" i="98" l="1"/>
  <c r="F16" i="98"/>
  <c r="F37" i="98"/>
  <c r="Z76" i="17"/>
  <c r="Z77" i="98" s="1"/>
  <c r="Z76" i="15"/>
  <c r="Z54" i="6"/>
  <c r="Z56" i="6"/>
  <c r="Z52" i="6"/>
  <c r="Z55" i="6"/>
  <c r="Z57" i="6"/>
  <c r="Z16" i="45"/>
  <c r="Z15" i="49"/>
  <c r="Z94" i="6"/>
  <c r="Z95" i="6"/>
  <c r="Z96" i="6"/>
  <c r="Z97" i="6"/>
  <c r="Z92" i="6"/>
  <c r="Z15" i="45"/>
  <c r="Z13" i="45"/>
  <c r="Z14" i="45"/>
  <c r="Z13" i="47"/>
  <c r="Z12" i="49"/>
  <c r="Z15" i="38"/>
  <c r="Y36" i="41"/>
  <c r="X36" i="41"/>
  <c r="Z16" i="47"/>
  <c r="Z12" i="45"/>
  <c r="Z14" i="47"/>
  <c r="Z15" i="47"/>
  <c r="Z13" i="38"/>
  <c r="Z12" i="38"/>
  <c r="V36" i="41"/>
  <c r="W36" i="41"/>
  <c r="Z16" i="38"/>
  <c r="Z12" i="47"/>
  <c r="Z14" i="38"/>
  <c r="Z13" i="49"/>
  <c r="Z16" i="49"/>
  <c r="Z14" i="49"/>
  <c r="X40" i="98" l="1"/>
  <c r="X34" i="98"/>
  <c r="W40" i="98"/>
  <c r="W34" i="98"/>
  <c r="V40" i="98"/>
  <c r="V34" i="98"/>
  <c r="Y40" i="98"/>
  <c r="Y34" i="98"/>
  <c r="Z13" i="41"/>
  <c r="Z16" i="41"/>
  <c r="Z12" i="41"/>
  <c r="Z14" i="41"/>
  <c r="Z15" i="41"/>
  <c r="Z36" i="41" l="1"/>
  <c r="Z40" i="98" l="1"/>
  <c r="Z34" i="98"/>
  <c r="X116" i="10"/>
  <c r="X92" i="98" s="1"/>
  <c r="W116" i="10"/>
  <c r="W92" i="98" s="1"/>
  <c r="V116" i="10"/>
  <c r="V92" i="98" s="1"/>
  <c r="Y116" i="10"/>
  <c r="X116" i="68"/>
  <c r="X108" i="98" s="1"/>
  <c r="W116" i="68"/>
  <c r="W108" i="98" s="1"/>
  <c r="V116" i="68"/>
  <c r="V108" i="98" s="1"/>
  <c r="Y116" i="68"/>
  <c r="Y116" i="73"/>
  <c r="W116" i="73"/>
  <c r="V116" i="73"/>
  <c r="X116" i="73"/>
  <c r="W116" i="81"/>
  <c r="W104" i="98" s="1"/>
  <c r="X116" i="81"/>
  <c r="X104" i="98" s="1"/>
  <c r="V116" i="81"/>
  <c r="V104" i="98" s="1"/>
  <c r="Y116" i="81"/>
  <c r="Y104" i="98" s="1"/>
  <c r="W116" i="83"/>
  <c r="W105" i="98" s="1"/>
  <c r="V116" i="83"/>
  <c r="V105" i="98" s="1"/>
  <c r="Y116" i="83"/>
  <c r="Y105" i="98" s="1"/>
  <c r="X116" i="83"/>
  <c r="X105" i="98" s="1"/>
  <c r="W116" i="69"/>
  <c r="W106" i="98" s="1"/>
  <c r="V116" i="69"/>
  <c r="V106" i="98" s="1"/>
  <c r="Y116" i="69"/>
  <c r="Y106" i="98" s="1"/>
  <c r="X116" i="69"/>
  <c r="X106" i="98" s="1"/>
  <c r="V116" i="85"/>
  <c r="W116" i="85"/>
  <c r="X116" i="85"/>
  <c r="Y116" i="85"/>
  <c r="W116" i="32"/>
  <c r="W102" i="98" s="1"/>
  <c r="V116" i="32"/>
  <c r="V102" i="98" s="1"/>
  <c r="Y116" i="32"/>
  <c r="Y102" i="98" s="1"/>
  <c r="X116" i="32"/>
  <c r="X102" i="98" s="1"/>
  <c r="W116" i="28"/>
  <c r="W99" i="98" s="1"/>
  <c r="X116" i="28"/>
  <c r="X99" i="98" s="1"/>
  <c r="V116" i="28"/>
  <c r="V99" i="98" s="1"/>
  <c r="Y116" i="28"/>
  <c r="X116" i="22"/>
  <c r="X97" i="98" s="1"/>
  <c r="W116" i="22"/>
  <c r="W97" i="98" s="1"/>
  <c r="V116" i="22"/>
  <c r="V97" i="98" s="1"/>
  <c r="Y116" i="22"/>
  <c r="W96" i="98"/>
  <c r="V96" i="98"/>
  <c r="Y96" i="98"/>
  <c r="X96" i="98"/>
  <c r="Y95" i="98"/>
  <c r="X95" i="98"/>
  <c r="W95" i="98"/>
  <c r="V95" i="98"/>
  <c r="X76" i="64"/>
  <c r="X53" i="98" s="1"/>
  <c r="W116" i="64"/>
  <c r="W93" i="98" s="1"/>
  <c r="V116" i="64"/>
  <c r="V93" i="98" s="1"/>
  <c r="W76" i="64"/>
  <c r="W53" i="98" s="1"/>
  <c r="V76" i="64"/>
  <c r="V53" i="98" s="1"/>
  <c r="Y116" i="64"/>
  <c r="Y93" i="98" s="1"/>
  <c r="Y76" i="64"/>
  <c r="Y53" i="98" s="1"/>
  <c r="X116" i="64"/>
  <c r="X93" i="98" s="1"/>
  <c r="X116" i="24"/>
  <c r="W116" i="24"/>
  <c r="V116" i="24"/>
  <c r="Y116" i="24"/>
  <c r="Y116" i="13"/>
  <c r="X116" i="13"/>
  <c r="W116" i="13"/>
  <c r="V116" i="13"/>
  <c r="W116" i="41"/>
  <c r="V116" i="41"/>
  <c r="Y116" i="38"/>
  <c r="Y110" i="98" s="1"/>
  <c r="X116" i="47"/>
  <c r="X112" i="98" s="1"/>
  <c r="X116" i="41"/>
  <c r="V116" i="38"/>
  <c r="V110" i="98" s="1"/>
  <c r="Y116" i="45"/>
  <c r="Y111" i="98" s="1"/>
  <c r="Y116" i="41"/>
  <c r="X116" i="45"/>
  <c r="X111" i="98" s="1"/>
  <c r="W116" i="47"/>
  <c r="W112" i="98" s="1"/>
  <c r="V116" i="47"/>
  <c r="V112" i="98" s="1"/>
  <c r="W116" i="38"/>
  <c r="W110" i="98" s="1"/>
  <c r="X116" i="38"/>
  <c r="X110" i="98" s="1"/>
  <c r="W116" i="45"/>
  <c r="W111" i="98" s="1"/>
  <c r="V116" i="45"/>
  <c r="V111" i="98" s="1"/>
  <c r="Y116" i="47"/>
  <c r="Y112" i="98" s="1"/>
  <c r="Y116" i="49"/>
  <c r="Y113" i="98" s="1"/>
  <c r="X116" i="49"/>
  <c r="X113" i="98" s="1"/>
  <c r="W116" i="49"/>
  <c r="W113" i="98" s="1"/>
  <c r="V116" i="49"/>
  <c r="V113" i="98" s="1"/>
  <c r="Z102" i="24" l="1"/>
  <c r="Z101" i="24"/>
  <c r="Y118" i="98"/>
  <c r="Z96" i="24"/>
  <c r="Z95" i="24"/>
  <c r="Z94" i="24"/>
  <c r="Z93" i="24"/>
  <c r="Z100" i="68"/>
  <c r="Z98" i="68"/>
  <c r="Z99" i="68"/>
  <c r="Z97" i="68"/>
  <c r="Y108" i="98"/>
  <c r="Z94" i="68"/>
  <c r="Z93" i="68"/>
  <c r="Z102" i="13"/>
  <c r="Z101" i="13"/>
  <c r="Z96" i="13"/>
  <c r="Z94" i="13"/>
  <c r="Z95" i="13"/>
  <c r="Z93" i="13"/>
  <c r="Z104" i="10"/>
  <c r="Z103" i="10"/>
  <c r="V114" i="98"/>
  <c r="V120" i="98"/>
  <c r="X94" i="98"/>
  <c r="X115" i="98"/>
  <c r="W98" i="98"/>
  <c r="W118" i="98"/>
  <c r="W107" i="98"/>
  <c r="W119" i="98"/>
  <c r="X114" i="98"/>
  <c r="X120" i="98"/>
  <c r="W114" i="98"/>
  <c r="W120" i="98"/>
  <c r="Y94" i="98"/>
  <c r="Y115" i="98"/>
  <c r="X98" i="98"/>
  <c r="X118" i="98"/>
  <c r="V107" i="98"/>
  <c r="V119" i="98"/>
  <c r="Y114" i="98"/>
  <c r="Y120" i="98"/>
  <c r="V94" i="98"/>
  <c r="V115" i="98"/>
  <c r="Y107" i="98"/>
  <c r="Y119" i="98"/>
  <c r="W94" i="98"/>
  <c r="W115" i="98"/>
  <c r="V98" i="98"/>
  <c r="V118" i="98"/>
  <c r="X107" i="98"/>
  <c r="X119" i="98"/>
  <c r="Z93" i="22"/>
  <c r="Y97" i="98"/>
  <c r="Z95" i="28"/>
  <c r="Z97" i="28"/>
  <c r="Z92" i="28"/>
  <c r="Z94" i="28"/>
  <c r="Z93" i="28"/>
  <c r="Z96" i="28"/>
  <c r="Y99" i="98"/>
  <c r="X100" i="98"/>
  <c r="X101" i="98"/>
  <c r="Y92" i="98"/>
  <c r="Z101" i="10"/>
  <c r="V101" i="98"/>
  <c r="V100" i="98"/>
  <c r="Z100" i="24"/>
  <c r="Z92" i="24"/>
  <c r="Z99" i="24"/>
  <c r="Z98" i="24"/>
  <c r="Z103" i="24"/>
  <c r="Z104" i="24"/>
  <c r="Z97" i="24"/>
  <c r="Y98" i="98"/>
  <c r="W101" i="98"/>
  <c r="W100" i="98"/>
  <c r="Y101" i="98"/>
  <c r="Y100" i="98"/>
  <c r="Z96" i="32"/>
  <c r="Z97" i="17"/>
  <c r="Z94" i="15"/>
  <c r="Z92" i="47"/>
  <c r="Z92" i="45"/>
  <c r="Z93" i="38"/>
  <c r="Z96" i="68"/>
  <c r="Z94" i="22"/>
  <c r="Z98" i="13"/>
  <c r="Z95" i="17"/>
  <c r="Z95" i="85"/>
  <c r="Z93" i="85"/>
  <c r="Z98" i="85"/>
  <c r="Z95" i="10"/>
  <c r="Z95" i="22"/>
  <c r="Z94" i="10"/>
  <c r="Z93" i="10"/>
  <c r="Z98" i="73"/>
  <c r="Z100" i="10"/>
  <c r="Z105" i="10"/>
  <c r="Z102" i="10"/>
  <c r="Z98" i="10"/>
  <c r="Z97" i="10"/>
  <c r="Z99" i="13"/>
  <c r="Z96" i="10"/>
  <c r="Z92" i="22"/>
  <c r="Z92" i="10"/>
  <c r="Z99" i="10"/>
  <c r="Z94" i="73"/>
  <c r="Z97" i="22"/>
  <c r="Z96" i="73"/>
  <c r="Z96" i="22"/>
  <c r="Z97" i="85"/>
  <c r="Z94" i="85"/>
  <c r="Z92" i="85"/>
  <c r="Z97" i="73"/>
  <c r="Z92" i="73"/>
  <c r="Z93" i="73"/>
  <c r="Z95" i="32"/>
  <c r="Z93" i="32"/>
  <c r="Z99" i="17"/>
  <c r="Z96" i="17"/>
  <c r="Z98" i="17"/>
  <c r="Z94" i="17"/>
  <c r="Z99" i="15"/>
  <c r="Z95" i="15"/>
  <c r="Z94" i="32"/>
  <c r="Z92" i="83"/>
  <c r="Z92" i="32"/>
  <c r="Z97" i="32"/>
  <c r="Z96" i="83"/>
  <c r="Z96" i="85"/>
  <c r="Z94" i="81"/>
  <c r="Z92" i="81"/>
  <c r="Z95" i="73"/>
  <c r="Z53" i="64"/>
  <c r="Z54" i="64"/>
  <c r="Z52" i="64"/>
  <c r="Z94" i="64"/>
  <c r="Z92" i="64"/>
  <c r="Z93" i="64"/>
  <c r="Z92" i="13"/>
  <c r="Z97" i="13"/>
  <c r="Z104" i="13"/>
  <c r="Z93" i="47"/>
  <c r="Z103" i="13"/>
  <c r="Z96" i="49"/>
  <c r="Z93" i="49"/>
  <c r="Z104" i="68"/>
  <c r="Z92" i="41"/>
  <c r="Z96" i="45"/>
  <c r="Z92" i="68"/>
  <c r="Z101" i="68"/>
  <c r="Z94" i="41"/>
  <c r="Z93" i="41"/>
  <c r="Z96" i="41"/>
  <c r="Z93" i="45"/>
  <c r="Z100" i="13"/>
  <c r="Z103" i="68"/>
  <c r="Z95" i="68"/>
  <c r="Z102" i="68"/>
  <c r="Z94" i="49"/>
  <c r="Z95" i="49"/>
  <c r="Z92" i="49"/>
  <c r="Z94" i="47"/>
  <c r="Z95" i="47"/>
  <c r="Z96" i="47"/>
  <c r="Z95" i="45"/>
  <c r="Z94" i="45"/>
  <c r="Z96" i="38"/>
  <c r="Z94" i="38"/>
  <c r="Z95" i="38"/>
  <c r="Z92" i="38"/>
  <c r="Z95" i="41"/>
  <c r="Z95" i="83"/>
  <c r="Z93" i="83"/>
  <c r="Z97" i="83"/>
  <c r="Z94" i="83"/>
  <c r="Z98" i="83"/>
  <c r="Z93" i="81"/>
  <c r="Z97" i="81"/>
  <c r="Z95" i="81"/>
  <c r="Z96" i="81"/>
  <c r="Z96" i="15"/>
  <c r="Z97" i="15"/>
  <c r="Z98" i="15"/>
  <c r="Z116" i="15" l="1"/>
  <c r="Z95" i="98" s="1"/>
  <c r="Z116" i="17"/>
  <c r="Z116" i="64"/>
  <c r="Z93" i="98" s="1"/>
  <c r="Z76" i="64"/>
  <c r="Z53" i="98" s="1"/>
  <c r="Z116" i="13"/>
  <c r="Z116" i="68"/>
  <c r="Z108" i="98" s="1"/>
  <c r="Z116" i="81"/>
  <c r="Z104" i="98" s="1"/>
  <c r="Z116" i="32"/>
  <c r="Z102" i="98" s="1"/>
  <c r="Z116" i="83"/>
  <c r="Z105" i="98" s="1"/>
  <c r="Z116" i="28"/>
  <c r="Z99" i="98" s="1"/>
  <c r="Z116" i="22"/>
  <c r="Z97" i="98" s="1"/>
  <c r="Z116" i="69"/>
  <c r="Z106" i="98" s="1"/>
  <c r="Z116" i="85"/>
  <c r="Z116" i="10"/>
  <c r="Z92" i="98" s="1"/>
  <c r="Z116" i="73"/>
  <c r="Z116" i="24"/>
  <c r="Z116" i="47"/>
  <c r="Z112" i="98" s="1"/>
  <c r="Z116" i="38"/>
  <c r="Z110" i="98" s="1"/>
  <c r="Z116" i="45"/>
  <c r="Z111" i="98" s="1"/>
  <c r="Z116" i="41"/>
  <c r="Z116" i="49"/>
  <c r="Z113" i="98" s="1"/>
  <c r="Z114" i="98" l="1"/>
  <c r="Z120" i="98"/>
  <c r="Z98" i="98"/>
  <c r="Z118" i="98"/>
  <c r="Z96" i="98"/>
  <c r="Z117" i="98"/>
  <c r="Z107" i="98"/>
  <c r="Z119" i="98"/>
  <c r="Z94" i="98"/>
  <c r="Z115" i="98"/>
  <c r="Z101" i="98"/>
  <c r="Z100" i="98"/>
  <c r="Z14" i="83"/>
  <c r="Z18" i="83"/>
  <c r="Z12" i="83"/>
  <c r="Z13" i="83"/>
  <c r="Z17" i="83"/>
  <c r="Z15" i="83"/>
  <c r="Z16" i="83"/>
  <c r="Z12" i="81"/>
  <c r="Z16" i="81"/>
  <c r="Z16" i="85"/>
  <c r="Z18" i="85"/>
  <c r="Z14" i="85"/>
  <c r="Z12" i="85"/>
  <c r="Z15" i="85"/>
  <c r="Z13" i="85"/>
  <c r="Z17" i="85"/>
  <c r="Z17" i="81"/>
  <c r="Z13" i="81"/>
  <c r="Z14" i="81"/>
  <c r="Z15" i="81"/>
  <c r="Z76" i="81" l="1"/>
  <c r="Z64" i="98" s="1"/>
  <c r="Z76" i="83"/>
  <c r="Z65" i="98" s="1"/>
  <c r="Z76" i="85"/>
  <c r="Z36" i="85"/>
  <c r="Z36" i="81"/>
  <c r="Z24" i="98" s="1"/>
  <c r="Z36" i="83"/>
  <c r="Z25" i="98" s="1"/>
  <c r="Z67" i="98" l="1"/>
  <c r="Z79" i="98"/>
  <c r="Z39" i="98"/>
  <c r="Z27" i="98"/>
  <c r="Z16" i="69"/>
  <c r="Z21" i="68"/>
  <c r="Z16" i="68"/>
  <c r="Z12" i="68"/>
  <c r="Z13" i="69"/>
  <c r="Z22" i="68"/>
  <c r="Z12" i="73"/>
  <c r="Z18" i="73"/>
  <c r="Z23" i="68"/>
  <c r="Z15" i="68"/>
  <c r="Z18" i="69"/>
  <c r="Z15" i="69"/>
  <c r="Z14" i="69"/>
  <c r="Z12" i="69"/>
  <c r="Z17" i="69"/>
  <c r="Z15" i="73"/>
  <c r="Z17" i="73"/>
  <c r="Z16" i="73"/>
  <c r="Z14" i="73"/>
  <c r="Z13" i="73"/>
  <c r="Z24" i="68"/>
  <c r="Z76" i="68" l="1"/>
  <c r="Z68" i="98" s="1"/>
  <c r="Z76" i="73"/>
  <c r="Z76" i="69"/>
  <c r="Z66" i="98" s="1"/>
  <c r="Z36" i="68"/>
  <c r="Z28" i="98" s="1"/>
  <c r="Z36" i="69"/>
  <c r="Z26" i="98" s="1"/>
  <c r="Z36" i="73"/>
  <c r="Z20" i="98" l="1"/>
  <c r="Z21" i="98"/>
  <c r="Z60" i="98"/>
  <c r="Z61" i="98"/>
  <c r="X36" i="64"/>
  <c r="X13" i="98" s="1"/>
  <c r="W36" i="64"/>
  <c r="W13" i="98" s="1"/>
  <c r="Y36" i="64"/>
  <c r="Y13" i="98" s="1"/>
  <c r="V36" i="64"/>
  <c r="V13" i="98" s="1"/>
  <c r="Z12" i="64" l="1"/>
  <c r="Z13" i="64"/>
  <c r="Z14" i="64"/>
  <c r="Z36" i="64" l="1"/>
  <c r="Z13" i="98" s="1"/>
  <c r="AE116" i="36" l="1"/>
  <c r="AE103" i="98" s="1"/>
  <c r="AE36" i="36"/>
  <c r="AE23" i="98" s="1"/>
  <c r="AE76" i="36"/>
  <c r="AE63" i="98" s="1"/>
  <c r="W36" i="7" l="1"/>
  <c r="W43" i="98" s="1"/>
  <c r="W36" i="9"/>
  <c r="W44" i="98" s="1"/>
  <c r="W36" i="5"/>
  <c r="W41" i="98" s="1"/>
  <c r="Y36" i="8"/>
  <c r="Y45" i="98" s="1"/>
  <c r="V36" i="5"/>
  <c r="V41" i="98" s="1"/>
  <c r="X36" i="5"/>
  <c r="X41" i="98" s="1"/>
  <c r="V36" i="8"/>
  <c r="V45" i="98" s="1"/>
  <c r="X36" i="8"/>
  <c r="X45" i="98" s="1"/>
  <c r="Z36" i="36"/>
  <c r="Z23" i="98" s="1"/>
  <c r="Z116" i="36"/>
  <c r="Z103" i="98" s="1"/>
  <c r="Z76" i="36"/>
  <c r="Z63" i="98" s="1"/>
  <c r="V36" i="7"/>
  <c r="V43" i="98" s="1"/>
  <c r="X36" i="7"/>
  <c r="X43" i="98" s="1"/>
  <c r="Y36" i="7"/>
  <c r="Y43" i="98" s="1"/>
  <c r="V36" i="9"/>
  <c r="V44" i="98" s="1"/>
  <c r="X36" i="9"/>
  <c r="X44" i="98" s="1"/>
  <c r="Y36" i="9"/>
  <c r="Y44" i="98" s="1"/>
  <c r="W36" i="8"/>
  <c r="W45" i="98" s="1"/>
  <c r="Y36" i="5"/>
  <c r="Y41" i="98" s="1"/>
  <c r="V76" i="49"/>
  <c r="V73" i="98" s="1"/>
  <c r="X76" i="49"/>
  <c r="X73" i="98" s="1"/>
  <c r="W76" i="47"/>
  <c r="W72" i="98" s="1"/>
  <c r="Y76" i="45"/>
  <c r="Y71" i="98" s="1"/>
  <c r="V76" i="41"/>
  <c r="X76" i="41"/>
  <c r="X76" i="47"/>
  <c r="X72" i="98" s="1"/>
  <c r="W76" i="45"/>
  <c r="W71" i="98" s="1"/>
  <c r="Y76" i="38"/>
  <c r="Y70" i="98" s="1"/>
  <c r="V76" i="47"/>
  <c r="V72" i="98" s="1"/>
  <c r="V76" i="45"/>
  <c r="V71" i="98" s="1"/>
  <c r="X76" i="45"/>
  <c r="X71" i="98" s="1"/>
  <c r="W76" i="38"/>
  <c r="W70" i="98" s="1"/>
  <c r="Y76" i="41"/>
  <c r="Y76" i="47"/>
  <c r="Y72" i="98" s="1"/>
  <c r="V76" i="38"/>
  <c r="V70" i="98" s="1"/>
  <c r="X76" i="38"/>
  <c r="X70" i="98" s="1"/>
  <c r="W76" i="41"/>
  <c r="Y76" i="49"/>
  <c r="Y73" i="98" s="1"/>
  <c r="W76" i="49"/>
  <c r="W73" i="98" s="1"/>
  <c r="Y36" i="6"/>
  <c r="Y42" i="98" s="1"/>
  <c r="V36" i="6"/>
  <c r="V42" i="98" s="1"/>
  <c r="X36" i="6"/>
  <c r="X42" i="98" s="1"/>
  <c r="W36" i="6"/>
  <c r="W42" i="98" s="1"/>
  <c r="V74" i="98" l="1"/>
  <c r="V80" i="98"/>
  <c r="W74" i="98"/>
  <c r="W80" i="98"/>
  <c r="Y74" i="98"/>
  <c r="Y80" i="98"/>
  <c r="X74" i="98"/>
  <c r="X80" i="98"/>
  <c r="Z76" i="5"/>
  <c r="Z81" i="98" s="1"/>
  <c r="Z116" i="5"/>
  <c r="Z121" i="98" s="1"/>
  <c r="Z76" i="8"/>
  <c r="Z85" i="98" s="1"/>
  <c r="Z116" i="8"/>
  <c r="Z125" i="98" s="1"/>
  <c r="Z55" i="98"/>
  <c r="Z76" i="24"/>
  <c r="Z22" i="10"/>
  <c r="Z17" i="32"/>
  <c r="Z53" i="41"/>
  <c r="Z56" i="41"/>
  <c r="Z52" i="41"/>
  <c r="Z55" i="41"/>
  <c r="Z54" i="41"/>
  <c r="Z12" i="32"/>
  <c r="Z14" i="32"/>
  <c r="Z13" i="32"/>
  <c r="Z15" i="32"/>
  <c r="Z16" i="32"/>
  <c r="Z16" i="15"/>
  <c r="Z15" i="15"/>
  <c r="Z53" i="45"/>
  <c r="Z55" i="49"/>
  <c r="Z17" i="15"/>
  <c r="Z55" i="38"/>
  <c r="Z53" i="47"/>
  <c r="Z18" i="15"/>
  <c r="Z19" i="15"/>
  <c r="Z18" i="7"/>
  <c r="Z24" i="10"/>
  <c r="Z15" i="7"/>
  <c r="Z18" i="10"/>
  <c r="Z20" i="10"/>
  <c r="Z12" i="7"/>
  <c r="Z19" i="17"/>
  <c r="Z21" i="13"/>
  <c r="Z18" i="13"/>
  <c r="Z13" i="8"/>
  <c r="Z14" i="10"/>
  <c r="Z13" i="7"/>
  <c r="Z19" i="10"/>
  <c r="Z14" i="7"/>
  <c r="Z12" i="10"/>
  <c r="Z12" i="9"/>
  <c r="Z16" i="9"/>
  <c r="Z16" i="17"/>
  <c r="Z15" i="9"/>
  <c r="Z14" i="5"/>
  <c r="Z12" i="8"/>
  <c r="Z13" i="10"/>
  <c r="Z17" i="9"/>
  <c r="Z12" i="5"/>
  <c r="Z17" i="7"/>
  <c r="Z17" i="10"/>
  <c r="Z16" i="10"/>
  <c r="Z25" i="10"/>
  <c r="Z14" i="9"/>
  <c r="Z13" i="5"/>
  <c r="Z23" i="10"/>
  <c r="Z16" i="7"/>
  <c r="Z13" i="9"/>
  <c r="Z15" i="10"/>
  <c r="Z12" i="22"/>
  <c r="Z17" i="13"/>
  <c r="Z20" i="13"/>
  <c r="Z15" i="17"/>
  <c r="Z18" i="17"/>
  <c r="Z17" i="22"/>
  <c r="Z12" i="13"/>
  <c r="Z19" i="13"/>
  <c r="Z14" i="22"/>
  <c r="Z16" i="22"/>
  <c r="Z15" i="22"/>
  <c r="Z22" i="13"/>
  <c r="Z17" i="17"/>
  <c r="Z52" i="38"/>
  <c r="Z55" i="47"/>
  <c r="Z54" i="47"/>
  <c r="Z56" i="47"/>
  <c r="Z52" i="47"/>
  <c r="Z53" i="38"/>
  <c r="Z54" i="38"/>
  <c r="Z56" i="38"/>
  <c r="Z52" i="45"/>
  <c r="Z56" i="45"/>
  <c r="Z55" i="45"/>
  <c r="Z54" i="45"/>
  <c r="Z53" i="49"/>
  <c r="Z52" i="49"/>
  <c r="Z56" i="49"/>
  <c r="Z54" i="49"/>
  <c r="Z58" i="98" l="1"/>
  <c r="Z78" i="98"/>
  <c r="Z36" i="15"/>
  <c r="Z15" i="98" s="1"/>
  <c r="Z36" i="17"/>
  <c r="Z76" i="10"/>
  <c r="Z52" i="98" s="1"/>
  <c r="Z36" i="7"/>
  <c r="Z43" i="98" s="1"/>
  <c r="Z36" i="9"/>
  <c r="Z44" i="98" s="1"/>
  <c r="Z76" i="9"/>
  <c r="Z84" i="98" s="1"/>
  <c r="Z116" i="9"/>
  <c r="Z124" i="98" s="1"/>
  <c r="Z76" i="7"/>
  <c r="Z83" i="98" s="1"/>
  <c r="Z116" i="7"/>
  <c r="Z123" i="98" s="1"/>
  <c r="Z76" i="32"/>
  <c r="Z62" i="98" s="1"/>
  <c r="Z76" i="28"/>
  <c r="Z59" i="98" s="1"/>
  <c r="Z76" i="22"/>
  <c r="Z57" i="98" s="1"/>
  <c r="Z56" i="98"/>
  <c r="Z76" i="13"/>
  <c r="Z36" i="22"/>
  <c r="Z17" i="98" s="1"/>
  <c r="Z36" i="10"/>
  <c r="Z12" i="98" s="1"/>
  <c r="Z36" i="24"/>
  <c r="Z36" i="28"/>
  <c r="Z19" i="98" s="1"/>
  <c r="Z36" i="13"/>
  <c r="Z36" i="8"/>
  <c r="Z45" i="98" s="1"/>
  <c r="Z36" i="5"/>
  <c r="Z41" i="98" s="1"/>
  <c r="Z36" i="32"/>
  <c r="Z22" i="98" s="1"/>
  <c r="Z76" i="41"/>
  <c r="Z76" i="38"/>
  <c r="Z70" i="98" s="1"/>
  <c r="Z76" i="49"/>
  <c r="Z73" i="98" s="1"/>
  <c r="Z76" i="45"/>
  <c r="Z71" i="98" s="1"/>
  <c r="Z76" i="47"/>
  <c r="Z72" i="98" s="1"/>
  <c r="Z36" i="38"/>
  <c r="Z30" i="98" s="1"/>
  <c r="Z36" i="49"/>
  <c r="Z33" i="98" s="1"/>
  <c r="Z36" i="45"/>
  <c r="Z31" i="98" s="1"/>
  <c r="Z36" i="47"/>
  <c r="Z32" i="98" s="1"/>
  <c r="Z15" i="6"/>
  <c r="Z12" i="6"/>
  <c r="Z17" i="6"/>
  <c r="Z14" i="6"/>
  <c r="Z16" i="6"/>
  <c r="Z54" i="98" l="1"/>
  <c r="Z75" i="98"/>
  <c r="Z74" i="98"/>
  <c r="Z80" i="98"/>
  <c r="Z14" i="98"/>
  <c r="Z35" i="98"/>
  <c r="Z18" i="98"/>
  <c r="Z38" i="98"/>
  <c r="Z37" i="98"/>
  <c r="Z16" i="98"/>
  <c r="Z116" i="6"/>
  <c r="Z122" i="98" s="1"/>
  <c r="Z76" i="6"/>
  <c r="Z82" i="98" s="1"/>
  <c r="Z36" i="6"/>
  <c r="Z42" i="98" s="1"/>
</calcChain>
</file>

<file path=xl/sharedStrings.xml><?xml version="1.0" encoding="utf-8"?>
<sst xmlns="http://schemas.openxmlformats.org/spreadsheetml/2006/main" count="1084" uniqueCount="657">
  <si>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</si>
  <si>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</si>
  <si>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</si>
  <si>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</si>
  <si>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</si>
  <si>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</si>
  <si>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</si>
  <si>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</si>
  <si>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</si>
  <si>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</si>
  <si>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</si>
  <si>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</si>
  <si>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</si>
  <si>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</si>
  <si>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</si>
  <si>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</si>
  <si>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</si>
  <si>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</si>
  <si>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</si>
  <si>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</si>
  <si>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</si>
  <si>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</si>
  <si>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</si>
  <si>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</si>
  <si>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</si>
  <si>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</si>
  <si>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</si>
  <si>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</si>
  <si>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</si>
  <si>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</si>
  <si>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</si>
  <si>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</si>
  <si>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</si>
  <si>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</si>
  <si>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</si>
  <si>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</si>
  <si>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</si>
  <si>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</si>
  <si>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</si>
  <si>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</si>
  <si>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</si>
  <si>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</si>
  <si>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</si>
  <si>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</si>
  <si>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</si>
  <si>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</si>
  <si>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</si>
  <si>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</si>
  <si>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</si>
  <si>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</si>
  <si>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</si>
  <si>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</si>
  <si>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</si>
  <si>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</si>
  <si>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</si>
  <si>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</si>
  <si>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</si>
  <si>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</si>
  <si>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</si>
  <si>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</si>
  <si>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</si>
  <si>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</si>
  <si>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</si>
  <si>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</si>
  <si>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</si>
  <si>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</si>
  <si>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</si>
  <si>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</si>
  <si>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</si>
  <si>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</si>
  <si>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</si>
  <si>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</si>
  <si>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</si>
  <si>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</si>
  <si>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</si>
  <si>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</si>
  <si>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</si>
  <si>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</si>
  <si>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</si>
  <si>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</si>
  <si>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</si>
  <si>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</si>
  <si>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</si>
  <si>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</si>
  <si>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</si>
  <si>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</si>
  <si>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</si>
  <si>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</si>
  <si>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</si>
  <si>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</si>
  <si>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</si>
  <si>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</si>
  <si>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</si>
  <si>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</si>
  <si>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</si>
  <si>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</si>
  <si>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</si>
  <si>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</si>
  <si>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</si>
  <si>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</si>
  <si>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</si>
  <si>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</si>
  <si>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</si>
  <si>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</si>
  <si>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</si>
  <si>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</si>
  <si>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</si>
  <si>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</si>
  <si>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</si>
  <si>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</si>
  <si>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</si>
  <si>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</si>
  <si>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</si>
  <si>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</si>
  <si>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</si>
  <si>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</si>
  <si>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</si>
  <si>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</si>
  <si>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</si>
  <si>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</si>
  <si>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</si>
  <si>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</si>
  <si>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</si>
  <si>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</si>
  <si>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</si>
  <si>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</si>
  <si>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</si>
  <si>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</si>
  <si>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</si>
  <si>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</si>
  <si>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</si>
  <si>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</si>
  <si>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</si>
  <si>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</si>
  <si>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</si>
  <si>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</si>
  <si>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</si>
  <si>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</si>
  <si>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</si>
  <si>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</si>
  <si>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</si>
  <si>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</si>
  <si>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</si>
  <si>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</si>
  <si>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</si>
  <si>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</si>
  <si>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</si>
  <si>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</si>
  <si>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</si>
  <si>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</si>
  <si>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</si>
  <si>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</si>
  <si>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</si>
  <si>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</si>
  <si>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</si>
  <si>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</si>
  <si>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</si>
  <si>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</si>
  <si>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</si>
  <si>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</si>
  <si>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</si>
  <si>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</si>
  <si>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</si>
  <si>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</si>
  <si>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</si>
  <si>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</si>
  <si>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</si>
  <si>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</si>
  <si>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</si>
  <si>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</si>
  <si>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</si>
  <si>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</si>
  <si>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</si>
  <si>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</si>
  <si>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</si>
  <si>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</si>
  <si>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</si>
  <si>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</si>
  <si>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</si>
  <si>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</si>
  <si>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</si>
  <si>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</si>
  <si>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</si>
  <si>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</si>
  <si>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</si>
  <si>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</si>
  <si>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</si>
  <si>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</si>
  <si>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</si>
  <si>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</si>
  <si>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</si>
  <si>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</si>
  <si>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</si>
  <si>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</si>
  <si>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</si>
  <si>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</si>
  <si>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</si>
  <si>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</si>
  <si>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</si>
  <si>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</si>
  <si>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</si>
  <si>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</si>
  <si>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</si>
  <si>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</si>
  <si>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</si>
  <si>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</si>
  <si>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</si>
  <si>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</si>
  <si>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</si>
  <si>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</si>
  <si>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</si>
  <si>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</si>
  <si>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</si>
  <si>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</si>
  <si>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</si>
  <si>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</si>
  <si>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</si>
  <si>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</si>
  <si>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</si>
  <si>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</si>
  <si>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</si>
  <si>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</si>
  <si>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</si>
  <si>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</si>
  <si>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</si>
  <si>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</si>
  <si>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</si>
  <si>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</si>
  <si>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</si>
  <si>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</si>
  <si>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</si>
  <si>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</si>
  <si>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</si>
  <si>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</si>
  <si>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</si>
  <si>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</si>
  <si>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</si>
  <si>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</si>
  <si>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</si>
  <si>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</si>
  <si>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</si>
  <si>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</si>
  <si>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</si>
  <si>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</si>
  <si>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</si>
  <si>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</si>
  <si>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</si>
  <si>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</si>
  <si>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</si>
  <si>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</si>
  <si>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</si>
  <si>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</si>
  <si>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</si>
  <si>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</si>
  <si>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</si>
  <si>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</si>
  <si>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</si>
  <si>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</si>
  <si>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</si>
  <si>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</si>
  <si>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</si>
  <si>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</si>
  <si>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</si>
  <si>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</si>
  <si>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</si>
  <si>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</si>
  <si>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</si>
  <si>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</si>
  <si>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</si>
  <si>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</si>
  <si>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</si>
  <si>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</si>
  <si>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</si>
  <si>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</si>
  <si>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</si>
  <si>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</si>
  <si>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</si>
  <si>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</si>
  <si>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</si>
  <si>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</si>
  <si>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</si>
  <si>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</si>
  <si>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</si>
  <si>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</si>
  <si>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</si>
  <si>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</si>
  <si>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</si>
  <si>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</si>
  <si>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</si>
  <si>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</si>
  <si>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</si>
  <si>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</si>
  <si>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</si>
  <si>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</si>
  <si>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</si>
  <si>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</si>
  <si>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</si>
  <si>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</si>
  <si>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</si>
  <si>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</si>
  <si>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</si>
  <si>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</si>
  <si>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</si>
  <si>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</si>
  <si>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</si>
  <si>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</si>
  <si>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</si>
  <si>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</si>
  <si>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</si>
  <si>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</si>
  <si>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</si>
  <si>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</si>
  <si>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</si>
  <si>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</si>
  <si>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</si>
  <si>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</si>
  <si>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</si>
  <si>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</si>
  <si>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</si>
  <si>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</si>
  <si>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</si>
  <si>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</si>
  <si>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</si>
  <si>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</si>
  <si>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</si>
  <si>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</si>
  <si>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</si>
  <si>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</si>
  <si>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</si>
  <si>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</si>
  <si>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</si>
  <si>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</si>
  <si>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</si>
  <si>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</si>
  <si>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</si>
  <si>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</si>
  <si>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</si>
  <si>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</si>
  <si>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</si>
  <si>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</si>
  <si>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</si>
  <si>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</si>
  <si>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</si>
  <si>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</si>
  <si>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</si>
  <si>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</si>
  <si>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</si>
  <si>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</si>
  <si>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</si>
  <si>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</si>
  <si>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</si>
  <si>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</si>
  <si>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</si>
  <si>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</si>
  <si>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</si>
  <si>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</si>
  <si>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</si>
  <si>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</si>
  <si>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</si>
  <si>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</si>
  <si>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</si>
  <si>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</si>
  <si>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</si>
  <si>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</si>
  <si>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</si>
  <si>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</si>
  <si>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</si>
  <si>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</si>
  <si>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</si>
  <si>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</si>
  <si>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</si>
  <si>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</si>
  <si>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</si>
  <si>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</si>
  <si>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</si>
  <si>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</si>
  <si>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</si>
  <si>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</si>
  <si>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</si>
  <si>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</si>
  <si>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</si>
  <si>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</si>
  <si>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</si>
  <si>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</si>
  <si>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</si>
  <si>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</si>
  <si>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</si>
  <si>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</si>
  <si>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</si>
  <si>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</si>
  <si>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</si>
  <si>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</si>
  <si>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</si>
  <si>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</si>
  <si>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</si>
  <si>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</si>
  <si>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</si>
  <si>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</si>
  <si>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</si>
  <si>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</si>
  <si>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</si>
  <si>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</si>
  <si>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</si>
  <si>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</si>
  <si>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</si>
  <si>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</si>
  <si>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</si>
  <si>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</si>
  <si>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</si>
  <si>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</si>
  <si>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</si>
  <si>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</si>
  <si>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</si>
  <si>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</si>
  <si>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</si>
  <si>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</si>
  <si>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</si>
  <si>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</si>
  <si>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</si>
  <si>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</si>
  <si>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</si>
  <si>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</si>
  <si>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</si>
  <si>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</si>
  <si>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</si>
  <si>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</si>
  <si>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</si>
  <si>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</si>
  <si>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</si>
  <si>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</si>
  <si>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</si>
  <si>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</si>
  <si>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</si>
  <si>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</si>
  <si>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</si>
  <si>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</si>
  <si>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</si>
  <si>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</si>
  <si>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</si>
  <si>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</si>
  <si>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</si>
  <si>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</si>
  <si>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</si>
  <si>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</si>
  <si>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</si>
  <si>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</si>
  <si>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</si>
  <si>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</si>
  <si>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Voir http://www.oak-bv.admin.ch/fr/themes/recensement-situation-financiere/index.html</t>
  </si>
  <si>
    <t>Siehe http://www.oak-bv.admin.ch/de/themen/erhebung-finanzielle-lage/index.html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</si>
  <si>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</si>
  <si>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</si>
  <si>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</si>
  <si>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</si>
  <si>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</si>
  <si>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</si>
  <si>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</si>
  <si>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</si>
  <si>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</si>
  <si>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</si>
  <si>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</si>
  <si>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</si>
  <si>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</si>
  <si>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</si>
  <si>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</si>
  <si>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</si>
  <si>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</si>
  <si>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</si>
  <si>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</si>
  <si>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</si>
  <si>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</si>
  <si>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</si>
  <si>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</si>
  <si>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</si>
  <si>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</si>
  <si>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</si>
  <si>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</si>
  <si>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</si>
  <si>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</si>
  <si>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</si>
  <si>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</si>
  <si>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</si>
  <si>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</si>
  <si>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</si>
  <si>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</si>
  <si>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</si>
  <si>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</si>
  <si>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</si>
  <si>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</si>
  <si>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</si>
  <si>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</si>
  <si>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</si>
  <si>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</si>
  <si>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</si>
  <si>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</si>
  <si>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</si>
  <si>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</si>
  <si>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</si>
  <si>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</si>
  <si>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</si>
  <si>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</si>
  <si>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</si>
  <si>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</si>
  <si>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</si>
  <si>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</si>
  <si>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</si>
  <si>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</si>
  <si>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</si>
  <si>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</si>
  <si>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</si>
  <si>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</si>
  <si>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</si>
  <si>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</si>
  <si>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http://www.oak-bv.admin.ch/de/themen/erhebung-finanzielle-lage/index.html</t>
  </si>
  <si>
    <t>http://www.oak-bv.admin.ch/fr/themes/recensement-situation-financiere/index.html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</si>
  <si>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</si>
  <si>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</si>
  <si>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</si>
  <si>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</si>
  <si>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</si>
  <si>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</si>
  <si>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</si>
  <si>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</si>
  <si>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</si>
  <si>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</si>
  <si>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</si>
  <si>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</si>
  <si>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</si>
  <si>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</si>
  <si>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</si>
  <si>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</si>
  <si>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</si>
  <si>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</si>
  <si>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</si>
  <si>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</si>
  <si>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</si>
  <si>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</si>
  <si>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</si>
  <si>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</si>
  <si>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</si>
  <si>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</si>
  <si>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</si>
  <si>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</si>
  <si>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Control of totals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</si>
  <si>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</si>
  <si>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</si>
  <si>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</si>
  <si>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</si>
  <si>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</si>
  <si>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</si>
  <si>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</si>
  <si>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</si>
  <si>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</si>
  <si>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</si>
  <si>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</si>
  <si>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</si>
  <si>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</si>
  <si>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</si>
  <si>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</si>
  <si>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</si>
  <si>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</si>
  <si>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</si>
  <si>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</si>
  <si>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</si>
  <si>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Nettorendite</t>
  </si>
  <si>
    <t>Rendement net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</si>
  <si>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</si>
  <si>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</si>
  <si>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</si>
  <si>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</si>
  <si>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</si>
  <si>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</si>
  <si>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</si>
  <si>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</si>
  <si>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</si>
  <si>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</si>
  <si>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</si>
  <si>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</si>
  <si>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</si>
  <si>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</si>
  <si>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</si>
  <si>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</si>
  <si>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</si>
  <si>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</si>
  <si>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</si>
  <si>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</si>
  <si>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</si>
  <si>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</si>
  <si>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</si>
  <si>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</si>
  <si>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</si>
  <si>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</si>
  <si>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</si>
  <si>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</si>
  <si>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</si>
  <si>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</si>
  <si>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</si>
  <si>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Erhebung zur finanziellen Lage der Vorsorgeeinrichtungen 2019</t>
  </si>
  <si>
    <t>Enquête sur la situation financière des institutions de prévoyance 2019</t>
  </si>
  <si>
    <t>Datenauswertungen zum Bericht zur finanziellen Lage der Vorsorgeeinrichtungen 2019</t>
  </si>
  <si>
    <t>Données exploitées concernant le rapport sur la situation financière des institutions de prévoyance 2019</t>
  </si>
  <si>
    <t>http://www.oak-bv.admin.ch/fileadmin/dateien/themen/Erhebung_finanzielle_Lage/Fragebogen_2019.pdf</t>
  </si>
  <si>
    <t>http://www.oak-bv.admin.ch/fileadmin/dateien/themen/Erhebung_finanzielle_Lage/Questionnaire_2019.pdf</t>
  </si>
  <si>
    <t>http://www.oak-bv.admin.ch/fileadmin/dateien/themen/Erhebung_finanzielle_Lage/Erlaeuterungen_2019.pdf</t>
  </si>
  <si>
    <t>http://www.oak-bv.admin.ch/fileadmin/dateien/themen/Erhebung_finanzielle_Lage/Guide_2019.pdf</t>
  </si>
  <si>
    <t>http://www.oak-bv.admin.ch/fileadmin/dateien/themen/Erhebung_finanzielle_Lage/Berechnungen_2019.pdf</t>
  </si>
  <si>
    <t>http://www.oak-bv.admin.ch/fileadmin/dateien/themen/Erhebung_finanzielle_Lage/Calculs_2019.pdf</t>
  </si>
  <si>
    <t>http://www.oak-bv.admin.ch/fileadmin/dateien/Mitteilungen/Bericht_finanzielle_Lage_2019.pdf</t>
  </si>
  <si>
    <t>http://www.oak-bv.admin.ch/fileadmin/dateien/Mitteilungen/Rapport_situation_financiere_2019.pdf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</si>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</sst>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18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34" fillId="0" borderId="21" xfId="50" applyNumberFormat="1" applyFont="1" applyBorder="1"/>
    <xf numFmtId="0" fontId="0" fillId="0" borderId="18" xfId="0" applyBorder="1"/>
    <xf numFmtId="0" fontId="0" fillId="0" borderId="0" xfId="0" applyBorder="1"/>
    <xf numFmtId="0" fontId="0" fillId="0" borderId="19" xfId="0" applyBorder="1"/>
    <xf numFmtId="0" fontId="0" fillId="0" borderId="21" xfId="0" applyBorder="1"/>
    <xf numFmtId="3" fontId="0" fillId="0" borderId="0" xfId="0" applyNumberFormat="1" applyBorder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/>
    <cellStyle name="Notiz" xfId="17" builtinId="10" customBuiltin="1"/>
    <cellStyle name="Percent 2" xfId="46"/>
    <cellStyle name="Prozent" xfId="2" builtinId="5"/>
    <cellStyle name="Prozent 2" xfId="45"/>
    <cellStyle name="Schlecht" xfId="9" builtinId="27" customBuiltin="1"/>
    <cellStyle name="Standard" xfId="0" builtinId="0"/>
    <cellStyle name="Standard 2" xfId="44"/>
    <cellStyle name="Standard 2 2" xfId="47"/>
    <cellStyle name="Standard 3" xfId="49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emien/OAK-BV/Bereich%20Risk%20Management/Bericht%20finanzielle%20Lage%202015/Auswertungen/Daten%202012-2015%20(Stand%202016-03-1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ns_all (2012)"/>
      <sheetName val="Means_Basis (2012)"/>
      <sheetName val="Means_Bilanzsumme (2012)"/>
      <sheetName val="Means_Anlage (2012)"/>
      <sheetName val="Means_Quantile (2012)"/>
      <sheetName val="Sanierungsmassnahmen (2012)"/>
      <sheetName val="Means_all (2013)"/>
      <sheetName val="Means_Basis (2013)"/>
      <sheetName val="Means_Bilanzsumme (2013)"/>
      <sheetName val="Means_Anlage_Neu (2013)"/>
      <sheetName val="Means_Anlage (2013)"/>
      <sheetName val="Means_Quantile (2013)"/>
      <sheetName val="Sanierungsmassnahmen (2013)"/>
      <sheetName val="Means_all"/>
      <sheetName val="Means_Basis"/>
      <sheetName val="Means_Bilanzsumme"/>
      <sheetName val="means_vorsorgekapital"/>
      <sheetName val="Means_Anlage_Neu"/>
      <sheetName val="Means_Anlage"/>
      <sheetName val="Means_Quantile"/>
      <sheetName val="Sanierungsmassnahmen"/>
      <sheetName val="diff_tech_zins"/>
      <sheetName val="means_all 2015"/>
      <sheetName val="means_basis 2015"/>
      <sheetName val="means_bilanzsumme 2015"/>
      <sheetName val="means_vorsorgekapital 2015"/>
      <sheetName val="means_anlage_neu 2015"/>
      <sheetName val="means_anlage 2015"/>
      <sheetName val="Durchschnitte 2012"/>
      <sheetName val="Daten 2012"/>
      <sheetName val="2013"/>
      <sheetName val="2014"/>
      <sheetName val="2015"/>
      <sheetName val="Grundlage Subkategorien Anlagen"/>
      <sheetName val="11, 12, 13"/>
      <sheetName val="18"/>
      <sheetName val="Performance"/>
      <sheetName val="Control"/>
      <sheetName val="0"/>
      <sheetName val="6"/>
      <sheetName val="7, 9"/>
      <sheetName val="8, 10"/>
      <sheetName val="30"/>
      <sheetName val="35"/>
      <sheetName val="28"/>
      <sheetName val="1"/>
      <sheetName val="2"/>
      <sheetName val="3"/>
      <sheetName val="4"/>
      <sheetName val="5"/>
      <sheetName val="16"/>
      <sheetName val="17"/>
      <sheetName val="20"/>
      <sheetName val="21"/>
      <sheetName val="22"/>
      <sheetName val="23"/>
      <sheetName val="24"/>
      <sheetName val="25"/>
      <sheetName val="27"/>
      <sheetName val="32"/>
      <sheetName val="36"/>
      <sheetName val="37"/>
      <sheetName val="38"/>
      <sheetName val="39"/>
      <sheetName val="40"/>
      <sheetName val="19"/>
      <sheetName val="15"/>
      <sheetName val="26"/>
      <sheetName val="29"/>
      <sheetName val="31"/>
      <sheetName val="33"/>
      <sheetName val="Trans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6">
          <cell r="B36">
            <v>1845</v>
          </cell>
        </row>
      </sheetData>
      <sheetData sheetId="37"/>
      <sheetData sheetId="38"/>
      <sheetData sheetId="39">
        <row r="36">
          <cell r="B36">
            <v>1845</v>
          </cell>
        </row>
      </sheetData>
      <sheetData sheetId="40"/>
      <sheetData sheetId="41"/>
      <sheetData sheetId="42"/>
      <sheetData sheetId="43">
        <row r="36">
          <cell r="B36">
            <v>37</v>
          </cell>
        </row>
      </sheetData>
      <sheetData sheetId="44"/>
      <sheetData sheetId="45">
        <row r="36">
          <cell r="B36">
            <v>1845</v>
          </cell>
        </row>
      </sheetData>
      <sheetData sheetId="46">
        <row r="36">
          <cell r="B36">
            <v>1845</v>
          </cell>
        </row>
      </sheetData>
      <sheetData sheetId="47">
        <row r="36">
          <cell r="B36">
            <v>1760</v>
          </cell>
        </row>
      </sheetData>
      <sheetData sheetId="48">
        <row r="36">
          <cell r="B36">
            <v>1845</v>
          </cell>
        </row>
      </sheetData>
      <sheetData sheetId="49">
        <row r="36">
          <cell r="B36">
            <v>1845</v>
          </cell>
        </row>
      </sheetData>
      <sheetData sheetId="50">
        <row r="36">
          <cell r="B36">
            <v>1845</v>
          </cell>
        </row>
      </sheetData>
      <sheetData sheetId="51">
        <row r="36">
          <cell r="B36">
            <v>1845</v>
          </cell>
        </row>
      </sheetData>
      <sheetData sheetId="52">
        <row r="36">
          <cell r="B36">
            <v>1845</v>
          </cell>
        </row>
      </sheetData>
      <sheetData sheetId="53">
        <row r="36">
          <cell r="B36">
            <v>1845</v>
          </cell>
        </row>
      </sheetData>
      <sheetData sheetId="54">
        <row r="36">
          <cell r="B36">
            <v>1845</v>
          </cell>
        </row>
      </sheetData>
      <sheetData sheetId="55">
        <row r="36">
          <cell r="B36">
            <v>1845</v>
          </cell>
        </row>
      </sheetData>
      <sheetData sheetId="56">
        <row r="36">
          <cell r="B36">
            <v>1845</v>
          </cell>
        </row>
      </sheetData>
      <sheetData sheetId="57">
        <row r="36">
          <cell r="B36">
            <v>1845</v>
          </cell>
        </row>
      </sheetData>
      <sheetData sheetId="58">
        <row r="36">
          <cell r="B36">
            <v>1845</v>
          </cell>
        </row>
      </sheetData>
      <sheetData sheetId="59">
        <row r="36">
          <cell r="B36">
            <v>1845</v>
          </cell>
        </row>
      </sheetData>
      <sheetData sheetId="60">
        <row r="36">
          <cell r="B36">
            <v>1845</v>
          </cell>
        </row>
      </sheetData>
      <sheetData sheetId="61">
        <row r="36">
          <cell r="B36">
            <v>1845</v>
          </cell>
        </row>
      </sheetData>
      <sheetData sheetId="62">
        <row r="36">
          <cell r="B36">
            <v>1845</v>
          </cell>
        </row>
      </sheetData>
      <sheetData sheetId="63">
        <row r="36">
          <cell r="B36">
            <v>1845</v>
          </cell>
        </row>
      </sheetData>
      <sheetData sheetId="64">
        <row r="36">
          <cell r="B36">
            <v>1845</v>
          </cell>
        </row>
      </sheetData>
      <sheetData sheetId="65">
        <row r="36">
          <cell r="B36">
            <v>1845</v>
          </cell>
        </row>
      </sheetData>
      <sheetData sheetId="66">
        <row r="36">
          <cell r="B36">
            <v>1845</v>
          </cell>
        </row>
      </sheetData>
      <sheetData sheetId="67">
        <row r="36">
          <cell r="B36">
            <v>1845</v>
          </cell>
        </row>
      </sheetData>
      <sheetData sheetId="68">
        <row r="36">
          <cell r="B36">
            <v>1845</v>
          </cell>
        </row>
      </sheetData>
      <sheetData sheetId="69">
        <row r="36">
          <cell r="B36">
            <v>1845</v>
          </cell>
        </row>
      </sheetData>
      <sheetData sheetId="70">
        <row r="36">
          <cell r="B36">
            <v>1845</v>
          </cell>
        </row>
      </sheetData>
      <sheetData sheetId="71">
        <row r="5">
          <cell r="B5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/index.html" TargetMode="External"/><Relationship Id="rId1" Type="http://schemas.openxmlformats.org/officeDocument/2006/relationships/hyperlink" Target="http://www.oak-bv.admin.ch/de/themen/erhebung-finanzielle-lage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AJ20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4.25" x14ac:dyDescent="0.2"/>
  <cols>
    <col min="1" max="1" width="40.625" style="191" customWidth="1"/>
    <col min="2" max="2" width="11" style="188"/>
    <col min="3" max="5" width="11" style="189"/>
    <col min="6" max="6" width="11" style="190"/>
    <col min="7" max="7" width="11" style="188"/>
    <col min="8" max="10" width="11" style="189"/>
    <col min="11" max="11" width="11" style="190"/>
    <col min="12" max="12" width="11" style="188"/>
    <col min="13" max="15" width="11" style="189"/>
    <col min="16" max="16" width="11" style="190"/>
    <col min="17" max="17" width="11" style="188"/>
    <col min="18" max="20" width="11" style="189"/>
    <col min="21" max="21" width="11" style="190"/>
    <col min="22" max="22" width="11" style="188"/>
    <col min="23" max="25" width="11" style="189"/>
    <col min="26" max="26" width="11" style="190"/>
    <col min="27" max="27" width="11" style="188"/>
    <col min="28" max="30" width="11" style="189"/>
    <col min="31" max="31" width="11" style="190"/>
    <col min="32" max="32" width="11" style="188"/>
    <col min="33" max="35" width="11" style="189"/>
    <col min="36" max="36" width="11" style="190"/>
  </cols>
  <sheetData>
    <row r="1" spans="1:36" s="22" customFormat="1" ht="18" x14ac:dyDescent="0.25">
      <c r="A1" s="109" t="s">
        <v>543</v>
      </c>
      <c r="B1" s="21"/>
      <c r="E1" s="23"/>
      <c r="F1" s="24"/>
      <c r="G1" s="21"/>
      <c r="J1" s="23"/>
      <c r="K1" s="24"/>
      <c r="L1" s="21"/>
      <c r="O1" s="23"/>
      <c r="P1" s="24"/>
      <c r="Q1" s="21"/>
      <c r="T1" s="23"/>
      <c r="U1" s="24"/>
      <c r="V1" s="21"/>
      <c r="Y1" s="23"/>
      <c r="Z1" s="24"/>
      <c r="AA1" s="21"/>
      <c r="AD1" s="39"/>
      <c r="AE1" s="24"/>
      <c r="AF1" s="21"/>
      <c r="AI1" s="39"/>
      <c r="AJ1" s="24"/>
    </row>
    <row r="2" spans="1:36" s="18" customFormat="1" ht="12.75" x14ac:dyDescent="0.2">
      <c r="A2" s="187" t="str">
        <f>Translation!$A$28</f>
        <v>zurück zur Übersicht</v>
      </c>
      <c r="B2" s="25"/>
      <c r="E2" s="26"/>
      <c r="F2" s="27"/>
      <c r="G2" s="25"/>
      <c r="J2" s="26"/>
      <c r="K2" s="27"/>
      <c r="L2" s="25"/>
      <c r="O2" s="26"/>
      <c r="P2" s="27"/>
      <c r="Q2" s="25"/>
      <c r="T2" s="26"/>
      <c r="U2" s="27"/>
      <c r="V2" s="25"/>
      <c r="Y2" s="26"/>
      <c r="Z2" s="27"/>
      <c r="AA2" s="25"/>
      <c r="AD2" s="40"/>
      <c r="AE2" s="27"/>
      <c r="AF2" s="25"/>
      <c r="AI2" s="40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19" t="str">
        <f>Translation!$A$48</f>
        <v>Anzahl aktive Versicherte</v>
      </c>
      <c r="N4" s="19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19" t="str">
        <f>Translation!$A$48</f>
        <v>Anzahl aktive Versicherte</v>
      </c>
      <c r="S4" s="19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19" t="str">
        <f>Translation!$A$48</f>
        <v>Anzahl aktive Versicherte</v>
      </c>
      <c r="X4" s="19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19" t="str">
        <f>Translation!$A$48</f>
        <v>Anzahl aktive Versicherte</v>
      </c>
      <c r="AC4" s="19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61"/>
      <c r="F5" s="62"/>
      <c r="G5" s="59"/>
      <c r="J5" s="61"/>
      <c r="K5" s="62"/>
      <c r="L5" s="59"/>
      <c r="O5" s="61"/>
      <c r="P5" s="62"/>
      <c r="Q5" s="59"/>
      <c r="T5" s="61"/>
      <c r="U5" s="62"/>
      <c r="V5" s="59"/>
      <c r="Y5" s="61"/>
      <c r="Z5" s="62"/>
      <c r="AA5" s="59"/>
      <c r="AD5" s="63"/>
      <c r="AE5" s="62"/>
      <c r="AF5" s="59"/>
      <c r="AG5" s="74"/>
      <c r="AH5" s="74"/>
      <c r="AI5" s="63"/>
      <c r="AJ5" s="62"/>
    </row>
    <row r="6" spans="1:36" s="1" customFormat="1" ht="12.75" x14ac:dyDescent="0.2">
      <c r="A6" s="110"/>
      <c r="B6" s="25"/>
      <c r="C6" s="18"/>
      <c r="D6" s="18"/>
      <c r="E6" s="26"/>
      <c r="F6" s="27"/>
      <c r="G6" s="25"/>
      <c r="H6" s="18"/>
      <c r="I6" s="18"/>
      <c r="J6" s="26"/>
      <c r="K6" s="27"/>
      <c r="L6" s="25"/>
      <c r="M6" s="18"/>
      <c r="N6" s="18"/>
      <c r="O6" s="26"/>
      <c r="P6" s="27"/>
      <c r="Q6" s="25"/>
      <c r="R6" s="18"/>
      <c r="S6" s="18"/>
      <c r="T6" s="26"/>
      <c r="U6" s="27"/>
      <c r="V6" s="25"/>
      <c r="W6" s="18"/>
      <c r="X6" s="18"/>
      <c r="Y6" s="26"/>
      <c r="Z6" s="27"/>
      <c r="AA6" s="25"/>
      <c r="AB6" s="18"/>
      <c r="AC6" s="18"/>
      <c r="AD6" s="40"/>
      <c r="AE6" s="27"/>
      <c r="AF6" s="25"/>
      <c r="AG6" s="75"/>
      <c r="AH6" s="75"/>
      <c r="AI6" s="40"/>
      <c r="AJ6" s="27"/>
    </row>
    <row r="7" spans="1:36" s="1" customFormat="1" ht="12.75" hidden="1" customHeight="1" x14ac:dyDescent="0.2">
      <c r="A7" s="110"/>
      <c r="B7" s="25"/>
      <c r="C7" s="18"/>
      <c r="D7" s="18"/>
      <c r="E7" s="26"/>
      <c r="F7" s="27"/>
      <c r="G7" s="25"/>
      <c r="H7" s="18"/>
      <c r="I7" s="18"/>
      <c r="J7" s="26"/>
      <c r="K7" s="27"/>
      <c r="L7" s="25"/>
      <c r="M7" s="18"/>
      <c r="N7" s="18"/>
      <c r="O7" s="26"/>
      <c r="P7" s="27"/>
      <c r="Q7" s="25"/>
      <c r="R7" s="18"/>
      <c r="S7" s="18"/>
      <c r="T7" s="26"/>
      <c r="U7" s="27"/>
      <c r="V7" s="25"/>
      <c r="W7" s="18"/>
      <c r="X7" s="18"/>
      <c r="Y7" s="26"/>
      <c r="Z7" s="27"/>
      <c r="AA7" s="25"/>
      <c r="AB7" s="18"/>
      <c r="AC7" s="18"/>
      <c r="AD7" s="40"/>
      <c r="AE7" s="27"/>
      <c r="AF7" s="25"/>
      <c r="AG7" s="75"/>
      <c r="AH7" s="75"/>
      <c r="AI7" s="40"/>
      <c r="AJ7" s="27"/>
    </row>
    <row r="8" spans="1:36" s="1" customFormat="1" ht="12.75" hidden="1" customHeight="1" x14ac:dyDescent="0.2">
      <c r="A8" s="110"/>
      <c r="B8" s="25"/>
      <c r="C8" s="18"/>
      <c r="D8" s="18"/>
      <c r="E8" s="26"/>
      <c r="F8" s="27"/>
      <c r="G8" s="25"/>
      <c r="H8" s="18"/>
      <c r="I8" s="18"/>
      <c r="J8" s="26"/>
      <c r="K8" s="27"/>
      <c r="L8" s="25"/>
      <c r="M8" s="18"/>
      <c r="N8" s="18"/>
      <c r="O8" s="26"/>
      <c r="P8" s="27"/>
      <c r="Q8" s="25"/>
      <c r="R8" s="18"/>
      <c r="S8" s="18"/>
      <c r="T8" s="26"/>
      <c r="U8" s="27"/>
      <c r="V8" s="25"/>
      <c r="W8" s="18"/>
      <c r="X8" s="18"/>
      <c r="Y8" s="26"/>
      <c r="Z8" s="27"/>
      <c r="AA8" s="25"/>
      <c r="AB8" s="18"/>
      <c r="AC8" s="18"/>
      <c r="AD8" s="40"/>
      <c r="AE8" s="27"/>
      <c r="AF8" s="25"/>
      <c r="AG8" s="75"/>
      <c r="AH8" s="75"/>
      <c r="AI8" s="40"/>
      <c r="AJ8" s="27"/>
    </row>
    <row r="9" spans="1:36" s="1" customFormat="1" ht="12.75" hidden="1" customHeight="1" x14ac:dyDescent="0.2">
      <c r="A9" s="110"/>
      <c r="B9" s="25"/>
      <c r="C9" s="18"/>
      <c r="D9" s="18"/>
      <c r="E9" s="26"/>
      <c r="F9" s="27"/>
      <c r="G9" s="25"/>
      <c r="H9" s="18"/>
      <c r="I9" s="18"/>
      <c r="J9" s="26"/>
      <c r="K9" s="27"/>
      <c r="L9" s="25"/>
      <c r="M9" s="18"/>
      <c r="N9" s="18"/>
      <c r="O9" s="26"/>
      <c r="P9" s="27"/>
      <c r="Q9" s="25"/>
      <c r="R9" s="18"/>
      <c r="S9" s="18"/>
      <c r="T9" s="26"/>
      <c r="U9" s="27"/>
      <c r="V9" s="25"/>
      <c r="W9" s="18"/>
      <c r="X9" s="18"/>
      <c r="Y9" s="26"/>
      <c r="Z9" s="27"/>
      <c r="AA9" s="25"/>
      <c r="AB9" s="18"/>
      <c r="AC9" s="18"/>
      <c r="AD9" s="40"/>
      <c r="AE9" s="27"/>
      <c r="AF9" s="25"/>
      <c r="AG9" s="75"/>
      <c r="AH9" s="75"/>
      <c r="AI9" s="40"/>
      <c r="AJ9" s="27"/>
    </row>
    <row r="10" spans="1:36" s="1" customFormat="1" ht="12.75" x14ac:dyDescent="0.2">
      <c r="A10" s="110"/>
      <c r="B10" s="25"/>
      <c r="C10" s="18"/>
      <c r="D10" s="18"/>
      <c r="E10" s="26"/>
      <c r="F10" s="27"/>
      <c r="G10" s="25"/>
      <c r="H10" s="18"/>
      <c r="I10" s="18"/>
      <c r="J10" s="26"/>
      <c r="K10" s="27"/>
      <c r="L10" s="25"/>
      <c r="M10" s="18"/>
      <c r="N10" s="18"/>
      <c r="O10" s="26"/>
      <c r="P10" s="27"/>
      <c r="Q10" s="25"/>
      <c r="R10" s="18"/>
      <c r="S10" s="18"/>
      <c r="T10" s="26"/>
      <c r="U10" s="27"/>
      <c r="V10" s="25"/>
      <c r="W10" s="18"/>
      <c r="X10" s="18"/>
      <c r="Y10" s="26"/>
      <c r="Z10" s="27"/>
      <c r="AA10" s="25"/>
      <c r="AB10" s="18"/>
      <c r="AC10" s="18"/>
      <c r="AD10" s="40"/>
      <c r="AE10" s="27"/>
      <c r="AF10" s="25"/>
      <c r="AG10" s="75"/>
      <c r="AH10" s="75"/>
      <c r="AI10" s="40"/>
      <c r="AJ10" s="27"/>
    </row>
    <row r="11" spans="1:36" x14ac:dyDescent="0.2">
      <c r="A11" s="113" t="str">
        <f>Translation!$A$29</f>
        <v>alle Vorsorgeeinrichtungen</v>
      </c>
    </row>
    <row r="12" spans="1:36" x14ac:dyDescent="0.2">
      <c r="A12" s="191" t="str">
        <f>'0'!B12</f>
        <v>Abbildung 13</v>
      </c>
      <c r="B12" s="188">
        <f>'13'!B$36</f>
        <v>1456</v>
      </c>
      <c r="C12" s="192">
        <f>'13'!C$36</f>
        <v>4315781</v>
      </c>
      <c r="D12" s="192">
        <f>'13'!D$36</f>
        <v>949506</v>
      </c>
      <c r="E12" s="189">
        <f>'13'!E$36</f>
        <v>977099.51300000015</v>
      </c>
      <c r="F12" s="190">
        <f>'13'!F$36</f>
        <v>0.99999999999999989</v>
      </c>
      <c r="G12" s="188">
        <f>'13'!G$36</f>
        <v>1587</v>
      </c>
      <c r="H12" s="192">
        <f>'13'!H$36</f>
        <v>4241897</v>
      </c>
      <c r="I12" s="192">
        <f>'13'!I$36</f>
        <v>937295</v>
      </c>
      <c r="J12" s="189">
        <f>'13'!J$36</f>
        <v>922141.1590000001</v>
      </c>
      <c r="K12" s="190">
        <f>'13'!K$36</f>
        <v>1.0000000000000002</v>
      </c>
      <c r="L12" s="188">
        <f>'13'!L$36</f>
        <v>1654</v>
      </c>
      <c r="M12" s="192">
        <f>'13'!M$36</f>
        <v>4175912</v>
      </c>
      <c r="N12" s="192">
        <f>'13'!N$36</f>
        <v>917491</v>
      </c>
      <c r="O12" s="189">
        <f>'13'!O$36</f>
        <v>903287.78299999994</v>
      </c>
      <c r="P12" s="190">
        <f>'13'!P$36</f>
        <v>1.0000000000000002</v>
      </c>
      <c r="Q12" s="188">
        <f>'13'!Q$36</f>
        <v>1682</v>
      </c>
      <c r="R12" s="192">
        <f>'13'!R$36</f>
        <v>4050094</v>
      </c>
      <c r="S12" s="192">
        <f>'13'!S$36</f>
        <v>888825</v>
      </c>
      <c r="T12" s="189">
        <f>'13'!T$36</f>
        <v>860065.13899999997</v>
      </c>
      <c r="U12" s="190">
        <f>'13'!U$36</f>
        <v>1</v>
      </c>
      <c r="V12" s="188">
        <f>'13'!V$36</f>
        <v>1743</v>
      </c>
      <c r="W12" s="192">
        <f>'13'!W$36</f>
        <v>4038155</v>
      </c>
      <c r="X12" s="192">
        <f>'13'!X$36</f>
        <v>878601</v>
      </c>
      <c r="Y12" s="189">
        <f>'13'!Y$36</f>
        <v>823229.95399999991</v>
      </c>
      <c r="Z12" s="190">
        <f>'13'!Z$36</f>
        <v>1</v>
      </c>
      <c r="AA12" s="188">
        <f>'13'!AA$36</f>
        <v>1845</v>
      </c>
      <c r="AB12" s="192">
        <f>'13'!AB$36</f>
        <v>4004037</v>
      </c>
      <c r="AC12" s="192">
        <f>'13'!AC$36</f>
        <v>868818</v>
      </c>
      <c r="AD12" s="189">
        <f>'13'!AD$36</f>
        <v>804031.0149999999</v>
      </c>
      <c r="AE12" s="190">
        <f>'13'!AE$36</f>
        <v>1</v>
      </c>
      <c r="AF12" s="188">
        <f>'13'!AF$36</f>
        <v>1905</v>
      </c>
      <c r="AG12" s="192">
        <f>'13'!AG$36</f>
        <v>3932748</v>
      </c>
      <c r="AH12" s="192">
        <f>'13'!AH$36</f>
        <v>943332</v>
      </c>
      <c r="AI12" s="189">
        <f>'13'!AI$36</f>
        <v>745454.83499999996</v>
      </c>
      <c r="AJ12" s="190">
        <f>'13'!AJ$36</f>
        <v>1.0000000000000002</v>
      </c>
    </row>
    <row r="13" spans="1:36" x14ac:dyDescent="0.2">
      <c r="A13" s="191" t="str">
        <f>'0'!B13</f>
        <v>Abbildung 14</v>
      </c>
      <c r="B13" s="188">
        <f>'14'!B$36</f>
        <v>1456</v>
      </c>
      <c r="C13" s="192">
        <f>'14'!C$36</f>
        <v>4315781</v>
      </c>
      <c r="D13" s="192">
        <f>'14'!D$36</f>
        <v>949506</v>
      </c>
      <c r="E13" s="189">
        <f>'14'!E$36</f>
        <v>977099.51300000004</v>
      </c>
      <c r="F13" s="190">
        <f>'14'!F$36</f>
        <v>1</v>
      </c>
      <c r="G13" s="188">
        <f>'14'!G$36</f>
        <v>1587</v>
      </c>
      <c r="H13" s="192">
        <f>'14'!H$36</f>
        <v>4241897</v>
      </c>
      <c r="I13" s="192">
        <f>'14'!I$36</f>
        <v>937295</v>
      </c>
      <c r="J13" s="189">
        <f>'14'!J$36</f>
        <v>922141.15899999999</v>
      </c>
      <c r="K13" s="190">
        <f>'14'!K$36</f>
        <v>1</v>
      </c>
      <c r="L13" s="188">
        <f>'14'!L$36</f>
        <v>1654</v>
      </c>
      <c r="M13" s="192">
        <f>'14'!M$36</f>
        <v>4175912</v>
      </c>
      <c r="N13" s="192">
        <f>'14'!N$36</f>
        <v>917491</v>
      </c>
      <c r="O13" s="189">
        <f>'14'!O$36</f>
        <v>903287.78299999994</v>
      </c>
      <c r="P13" s="190">
        <f>'14'!P$36</f>
        <v>1</v>
      </c>
      <c r="Q13" s="188">
        <f>'14'!Q$36</f>
        <v>1682</v>
      </c>
      <c r="R13" s="192">
        <f>'14'!R$36</f>
        <v>4050094</v>
      </c>
      <c r="S13" s="192">
        <f>'14'!S$36</f>
        <v>888825</v>
      </c>
      <c r="T13" s="189">
        <f>'14'!T$36</f>
        <v>860065.13900000008</v>
      </c>
      <c r="U13" s="190">
        <f>'14'!U$36</f>
        <v>1</v>
      </c>
      <c r="V13" s="188">
        <f>'14'!V$36</f>
        <v>1743</v>
      </c>
      <c r="W13" s="192">
        <f>'14'!W$36</f>
        <v>4038155</v>
      </c>
      <c r="X13" s="192">
        <f>'14'!X$36</f>
        <v>878601</v>
      </c>
      <c r="Y13" s="189">
        <f>'14'!Y$36</f>
        <v>823229.95400000003</v>
      </c>
      <c r="Z13" s="190">
        <f>'14'!Z$36</f>
        <v>0.99999999999999989</v>
      </c>
      <c r="AA13" s="188">
        <f>'14'!AA$36</f>
        <v>1845</v>
      </c>
      <c r="AB13" s="192">
        <f>'14'!AB$36</f>
        <v>4004037</v>
      </c>
      <c r="AC13" s="192">
        <f>'14'!AC$36</f>
        <v>868818</v>
      </c>
      <c r="AD13" s="189">
        <f>'14'!AD$36</f>
        <v>804031.01500000001</v>
      </c>
      <c r="AE13" s="190">
        <f>'14'!AE$36</f>
        <v>1</v>
      </c>
      <c r="AF13" s="188">
        <f>'14'!AF$36</f>
        <v>1905</v>
      </c>
      <c r="AG13" s="192">
        <f>'14'!AG$36</f>
        <v>3932748</v>
      </c>
      <c r="AH13" s="192">
        <f>'14'!AH$36</f>
        <v>943332</v>
      </c>
      <c r="AI13" s="189">
        <f>'14'!AI$36</f>
        <v>745454.83499999996</v>
      </c>
      <c r="AJ13" s="190">
        <f>'14'!AJ$36</f>
        <v>1</v>
      </c>
    </row>
    <row r="14" spans="1:36" x14ac:dyDescent="0.2">
      <c r="A14" s="191" t="str">
        <f>'0'!B14</f>
        <v>Abbildung 15</v>
      </c>
      <c r="B14" s="188">
        <f>'15'!B$36</f>
        <v>1456</v>
      </c>
      <c r="C14" s="192">
        <f>'15'!C$36</f>
        <v>4315781</v>
      </c>
      <c r="D14" s="192">
        <f>'15'!D$36</f>
        <v>949506</v>
      </c>
      <c r="E14" s="189">
        <f>'15'!E$36</f>
        <v>977099.51299999992</v>
      </c>
      <c r="F14" s="190">
        <f>'15'!F$36</f>
        <v>1.0000000000000002</v>
      </c>
      <c r="G14" s="188">
        <f>'15'!G$36</f>
        <v>1587</v>
      </c>
      <c r="H14" s="192">
        <f>'15'!H$36</f>
        <v>4241897</v>
      </c>
      <c r="I14" s="192">
        <f>'15'!I$36</f>
        <v>937295</v>
      </c>
      <c r="J14" s="189">
        <f>'15'!J$36</f>
        <v>922141.15899999999</v>
      </c>
      <c r="K14" s="190">
        <f>'15'!K$36</f>
        <v>1</v>
      </c>
      <c r="L14" s="188">
        <f>'15'!L$36</f>
        <v>1654</v>
      </c>
      <c r="M14" s="192">
        <f>'15'!M$36</f>
        <v>4175912</v>
      </c>
      <c r="N14" s="192">
        <f>'15'!N$36</f>
        <v>917491</v>
      </c>
      <c r="O14" s="189">
        <f>'15'!O$36</f>
        <v>903287.78299999994</v>
      </c>
      <c r="P14" s="190">
        <f>'15'!P$36</f>
        <v>1</v>
      </c>
      <c r="Q14" s="188">
        <f>'15'!Q$36</f>
        <v>1682</v>
      </c>
      <c r="R14" s="192">
        <f>'15'!R$36</f>
        <v>4050094</v>
      </c>
      <c r="S14" s="192">
        <f>'15'!S$36</f>
        <v>888825</v>
      </c>
      <c r="T14" s="189">
        <f>'15'!T$36</f>
        <v>860065.13900000008</v>
      </c>
      <c r="U14" s="190">
        <f>'15'!U$36</f>
        <v>0.99999999999999989</v>
      </c>
      <c r="V14" s="188">
        <f>'15'!V$36</f>
        <v>1743</v>
      </c>
      <c r="W14" s="192">
        <f>'15'!W$36</f>
        <v>4038155</v>
      </c>
      <c r="X14" s="192">
        <f>'15'!X$36</f>
        <v>878601</v>
      </c>
      <c r="Y14" s="189">
        <f>'15'!Y$36</f>
        <v>823229.95400000003</v>
      </c>
      <c r="Z14" s="190">
        <f>'15'!Z$36</f>
        <v>1</v>
      </c>
      <c r="AA14" s="188">
        <f>'15'!AA$36</f>
        <v>1845</v>
      </c>
      <c r="AB14" s="192">
        <f>'15'!AB$36</f>
        <v>4004037</v>
      </c>
      <c r="AC14" s="192">
        <f>'15'!AC$36</f>
        <v>868818</v>
      </c>
      <c r="AD14" s="189">
        <f>'15'!AD$36</f>
        <v>804031.01500000001</v>
      </c>
      <c r="AE14" s="190">
        <f>'15'!AE$36</f>
        <v>1</v>
      </c>
      <c r="AF14" s="188">
        <f>'15'!AF$36</f>
        <v>1905</v>
      </c>
      <c r="AG14" s="192">
        <f>'15'!AG$36</f>
        <v>3932748</v>
      </c>
      <c r="AH14" s="192">
        <f>'15'!AH$36</f>
        <v>943332</v>
      </c>
      <c r="AI14" s="189">
        <f>'15'!AI$36</f>
        <v>745454.83500000008</v>
      </c>
      <c r="AJ14" s="190">
        <f>'15'!AJ$36</f>
        <v>0.99999999999999989</v>
      </c>
    </row>
    <row r="15" spans="1:36" x14ac:dyDescent="0.2">
      <c r="A15" s="191" t="str">
        <f>'0'!B15</f>
        <v>Abbildung 16</v>
      </c>
      <c r="B15" s="188">
        <f>'16'!B$36</f>
        <v>1456</v>
      </c>
      <c r="C15" s="192">
        <f>'16'!C$36</f>
        <v>4315781</v>
      </c>
      <c r="D15" s="192">
        <f>'16'!D$36</f>
        <v>949506</v>
      </c>
      <c r="E15" s="189">
        <f>'16'!E$36</f>
        <v>977099.51300000004</v>
      </c>
      <c r="F15" s="190">
        <f>'16'!F$36</f>
        <v>0.99999999999999989</v>
      </c>
      <c r="G15" s="188">
        <f>'16'!G$36</f>
        <v>1587</v>
      </c>
      <c r="H15" s="192">
        <f>'16'!H$36</f>
        <v>4241897</v>
      </c>
      <c r="I15" s="192">
        <f>'16'!I$36</f>
        <v>937295</v>
      </c>
      <c r="J15" s="189">
        <f>'16'!J$36</f>
        <v>922141.15899999999</v>
      </c>
      <c r="K15" s="190">
        <f>'16'!K$36</f>
        <v>1</v>
      </c>
      <c r="L15" s="188">
        <f>'16'!L$36</f>
        <v>1654</v>
      </c>
      <c r="M15" s="192">
        <f>'16'!M$36</f>
        <v>4175912</v>
      </c>
      <c r="N15" s="192">
        <f>'16'!N$36</f>
        <v>917491</v>
      </c>
      <c r="O15" s="189">
        <f>'16'!O$36</f>
        <v>903287.78299999994</v>
      </c>
      <c r="P15" s="190">
        <f>'16'!P$36</f>
        <v>0.99999999999999989</v>
      </c>
      <c r="Q15" s="188">
        <f>'16'!Q$36</f>
        <v>1682</v>
      </c>
      <c r="R15" s="192">
        <f>'16'!R$36</f>
        <v>4050094</v>
      </c>
      <c r="S15" s="192">
        <f>'16'!S$36</f>
        <v>888825</v>
      </c>
      <c r="T15" s="189">
        <f>'16'!T$36</f>
        <v>860065.13899999997</v>
      </c>
      <c r="U15" s="190">
        <f>'16'!U$36</f>
        <v>1</v>
      </c>
      <c r="V15" s="188">
        <f>'16'!V$36</f>
        <v>1743</v>
      </c>
      <c r="W15" s="192">
        <f>'16'!W$36</f>
        <v>4038155</v>
      </c>
      <c r="X15" s="192">
        <f>'16'!X$36</f>
        <v>878601</v>
      </c>
      <c r="Y15" s="189">
        <f>'16'!Y$36</f>
        <v>823229.95400000003</v>
      </c>
      <c r="Z15" s="190">
        <f>'16'!Z$36</f>
        <v>1</v>
      </c>
      <c r="AA15" s="188">
        <f>'16'!AA$36</f>
        <v>1845</v>
      </c>
      <c r="AB15" s="192">
        <f>'16'!AB$36</f>
        <v>4004037</v>
      </c>
      <c r="AC15" s="192">
        <f>'16'!AC$36</f>
        <v>868818</v>
      </c>
      <c r="AD15" s="189">
        <f>'16'!AD$36</f>
        <v>804031.01500000001</v>
      </c>
      <c r="AE15" s="190">
        <f>'16'!AE$36</f>
        <v>1</v>
      </c>
      <c r="AF15" s="188">
        <f>'16'!AF$36</f>
        <v>1905</v>
      </c>
      <c r="AG15" s="192">
        <f>'16'!AG$36</f>
        <v>3932748</v>
      </c>
      <c r="AH15" s="192">
        <f>'16'!AH$36</f>
        <v>943332</v>
      </c>
      <c r="AI15" s="189">
        <f>'16'!AI$36</f>
        <v>745454.83500000008</v>
      </c>
      <c r="AJ15" s="190">
        <f>'16'!AJ$36</f>
        <v>1</v>
      </c>
    </row>
    <row r="16" spans="1:36" x14ac:dyDescent="0.2">
      <c r="A16" s="191" t="str">
        <f>'0'!B16</f>
        <v>Abbildung 17</v>
      </c>
      <c r="B16" s="188">
        <f>'17'!B$36</f>
        <v>1456</v>
      </c>
      <c r="C16" s="192">
        <f>'17'!C$36</f>
        <v>4315781</v>
      </c>
      <c r="D16" s="192">
        <f>'17'!D$36</f>
        <v>949506</v>
      </c>
      <c r="E16" s="189">
        <f>'17'!E$36</f>
        <v>977099.51300000004</v>
      </c>
      <c r="F16" s="190">
        <f>'17'!F$36</f>
        <v>1</v>
      </c>
      <c r="G16" s="188">
        <f>'17'!G$36</f>
        <v>1586</v>
      </c>
      <c r="H16" s="192">
        <f>'17'!H$36</f>
        <v>4241726</v>
      </c>
      <c r="I16" s="192">
        <f>'17'!I$36</f>
        <v>937210</v>
      </c>
      <c r="J16" s="189">
        <f>'17'!J$36</f>
        <v>922078.76699999988</v>
      </c>
      <c r="K16" s="190">
        <f>'17'!K$36</f>
        <v>1.0000000000000002</v>
      </c>
      <c r="L16" s="188">
        <f>'17'!L$36</f>
        <v>1654</v>
      </c>
      <c r="M16" s="192">
        <f>'17'!M$36</f>
        <v>4175912</v>
      </c>
      <c r="N16" s="192">
        <f>'17'!N$36</f>
        <v>917491</v>
      </c>
      <c r="O16" s="189">
        <f>'17'!O$36</f>
        <v>903287.78299999994</v>
      </c>
      <c r="P16" s="190">
        <f>'17'!P$36</f>
        <v>1</v>
      </c>
      <c r="Q16" s="188">
        <f>'17'!Q$36</f>
        <v>1682</v>
      </c>
      <c r="R16" s="192">
        <f>'17'!R$36</f>
        <v>4050094</v>
      </c>
      <c r="S16" s="192">
        <f>'17'!S$36</f>
        <v>888825</v>
      </c>
      <c r="T16" s="189">
        <f>'17'!T$36</f>
        <v>860065.13899999997</v>
      </c>
      <c r="U16" s="190">
        <f>'17'!U$36</f>
        <v>1</v>
      </c>
      <c r="V16" s="188">
        <f>'17'!V$36</f>
        <v>1743</v>
      </c>
      <c r="W16" s="192">
        <f>'17'!W$36</f>
        <v>4038155</v>
      </c>
      <c r="X16" s="192">
        <f>'17'!X$36</f>
        <v>878601</v>
      </c>
      <c r="Y16" s="189">
        <f>'17'!Y$36</f>
        <v>823229.95399999991</v>
      </c>
      <c r="Z16" s="190">
        <f>'17'!Z$36</f>
        <v>1</v>
      </c>
      <c r="AA16" s="188">
        <f>'17'!AA$36</f>
        <v>1845</v>
      </c>
      <c r="AB16" s="192">
        <f>'17'!AB$36</f>
        <v>4004037</v>
      </c>
      <c r="AC16" s="192">
        <f>'17'!AC$36</f>
        <v>868818</v>
      </c>
      <c r="AD16" s="189">
        <f>'17'!AD$36</f>
        <v>804031.0149999999</v>
      </c>
      <c r="AE16" s="190">
        <f>'17'!AE$36</f>
        <v>1.0000000000000002</v>
      </c>
      <c r="AF16" s="188">
        <f>'17'!AF$36</f>
        <v>1905</v>
      </c>
      <c r="AG16" s="192">
        <f>'17'!AG$36</f>
        <v>3932748</v>
      </c>
      <c r="AH16" s="192">
        <f>'17'!AH$36</f>
        <v>943332</v>
      </c>
      <c r="AI16" s="189">
        <f>'17'!AI$36</f>
        <v>745454.83499999996</v>
      </c>
      <c r="AJ16" s="190">
        <f>'17'!AJ$36</f>
        <v>1.0000000000000002</v>
      </c>
    </row>
    <row r="17" spans="1:36" x14ac:dyDescent="0.2">
      <c r="A17" s="191" t="str">
        <f>'0'!B17</f>
        <v>Abbildung 18</v>
      </c>
      <c r="B17" s="188">
        <f>'18'!B$36</f>
        <v>1456</v>
      </c>
      <c r="C17" s="192">
        <f>'18'!C$36</f>
        <v>4315781</v>
      </c>
      <c r="D17" s="192">
        <f>'18'!D$36</f>
        <v>949506</v>
      </c>
      <c r="E17" s="189">
        <f>'18'!E$36</f>
        <v>977099.51299999992</v>
      </c>
      <c r="F17" s="190">
        <f>'18'!F$36</f>
        <v>1.0000000000000002</v>
      </c>
      <c r="G17" s="188">
        <f>'18'!G$36</f>
        <v>1587</v>
      </c>
      <c r="H17" s="192">
        <f>'18'!H$36</f>
        <v>4241897</v>
      </c>
      <c r="I17" s="192">
        <f>'18'!I$36</f>
        <v>937295</v>
      </c>
      <c r="J17" s="189">
        <f>'18'!J$36</f>
        <v>922141.15899999999</v>
      </c>
      <c r="K17" s="190">
        <f>'18'!K$36</f>
        <v>1</v>
      </c>
      <c r="L17" s="188">
        <f>'18'!L$36</f>
        <v>1654</v>
      </c>
      <c r="M17" s="192">
        <f>'18'!M$36</f>
        <v>4175912</v>
      </c>
      <c r="N17" s="192">
        <f>'18'!N$36</f>
        <v>917491</v>
      </c>
      <c r="O17" s="189">
        <f>'18'!O$36</f>
        <v>903287.78300000005</v>
      </c>
      <c r="P17" s="190">
        <f>'18'!P$36</f>
        <v>1</v>
      </c>
      <c r="Q17" s="188">
        <f>'18'!Q$36</f>
        <v>1682</v>
      </c>
      <c r="R17" s="192">
        <f>'18'!R$36</f>
        <v>4050094</v>
      </c>
      <c r="S17" s="192">
        <f>'18'!S$36</f>
        <v>888825</v>
      </c>
      <c r="T17" s="189">
        <f>'18'!T$36</f>
        <v>860065.13900000008</v>
      </c>
      <c r="U17" s="190">
        <f>'18'!U$36</f>
        <v>0.99999999999999978</v>
      </c>
      <c r="V17" s="188">
        <f>'18'!V$36</f>
        <v>1743</v>
      </c>
      <c r="W17" s="192">
        <f>'18'!W$36</f>
        <v>4038155</v>
      </c>
      <c r="X17" s="192">
        <f>'18'!X$36</f>
        <v>878601</v>
      </c>
      <c r="Y17" s="189">
        <f>'18'!Y$36</f>
        <v>823229.95399999979</v>
      </c>
      <c r="Z17" s="190">
        <f>'18'!Z$36</f>
        <v>1.0000000000000002</v>
      </c>
      <c r="AA17" s="188">
        <f>'18'!AA$36</f>
        <v>1845</v>
      </c>
      <c r="AB17" s="192">
        <f>'18'!AB$36</f>
        <v>4004037</v>
      </c>
      <c r="AC17" s="192">
        <f>'18'!AC$36</f>
        <v>868818</v>
      </c>
      <c r="AD17" s="189">
        <f>'18'!AD$36</f>
        <v>804031.01500000013</v>
      </c>
      <c r="AE17" s="190">
        <f>'18'!AE$36</f>
        <v>0.99999999999999989</v>
      </c>
      <c r="AF17" s="188">
        <f>'18'!AF$36</f>
        <v>1905</v>
      </c>
      <c r="AG17" s="192">
        <f>'18'!AG$36</f>
        <v>3932748</v>
      </c>
      <c r="AH17" s="192">
        <f>'18'!AH$36</f>
        <v>943332</v>
      </c>
      <c r="AI17" s="189">
        <f>'18'!AI$36</f>
        <v>745454.83499999985</v>
      </c>
      <c r="AJ17" s="190">
        <f>'18'!AJ$36</f>
        <v>1</v>
      </c>
    </row>
    <row r="18" spans="1:36" x14ac:dyDescent="0.2">
      <c r="A18" s="191" t="str">
        <f>'0'!B18</f>
        <v>Abbildung 19</v>
      </c>
      <c r="B18" s="188">
        <f>'19'!B$36</f>
        <v>1456</v>
      </c>
      <c r="C18" s="192">
        <f>'19'!C$36</f>
        <v>4315781</v>
      </c>
      <c r="D18" s="192">
        <f>'19'!D$36</f>
        <v>949506</v>
      </c>
      <c r="E18" s="189">
        <f>'19'!E$36</f>
        <v>977099.5129999998</v>
      </c>
      <c r="F18" s="190">
        <f>'19'!F$36</f>
        <v>1.0000000000000002</v>
      </c>
      <c r="G18" s="188">
        <f>'19'!G$36</f>
        <v>1587</v>
      </c>
      <c r="H18" s="192">
        <f>'19'!H$36</f>
        <v>4241897</v>
      </c>
      <c r="I18" s="192">
        <f>'19'!I$36</f>
        <v>937295</v>
      </c>
      <c r="J18" s="189">
        <f>'19'!J$36</f>
        <v>922141.15899999999</v>
      </c>
      <c r="K18" s="190">
        <f>'19'!K$36</f>
        <v>1</v>
      </c>
      <c r="L18" s="188">
        <f>'19'!L$36</f>
        <v>1654</v>
      </c>
      <c r="M18" s="192">
        <f>'19'!M$36</f>
        <v>4175912</v>
      </c>
      <c r="N18" s="192">
        <f>'19'!N$36</f>
        <v>917491</v>
      </c>
      <c r="O18" s="189">
        <f>'19'!O$36</f>
        <v>903287.78300000017</v>
      </c>
      <c r="P18" s="190">
        <f>'19'!P$36</f>
        <v>0.99999999999999989</v>
      </c>
      <c r="Q18" s="188">
        <f>'19'!Q$36</f>
        <v>1682</v>
      </c>
      <c r="R18" s="192">
        <f>'19'!R$36</f>
        <v>4050094</v>
      </c>
      <c r="S18" s="192">
        <f>'19'!S$36</f>
        <v>888825</v>
      </c>
      <c r="T18" s="189">
        <f>'19'!T$36</f>
        <v>860065.13900000008</v>
      </c>
      <c r="U18" s="190">
        <f>'19'!U$36</f>
        <v>0.99999999999999978</v>
      </c>
      <c r="V18" s="188">
        <f>'19'!V$36</f>
        <v>1743</v>
      </c>
      <c r="W18" s="192">
        <f>'19'!W$36</f>
        <v>4038155</v>
      </c>
      <c r="X18" s="192">
        <f>'19'!X$36</f>
        <v>878601</v>
      </c>
      <c r="Y18" s="189">
        <f>'19'!Y$36</f>
        <v>823229.95399999991</v>
      </c>
      <c r="Z18" s="190">
        <f>'19'!Z$36</f>
        <v>1.0000000000000002</v>
      </c>
      <c r="AA18" s="188">
        <f>'19'!AA$36</f>
        <v>1845</v>
      </c>
      <c r="AB18" s="192">
        <f>'19'!AB$36</f>
        <v>4004037</v>
      </c>
      <c r="AC18" s="192">
        <f>'19'!AC$36</f>
        <v>868818</v>
      </c>
      <c r="AD18" s="189">
        <f>'19'!AD$36</f>
        <v>804031.01500000001</v>
      </c>
      <c r="AE18" s="190">
        <f>'19'!AE$36</f>
        <v>1</v>
      </c>
      <c r="AF18" s="188">
        <f>'19'!AF$36</f>
        <v>1905</v>
      </c>
      <c r="AG18" s="192">
        <f>'19'!AG$36</f>
        <v>3932748</v>
      </c>
      <c r="AH18" s="192">
        <f>'19'!AH$36</f>
        <v>943332</v>
      </c>
      <c r="AI18" s="189">
        <f>'19'!AI$36</f>
        <v>745454.83499999985</v>
      </c>
      <c r="AJ18" s="190">
        <f>'19'!AJ$36</f>
        <v>1.0000000000000002</v>
      </c>
    </row>
    <row r="19" spans="1:36" x14ac:dyDescent="0.2">
      <c r="A19" s="191" t="str">
        <f>'0'!B19</f>
        <v>Abbildung 21</v>
      </c>
      <c r="B19" s="188">
        <f>'21'!B$36</f>
        <v>1456</v>
      </c>
      <c r="C19" s="192">
        <f>'21'!C$36</f>
        <v>4315781</v>
      </c>
      <c r="D19" s="192">
        <f>'21'!D$36</f>
        <v>949506</v>
      </c>
      <c r="E19" s="189">
        <f>'21'!E$36</f>
        <v>977099.51300000004</v>
      </c>
      <c r="F19" s="190">
        <f>'21'!F$36</f>
        <v>1</v>
      </c>
      <c r="G19" s="188">
        <f>'21'!G$36</f>
        <v>1587</v>
      </c>
      <c r="H19" s="192">
        <f>'21'!H$36</f>
        <v>4241897</v>
      </c>
      <c r="I19" s="192">
        <f>'21'!I$36</f>
        <v>937295</v>
      </c>
      <c r="J19" s="189">
        <f>'21'!J$36</f>
        <v>922141.15899999999</v>
      </c>
      <c r="K19" s="190">
        <f>'21'!K$36</f>
        <v>1.0000000000000002</v>
      </c>
      <c r="L19" s="188">
        <f>'21'!L$36</f>
        <v>1654</v>
      </c>
      <c r="M19" s="192">
        <f>'21'!M$36</f>
        <v>4175912</v>
      </c>
      <c r="N19" s="192">
        <f>'21'!N$36</f>
        <v>917491</v>
      </c>
      <c r="O19" s="189">
        <f>'21'!O$36</f>
        <v>903287.78300000005</v>
      </c>
      <c r="P19" s="190">
        <f>'21'!P$36</f>
        <v>1</v>
      </c>
      <c r="Q19" s="188">
        <f>'21'!Q$36</f>
        <v>1682</v>
      </c>
      <c r="R19" s="192">
        <f>'21'!R$36</f>
        <v>4050094</v>
      </c>
      <c r="S19" s="192">
        <f>'21'!S$36</f>
        <v>888825</v>
      </c>
      <c r="T19" s="189">
        <f>'21'!T$36</f>
        <v>860065.13900000008</v>
      </c>
      <c r="U19" s="190">
        <f>'21'!U$36</f>
        <v>1</v>
      </c>
      <c r="V19" s="188">
        <f>'21'!V$36</f>
        <v>1743</v>
      </c>
      <c r="W19" s="192">
        <f>'21'!W$36</f>
        <v>4038155</v>
      </c>
      <c r="X19" s="192">
        <f>'21'!X$36</f>
        <v>878601</v>
      </c>
      <c r="Y19" s="189">
        <f>'21'!Y$36</f>
        <v>823229.95400000014</v>
      </c>
      <c r="Z19" s="190">
        <f>'21'!Z$36</f>
        <v>0.99999999999999989</v>
      </c>
      <c r="AA19" s="188">
        <f>'21'!AA$36</f>
        <v>1845</v>
      </c>
      <c r="AB19" s="192">
        <f>'21'!AB$36</f>
        <v>4004037</v>
      </c>
      <c r="AC19" s="192">
        <f>'21'!AC$36</f>
        <v>868818</v>
      </c>
      <c r="AD19" s="189">
        <f>'21'!AD$36</f>
        <v>804031.01500000013</v>
      </c>
      <c r="AE19" s="190">
        <f>'21'!AE$36</f>
        <v>0.99999999999999989</v>
      </c>
      <c r="AF19" s="188">
        <f>'21'!AF$36</f>
        <v>1905</v>
      </c>
      <c r="AG19" s="192">
        <f>'21'!AG$36</f>
        <v>3932748</v>
      </c>
      <c r="AH19" s="192">
        <f>'21'!AH$36</f>
        <v>943332</v>
      </c>
      <c r="AI19" s="189">
        <f>'21'!AI$36</f>
        <v>745454.83499999996</v>
      </c>
      <c r="AJ19" s="190">
        <f>'21'!AJ$36</f>
        <v>1</v>
      </c>
    </row>
    <row r="20" spans="1:36" x14ac:dyDescent="0.2">
      <c r="A20" s="191" t="str">
        <f>'0'!B20</f>
        <v>Abbildung 22</v>
      </c>
      <c r="B20" s="188">
        <f>'22'!B$36</f>
        <v>1456</v>
      </c>
      <c r="C20" s="192">
        <f>'22'!C$36</f>
        <v>4315781</v>
      </c>
      <c r="D20" s="192">
        <f>'22'!D$36</f>
        <v>949506</v>
      </c>
      <c r="E20" s="189">
        <f>'22'!E$36</f>
        <v>977099.51300000004</v>
      </c>
      <c r="F20" s="190">
        <f>'22'!F$36</f>
        <v>0.99999999999999989</v>
      </c>
      <c r="G20" s="188">
        <f>'22'!G$36</f>
        <v>1587</v>
      </c>
      <c r="H20" s="192">
        <f>'22'!H$36</f>
        <v>4241897</v>
      </c>
      <c r="I20" s="192">
        <f>'22'!I$36</f>
        <v>937295</v>
      </c>
      <c r="J20" s="189">
        <f>'22'!J$36</f>
        <v>922141.15899999999</v>
      </c>
      <c r="K20" s="190">
        <f>'22'!K$36</f>
        <v>1</v>
      </c>
      <c r="L20" s="188">
        <f>'22'!L$36</f>
        <v>1654</v>
      </c>
      <c r="M20" s="192">
        <f>'22'!M$36</f>
        <v>4175912</v>
      </c>
      <c r="N20" s="192">
        <f>'22'!N$36</f>
        <v>917491</v>
      </c>
      <c r="O20" s="189">
        <f>'22'!O$36</f>
        <v>903287.78300000005</v>
      </c>
      <c r="P20" s="190">
        <f>'22'!P$36</f>
        <v>1</v>
      </c>
      <c r="Q20" s="188">
        <f>'22'!Q$36</f>
        <v>1682</v>
      </c>
      <c r="R20" s="192">
        <f>'22'!R$36</f>
        <v>4050094</v>
      </c>
      <c r="S20" s="192">
        <f>'22'!S$36</f>
        <v>888825</v>
      </c>
      <c r="T20" s="189">
        <f>'22'!T$36</f>
        <v>860065.13900000008</v>
      </c>
      <c r="U20" s="190">
        <f>'22'!U$36</f>
        <v>1</v>
      </c>
      <c r="V20" s="188">
        <f>'22'!V$36</f>
        <v>1743</v>
      </c>
      <c r="W20" s="192">
        <f>'22'!W$36</f>
        <v>4038155</v>
      </c>
      <c r="X20" s="192">
        <f>'22'!X$36</f>
        <v>878601</v>
      </c>
      <c r="Y20" s="189">
        <f>'22'!Y$36</f>
        <v>823229.95400000014</v>
      </c>
      <c r="Z20" s="190">
        <f>'22'!Z$36</f>
        <v>1</v>
      </c>
      <c r="AA20" s="188">
        <f>'22'!AA$36</f>
        <v>1845</v>
      </c>
      <c r="AB20" s="192">
        <f>'22'!AB$36</f>
        <v>4004037</v>
      </c>
      <c r="AC20" s="192">
        <f>'22'!AC$36</f>
        <v>868818</v>
      </c>
      <c r="AD20" s="189">
        <f>'22'!AD$36</f>
        <v>804031.0149999999</v>
      </c>
      <c r="AE20" s="190">
        <f>'22'!AE$36</f>
        <v>1.0000000000000002</v>
      </c>
      <c r="AG20" s="192"/>
      <c r="AH20" s="192"/>
    </row>
    <row r="21" spans="1:36" x14ac:dyDescent="0.2">
      <c r="A21" s="191" t="str">
        <f>'0'!B21</f>
        <v>Abbildung 23</v>
      </c>
      <c r="B21" s="188">
        <f>'22'!B$36</f>
        <v>1456</v>
      </c>
      <c r="C21" s="192">
        <f>'22'!C$36</f>
        <v>4315781</v>
      </c>
      <c r="D21" s="192">
        <f>'22'!D$36</f>
        <v>949506</v>
      </c>
      <c r="E21" s="189">
        <f>'22'!E$36</f>
        <v>977099.51300000004</v>
      </c>
      <c r="F21" s="190">
        <f>'22'!F$36</f>
        <v>0.99999999999999989</v>
      </c>
      <c r="G21" s="188">
        <f>'22'!G$36</f>
        <v>1587</v>
      </c>
      <c r="H21" s="192">
        <f>'22'!H$36</f>
        <v>4241897</v>
      </c>
      <c r="I21" s="192">
        <f>'22'!I$36</f>
        <v>937295</v>
      </c>
      <c r="J21" s="189">
        <f>'22'!J$36</f>
        <v>922141.15899999999</v>
      </c>
      <c r="K21" s="190">
        <f>'22'!K$36</f>
        <v>1</v>
      </c>
      <c r="L21" s="188">
        <f>'22'!L$36</f>
        <v>1654</v>
      </c>
      <c r="M21" s="192">
        <f>'22'!M$36</f>
        <v>4175912</v>
      </c>
      <c r="N21" s="192">
        <f>'22'!N$36</f>
        <v>917491</v>
      </c>
      <c r="O21" s="189">
        <f>'22'!O$36</f>
        <v>903287.78300000005</v>
      </c>
      <c r="P21" s="190">
        <f>'22'!P$36</f>
        <v>1</v>
      </c>
      <c r="Q21" s="188">
        <f>'22'!Q$36</f>
        <v>1682</v>
      </c>
      <c r="R21" s="192">
        <f>'22'!R$36</f>
        <v>4050094</v>
      </c>
      <c r="S21" s="192">
        <f>'22'!S$36</f>
        <v>888825</v>
      </c>
      <c r="T21" s="189">
        <f>'22'!T$36</f>
        <v>860065.13900000008</v>
      </c>
      <c r="U21" s="190">
        <f>'22'!U$36</f>
        <v>1</v>
      </c>
      <c r="V21" s="188">
        <f>'22'!V$36</f>
        <v>1743</v>
      </c>
      <c r="W21" s="192">
        <f>'22'!W$36</f>
        <v>4038155</v>
      </c>
      <c r="X21" s="192">
        <f>'22'!X$36</f>
        <v>878601</v>
      </c>
      <c r="Y21" s="189">
        <f>'22'!Y$36</f>
        <v>823229.95400000014</v>
      </c>
      <c r="Z21" s="190">
        <f>'22'!Z$36</f>
        <v>1</v>
      </c>
      <c r="AA21" s="188">
        <f>'22'!AA$36</f>
        <v>1845</v>
      </c>
      <c r="AB21" s="192">
        <f>'22'!AB$36</f>
        <v>4004037</v>
      </c>
      <c r="AC21" s="192">
        <f>'22'!AC$36</f>
        <v>868818</v>
      </c>
      <c r="AD21" s="189">
        <f>'22'!AD$36</f>
        <v>804031.0149999999</v>
      </c>
      <c r="AE21" s="190">
        <f>'22'!AE$36</f>
        <v>1.0000000000000002</v>
      </c>
      <c r="AG21" s="192"/>
      <c r="AH21" s="192"/>
    </row>
    <row r="22" spans="1:36" x14ac:dyDescent="0.2">
      <c r="A22" s="191" t="str">
        <f>'0'!B22</f>
        <v>Abbildung 24</v>
      </c>
      <c r="B22" s="188">
        <f>'24'!B$36</f>
        <v>1456</v>
      </c>
      <c r="C22" s="192">
        <f>'24'!C$36</f>
        <v>4315781</v>
      </c>
      <c r="D22" s="192">
        <f>'24'!D$36</f>
        <v>949506</v>
      </c>
      <c r="E22" s="189">
        <f>'24'!E$36</f>
        <v>977099.51300000004</v>
      </c>
      <c r="F22" s="190">
        <f>'24'!F$36</f>
        <v>0.99999999999999989</v>
      </c>
      <c r="G22" s="188">
        <f>'24'!G$36</f>
        <v>1587</v>
      </c>
      <c r="H22" s="192">
        <f>'24'!H$36</f>
        <v>4241897</v>
      </c>
      <c r="I22" s="192">
        <f>'24'!I$36</f>
        <v>937295</v>
      </c>
      <c r="J22" s="189">
        <f>'24'!J$36</f>
        <v>922141.15899999999</v>
      </c>
      <c r="K22" s="190">
        <f>'24'!K$36</f>
        <v>1</v>
      </c>
      <c r="L22" s="188">
        <f>'24'!L$36</f>
        <v>1654</v>
      </c>
      <c r="M22" s="192">
        <f>'24'!M$36</f>
        <v>4175912</v>
      </c>
      <c r="N22" s="192">
        <f>'24'!N$36</f>
        <v>917491</v>
      </c>
      <c r="O22" s="189">
        <f>'24'!O$36</f>
        <v>903287.78300000005</v>
      </c>
      <c r="P22" s="190">
        <f>'24'!P$36</f>
        <v>1</v>
      </c>
      <c r="Q22" s="188">
        <f>'24'!Q$36</f>
        <v>1682</v>
      </c>
      <c r="R22" s="192">
        <f>'24'!R$36</f>
        <v>4050094</v>
      </c>
      <c r="S22" s="192">
        <f>'24'!S$36</f>
        <v>888825</v>
      </c>
      <c r="T22" s="189">
        <f>'24'!T$36</f>
        <v>860065.13899999985</v>
      </c>
      <c r="U22" s="190">
        <f>'24'!U$36</f>
        <v>1.0000000000000002</v>
      </c>
      <c r="V22" s="188">
        <f>'24'!V$36</f>
        <v>1743</v>
      </c>
      <c r="W22" s="192">
        <f>'24'!W$36</f>
        <v>4038155</v>
      </c>
      <c r="X22" s="192">
        <f>'24'!X$36</f>
        <v>878601</v>
      </c>
      <c r="Y22" s="189">
        <f>'24'!Y$36</f>
        <v>823229.95400000003</v>
      </c>
      <c r="Z22" s="190">
        <f>'24'!Z$36</f>
        <v>1</v>
      </c>
      <c r="AA22" s="188">
        <f>'24'!AA$36</f>
        <v>1845</v>
      </c>
      <c r="AB22" s="192">
        <f>'24'!AB$36</f>
        <v>4004037</v>
      </c>
      <c r="AC22" s="192">
        <f>'24'!AC$36</f>
        <v>868818</v>
      </c>
      <c r="AD22" s="189">
        <f>'24'!AD$36</f>
        <v>804031.0149999999</v>
      </c>
      <c r="AE22" s="190">
        <f>'24'!AE$36</f>
        <v>1</v>
      </c>
      <c r="AF22" s="188">
        <f>'24'!AF$36</f>
        <v>1905</v>
      </c>
      <c r="AG22" s="192">
        <f>'24'!AG$36</f>
        <v>3932748</v>
      </c>
      <c r="AH22" s="192">
        <f>'24'!AH$36</f>
        <v>943332</v>
      </c>
      <c r="AI22" s="189">
        <f>'24'!AI$36</f>
        <v>745454.83500000008</v>
      </c>
      <c r="AJ22" s="190">
        <f>'24'!AJ$36</f>
        <v>0.99999999999999989</v>
      </c>
    </row>
    <row r="23" spans="1:36" x14ac:dyDescent="0.2">
      <c r="A23" s="191" t="str">
        <f>'0'!B23</f>
        <v>Abbildung 25</v>
      </c>
      <c r="B23" s="188">
        <f>'25'!B$36</f>
        <v>0</v>
      </c>
      <c r="C23" s="192">
        <f>'25'!C$36</f>
        <v>0</v>
      </c>
      <c r="D23" s="192">
        <f>'25'!D$36</f>
        <v>0</v>
      </c>
      <c r="E23" s="189">
        <f>'25'!E$36</f>
        <v>0</v>
      </c>
      <c r="F23" s="190">
        <f>'25'!F$36</f>
        <v>1.0000000000000002</v>
      </c>
      <c r="G23" s="188">
        <f>'25'!G$36</f>
        <v>0</v>
      </c>
      <c r="H23" s="192">
        <f>'25'!H$36</f>
        <v>0</v>
      </c>
      <c r="I23" s="192">
        <f>'25'!I$36</f>
        <v>0</v>
      </c>
      <c r="J23" s="189">
        <f>'25'!J$36</f>
        <v>0</v>
      </c>
      <c r="K23" s="190">
        <f>'25'!K$36</f>
        <v>0.99999999999999989</v>
      </c>
      <c r="L23" s="188">
        <f>'25'!L$36</f>
        <v>0</v>
      </c>
      <c r="M23" s="192">
        <f>'25'!M$36</f>
        <v>0</v>
      </c>
      <c r="N23" s="192">
        <f>'25'!N$36</f>
        <v>0</v>
      </c>
      <c r="O23" s="189">
        <f>'25'!O$36</f>
        <v>0</v>
      </c>
      <c r="P23" s="190">
        <f>'25'!P$36</f>
        <v>1</v>
      </c>
      <c r="Q23" s="188">
        <f>'25'!Q$36</f>
        <v>0</v>
      </c>
      <c r="R23" s="192">
        <f>'25'!R$36</f>
        <v>0</v>
      </c>
      <c r="S23" s="192">
        <f>'25'!S$36</f>
        <v>0</v>
      </c>
      <c r="T23" s="189">
        <f>'25'!T$36</f>
        <v>0</v>
      </c>
      <c r="U23" s="190">
        <f>'25'!U$36</f>
        <v>1</v>
      </c>
      <c r="V23" s="188">
        <f>'25'!V$36</f>
        <v>0</v>
      </c>
      <c r="W23" s="192">
        <f>'25'!W$36</f>
        <v>0</v>
      </c>
      <c r="X23" s="192">
        <f>'25'!X$36</f>
        <v>0</v>
      </c>
      <c r="Y23" s="189">
        <f>'25'!Y$36</f>
        <v>0</v>
      </c>
      <c r="Z23" s="190">
        <f>'25'!Z$36</f>
        <v>0.99999999999999989</v>
      </c>
      <c r="AA23" s="188">
        <f>'25'!AA$36</f>
        <v>0</v>
      </c>
      <c r="AB23" s="192">
        <f>'25'!AB$36</f>
        <v>0</v>
      </c>
      <c r="AC23" s="192">
        <f>'25'!AC$36</f>
        <v>0</v>
      </c>
      <c r="AD23" s="189">
        <f>'25'!AD$36</f>
        <v>0</v>
      </c>
      <c r="AE23" s="190">
        <f>'25'!AE$36</f>
        <v>0.99999999999300015</v>
      </c>
      <c r="AF23" s="188">
        <f>'25'!AF$36</f>
        <v>0</v>
      </c>
      <c r="AG23" s="192">
        <f>'25'!AG$36</f>
        <v>0</v>
      </c>
      <c r="AH23" s="192">
        <f>'25'!AH$36</f>
        <v>0</v>
      </c>
      <c r="AI23" s="189">
        <f>'25'!AI$36</f>
        <v>0</v>
      </c>
      <c r="AJ23" s="190">
        <f>'25'!AJ$36</f>
        <v>1.0000100000000001</v>
      </c>
    </row>
    <row r="24" spans="1:36" x14ac:dyDescent="0.2">
      <c r="A24" s="191" t="str">
        <f>'0'!B24</f>
        <v>Abbildung 26</v>
      </c>
      <c r="B24" s="188">
        <f>'26'!B$36</f>
        <v>1456</v>
      </c>
      <c r="C24" s="192">
        <f>'26'!C$36</f>
        <v>4315781</v>
      </c>
      <c r="D24" s="192">
        <f>'26'!D$36</f>
        <v>949506</v>
      </c>
      <c r="E24" s="189">
        <f>'26'!E$36</f>
        <v>977099.51300000004</v>
      </c>
      <c r="F24" s="190">
        <f>'26'!F$36</f>
        <v>1</v>
      </c>
      <c r="G24" s="188">
        <f>'26'!G$36</f>
        <v>1587</v>
      </c>
      <c r="H24" s="192">
        <f>'26'!H$36</f>
        <v>4241897</v>
      </c>
      <c r="I24" s="192">
        <f>'26'!I$36</f>
        <v>937295</v>
      </c>
      <c r="J24" s="189">
        <f>'26'!J$36</f>
        <v>922141.15899999999</v>
      </c>
      <c r="K24" s="190">
        <f>'26'!K$36</f>
        <v>1.0000000000000002</v>
      </c>
      <c r="L24" s="188">
        <f>'26'!L$36</f>
        <v>1654</v>
      </c>
      <c r="M24" s="192">
        <f>'26'!M$36</f>
        <v>4175912</v>
      </c>
      <c r="N24" s="192">
        <f>'26'!N$36</f>
        <v>917491</v>
      </c>
      <c r="O24" s="189">
        <f>'26'!O$36</f>
        <v>903287.78300000005</v>
      </c>
      <c r="P24" s="190">
        <f>'26'!P$36</f>
        <v>1</v>
      </c>
      <c r="Q24" s="188">
        <f>'26'!Q$36</f>
        <v>1682</v>
      </c>
      <c r="R24" s="192">
        <f>'26'!R$36</f>
        <v>4050094</v>
      </c>
      <c r="S24" s="192">
        <f>'26'!S$36</f>
        <v>888825</v>
      </c>
      <c r="T24" s="189">
        <f>'26'!T$36</f>
        <v>860065.13900000008</v>
      </c>
      <c r="U24" s="190">
        <f>'26'!U$36</f>
        <v>0.99999999999999989</v>
      </c>
      <c r="V24" s="188">
        <f>'26'!V$36</f>
        <v>1743</v>
      </c>
      <c r="W24" s="192">
        <f>'26'!W$36</f>
        <v>4038155</v>
      </c>
      <c r="X24" s="192">
        <f>'26'!X$36</f>
        <v>878601</v>
      </c>
      <c r="Y24" s="189">
        <f>'26'!Y$36</f>
        <v>823229.95400000003</v>
      </c>
      <c r="Z24" s="190">
        <f>'26'!Z$36</f>
        <v>0.99999999999999989</v>
      </c>
      <c r="AA24" s="188">
        <f>'26'!AA$36</f>
        <v>1845</v>
      </c>
      <c r="AB24" s="192">
        <f>'26'!AB$36</f>
        <v>4004037</v>
      </c>
      <c r="AC24" s="192">
        <f>'26'!AC$36</f>
        <v>868818</v>
      </c>
      <c r="AD24" s="189">
        <f>'26'!AD$36</f>
        <v>804031.01500000001</v>
      </c>
      <c r="AE24" s="190">
        <f>'26'!AE$36</f>
        <v>1</v>
      </c>
      <c r="AF24" s="188">
        <f>'26'!AF$36</f>
        <v>1905</v>
      </c>
      <c r="AG24" s="192">
        <f>'26'!AG$36</f>
        <v>3932748</v>
      </c>
      <c r="AH24" s="192">
        <f>'26'!AH$36</f>
        <v>943332</v>
      </c>
      <c r="AI24" s="189">
        <f>'26'!AI$36</f>
        <v>745454.83499999985</v>
      </c>
      <c r="AJ24" s="190">
        <f>'26'!AJ$36</f>
        <v>1.0000000000000002</v>
      </c>
    </row>
    <row r="25" spans="1:36" x14ac:dyDescent="0.2">
      <c r="A25" s="191" t="str">
        <f>'0'!B25</f>
        <v>Abbildung 28</v>
      </c>
      <c r="B25" s="188">
        <f>'28'!B$36</f>
        <v>1456</v>
      </c>
      <c r="C25" s="192">
        <f>'28'!C$36</f>
        <v>4315781</v>
      </c>
      <c r="D25" s="192">
        <f>'28'!D$36</f>
        <v>949506</v>
      </c>
      <c r="E25" s="189">
        <f>'28'!E$36</f>
        <v>977099.51300000004</v>
      </c>
      <c r="F25" s="190">
        <f>'28'!F$36</f>
        <v>0.99999999999999978</v>
      </c>
      <c r="G25" s="188">
        <f>'28'!G$36</f>
        <v>1587</v>
      </c>
      <c r="H25" s="192">
        <f>'28'!H$36</f>
        <v>4241897</v>
      </c>
      <c r="I25" s="192">
        <f>'28'!I$36</f>
        <v>937295</v>
      </c>
      <c r="J25" s="189">
        <f>'28'!J$36</f>
        <v>922141.15899999999</v>
      </c>
      <c r="K25" s="190">
        <f>'28'!K$36</f>
        <v>0.99999999999999989</v>
      </c>
      <c r="L25" s="188">
        <f>'28'!L$36</f>
        <v>1654</v>
      </c>
      <c r="M25" s="192">
        <f>'28'!M$36</f>
        <v>4175912</v>
      </c>
      <c r="N25" s="192">
        <f>'28'!N$36</f>
        <v>917491</v>
      </c>
      <c r="O25" s="189">
        <f>'28'!O$36</f>
        <v>903287.78300000005</v>
      </c>
      <c r="P25" s="190">
        <f>'28'!P$36</f>
        <v>1</v>
      </c>
      <c r="Q25" s="188">
        <f>'28'!Q$36</f>
        <v>1682</v>
      </c>
      <c r="R25" s="192">
        <f>'28'!R$36</f>
        <v>4050094</v>
      </c>
      <c r="S25" s="192">
        <f>'28'!S$36</f>
        <v>888825</v>
      </c>
      <c r="T25" s="189">
        <f>'28'!T$36</f>
        <v>860065.13899999997</v>
      </c>
      <c r="U25" s="190">
        <f>'28'!U$36</f>
        <v>1</v>
      </c>
      <c r="V25" s="188">
        <f>'28'!V$36</f>
        <v>1743</v>
      </c>
      <c r="W25" s="192">
        <f>'28'!W$36</f>
        <v>4038155</v>
      </c>
      <c r="X25" s="192">
        <f>'28'!X$36</f>
        <v>878601</v>
      </c>
      <c r="Y25" s="189">
        <f>'28'!Y$36</f>
        <v>823229.95399999991</v>
      </c>
      <c r="Z25" s="190">
        <f>'28'!Z$36</f>
        <v>1</v>
      </c>
      <c r="AA25" s="188">
        <f>'28'!AA$36</f>
        <v>1845</v>
      </c>
      <c r="AB25" s="192">
        <f>'28'!AB$36</f>
        <v>4004037</v>
      </c>
      <c r="AC25" s="192">
        <f>'28'!AC$36</f>
        <v>868818</v>
      </c>
      <c r="AD25" s="189">
        <f>'28'!AD$36</f>
        <v>804031.01500000001</v>
      </c>
      <c r="AE25" s="190">
        <f>'28'!AE$36</f>
        <v>1</v>
      </c>
      <c r="AF25" s="188">
        <f>'28'!AF$36</f>
        <v>1905</v>
      </c>
      <c r="AG25" s="192">
        <f>'28'!AG$36</f>
        <v>3932748</v>
      </c>
      <c r="AH25" s="192">
        <f>'28'!AH$36</f>
        <v>943332</v>
      </c>
      <c r="AI25" s="189">
        <f>'28'!AI$36</f>
        <v>745454.83499999996</v>
      </c>
      <c r="AJ25" s="190">
        <f>'28'!AJ$36</f>
        <v>1</v>
      </c>
    </row>
    <row r="26" spans="1:36" x14ac:dyDescent="0.2">
      <c r="A26" s="191" t="str">
        <f>'0'!B26</f>
        <v>Abbildung 29</v>
      </c>
      <c r="B26" s="188">
        <f>'29'!B$36</f>
        <v>1456</v>
      </c>
      <c r="C26" s="192">
        <f>'29'!C$36</f>
        <v>4315781</v>
      </c>
      <c r="D26" s="192">
        <f>'29'!D$36</f>
        <v>949506</v>
      </c>
      <c r="E26" s="189">
        <f>'29'!E$36</f>
        <v>977099.51299999992</v>
      </c>
      <c r="F26" s="190">
        <f>'29'!F$36</f>
        <v>1</v>
      </c>
      <c r="G26" s="188">
        <f>'29'!G$36</f>
        <v>1587</v>
      </c>
      <c r="H26" s="192">
        <f>'29'!H$36</f>
        <v>4241897</v>
      </c>
      <c r="I26" s="192">
        <f>'29'!I$36</f>
        <v>937295</v>
      </c>
      <c r="J26" s="189">
        <f>'29'!J$36</f>
        <v>922141.15899999999</v>
      </c>
      <c r="K26" s="190">
        <f>'29'!K$36</f>
        <v>1</v>
      </c>
      <c r="L26" s="188">
        <f>'29'!L$36</f>
        <v>1654</v>
      </c>
      <c r="M26" s="192">
        <f>'29'!M$36</f>
        <v>4175912</v>
      </c>
      <c r="N26" s="192">
        <f>'29'!N$36</f>
        <v>917491</v>
      </c>
      <c r="O26" s="189">
        <f>'29'!O$36</f>
        <v>903287.78299999994</v>
      </c>
      <c r="P26" s="190">
        <f>'29'!P$36</f>
        <v>1</v>
      </c>
      <c r="Q26" s="188">
        <f>'29'!Q$36</f>
        <v>1682</v>
      </c>
      <c r="R26" s="192">
        <f>'29'!R$36</f>
        <v>4050094</v>
      </c>
      <c r="S26" s="192">
        <f>'29'!S$36</f>
        <v>888825</v>
      </c>
      <c r="T26" s="189">
        <f>'29'!T$36</f>
        <v>860065.13899999997</v>
      </c>
      <c r="U26" s="190">
        <f>'29'!U$36</f>
        <v>1</v>
      </c>
      <c r="V26" s="188">
        <f>'29'!V$36</f>
        <v>1743</v>
      </c>
      <c r="W26" s="192">
        <f>'29'!W$36</f>
        <v>4038155</v>
      </c>
      <c r="X26" s="192">
        <f>'29'!X$36</f>
        <v>878601</v>
      </c>
      <c r="Y26" s="189">
        <f>'29'!Y$36</f>
        <v>823229.95400000014</v>
      </c>
      <c r="Z26" s="190">
        <f>'29'!Z$36</f>
        <v>0.99999999999999978</v>
      </c>
      <c r="AA26" s="188">
        <f>'29'!AA$36</f>
        <v>1845</v>
      </c>
      <c r="AB26" s="192">
        <f>'29'!AB$36</f>
        <v>4004037</v>
      </c>
      <c r="AC26" s="192">
        <f>'29'!AC$36</f>
        <v>868818</v>
      </c>
      <c r="AD26" s="189">
        <f>'29'!AD$36</f>
        <v>804031.0149999999</v>
      </c>
      <c r="AE26" s="190">
        <f>'29'!AE$36</f>
        <v>1</v>
      </c>
      <c r="AG26" s="192"/>
      <c r="AH26" s="192"/>
    </row>
    <row r="27" spans="1:36" x14ac:dyDescent="0.2">
      <c r="A27" s="191" t="str">
        <f>'0'!B27</f>
        <v>Abbildung 30</v>
      </c>
      <c r="B27" s="188">
        <f>'30'!B$36</f>
        <v>1456</v>
      </c>
      <c r="C27" s="192">
        <f>'30'!C$36</f>
        <v>4315781</v>
      </c>
      <c r="D27" s="192">
        <f>'30'!D$36</f>
        <v>949506</v>
      </c>
      <c r="E27" s="189">
        <f>'30'!E$36</f>
        <v>977099.51300000004</v>
      </c>
      <c r="F27" s="190">
        <f>'30'!F$36</f>
        <v>0.99999999999999989</v>
      </c>
      <c r="G27" s="188">
        <f>'30'!G$36</f>
        <v>1587</v>
      </c>
      <c r="H27" s="192">
        <f>'30'!H$36</f>
        <v>4241897</v>
      </c>
      <c r="I27" s="192">
        <f>'30'!I$36</f>
        <v>937295</v>
      </c>
      <c r="J27" s="189">
        <f>'30'!J$36</f>
        <v>922141.15899999999</v>
      </c>
      <c r="K27" s="190">
        <f>'30'!K$36</f>
        <v>1</v>
      </c>
      <c r="L27" s="188">
        <f>'30'!L$36</f>
        <v>1654</v>
      </c>
      <c r="M27" s="192">
        <f>'30'!M$36</f>
        <v>4175912</v>
      </c>
      <c r="N27" s="192">
        <f>'30'!N$36</f>
        <v>917491</v>
      </c>
      <c r="O27" s="189">
        <f>'30'!O$36</f>
        <v>903287.78300000005</v>
      </c>
      <c r="P27" s="190">
        <f>'30'!P$36</f>
        <v>1</v>
      </c>
      <c r="Q27" s="188">
        <f>'30'!Q$36</f>
        <v>1682</v>
      </c>
      <c r="R27" s="192">
        <f>'30'!R$36</f>
        <v>4050094</v>
      </c>
      <c r="S27" s="192">
        <f>'30'!S$36</f>
        <v>888825</v>
      </c>
      <c r="T27" s="189">
        <f>'30'!T$36</f>
        <v>860065.13900000008</v>
      </c>
      <c r="U27" s="190">
        <f>'30'!U$36</f>
        <v>0.99999999999999989</v>
      </c>
      <c r="V27" s="188">
        <f>'30'!V$36</f>
        <v>1743</v>
      </c>
      <c r="W27" s="192">
        <f>'30'!W$36</f>
        <v>4038155</v>
      </c>
      <c r="X27" s="192">
        <f>'30'!X$36</f>
        <v>878601</v>
      </c>
      <c r="Y27" s="189">
        <f>'30'!Y$36</f>
        <v>823229.95400000014</v>
      </c>
      <c r="Z27" s="190">
        <f>'30'!Z$36</f>
        <v>0.99999999999999978</v>
      </c>
      <c r="AA27" s="188">
        <f>'30'!AA$36</f>
        <v>1845</v>
      </c>
      <c r="AB27" s="192">
        <f>'30'!AB$36</f>
        <v>4004037</v>
      </c>
      <c r="AC27" s="192">
        <f>'30'!AC$36</f>
        <v>868818</v>
      </c>
      <c r="AD27" s="189">
        <f>'30'!AD$36</f>
        <v>804031.01500000001</v>
      </c>
      <c r="AE27" s="190">
        <f>'30'!AE$36</f>
        <v>1</v>
      </c>
      <c r="AF27" s="188">
        <f>'30'!AF$36</f>
        <v>1905</v>
      </c>
      <c r="AG27" s="192">
        <f>'30'!AG$36</f>
        <v>3932748</v>
      </c>
      <c r="AH27" s="192">
        <f>'30'!AH$36</f>
        <v>943332</v>
      </c>
      <c r="AI27" s="189">
        <f>'30'!AI$36</f>
        <v>745454.83499999996</v>
      </c>
      <c r="AJ27" s="190">
        <f>'30'!AJ$36</f>
        <v>1.0000000000000002</v>
      </c>
    </row>
    <row r="28" spans="1:36" x14ac:dyDescent="0.2">
      <c r="A28" s="191" t="str">
        <f>'0'!B28</f>
        <v>Abbildung 31</v>
      </c>
      <c r="B28" s="188">
        <f>'31'!B$36</f>
        <v>1456</v>
      </c>
      <c r="C28" s="192">
        <f>'31'!C$36</f>
        <v>4315781</v>
      </c>
      <c r="D28" s="192">
        <f>'31'!D$36</f>
        <v>949506</v>
      </c>
      <c r="E28" s="189">
        <f>'31'!E$36</f>
        <v>977099.51299999992</v>
      </c>
      <c r="F28" s="190">
        <f>'31'!F$36</f>
        <v>1</v>
      </c>
      <c r="G28" s="188">
        <f>'31'!G$36</f>
        <v>1587</v>
      </c>
      <c r="H28" s="192">
        <f>'31'!H$36</f>
        <v>4241897</v>
      </c>
      <c r="I28" s="192">
        <f>'31'!I$36</f>
        <v>937295</v>
      </c>
      <c r="J28" s="189">
        <f>'31'!J$36</f>
        <v>922141.15899999987</v>
      </c>
      <c r="K28" s="190">
        <f>'31'!K$36</f>
        <v>1.0000000000000002</v>
      </c>
      <c r="L28" s="188">
        <f>'31'!L$36</f>
        <v>1654</v>
      </c>
      <c r="M28" s="192">
        <f>'31'!M$36</f>
        <v>4175912</v>
      </c>
      <c r="N28" s="192">
        <f>'31'!N$36</f>
        <v>917491</v>
      </c>
      <c r="O28" s="189">
        <f>'31'!O$36</f>
        <v>903287.78300000005</v>
      </c>
      <c r="P28" s="190">
        <f>'31'!P$36</f>
        <v>0.99999999999999989</v>
      </c>
      <c r="Q28" s="188">
        <f>'31'!Q$36</f>
        <v>1682</v>
      </c>
      <c r="R28" s="192">
        <f>'31'!R$36</f>
        <v>4050094</v>
      </c>
      <c r="S28" s="192">
        <f>'31'!S$36</f>
        <v>888825</v>
      </c>
      <c r="T28" s="189">
        <f>'31'!T$36</f>
        <v>860065.13899999985</v>
      </c>
      <c r="U28" s="190">
        <f>'31'!U$36</f>
        <v>1.0000000000000002</v>
      </c>
      <c r="V28" s="188">
        <f>'31'!V$36</f>
        <v>1743</v>
      </c>
      <c r="W28" s="192">
        <f>'31'!W$36</f>
        <v>4038155</v>
      </c>
      <c r="X28" s="192">
        <f>'31'!X$36</f>
        <v>878601</v>
      </c>
      <c r="Y28" s="189">
        <f>'31'!Y$36</f>
        <v>823229.95399999991</v>
      </c>
      <c r="Z28" s="190">
        <f>'31'!Z$36</f>
        <v>1.0000000000000002</v>
      </c>
      <c r="AA28" s="188">
        <f>'31'!AA$36</f>
        <v>1845</v>
      </c>
      <c r="AB28" s="192">
        <f>'31'!AB$36</f>
        <v>4004037</v>
      </c>
      <c r="AC28" s="192">
        <f>'31'!AC$36</f>
        <v>868818</v>
      </c>
      <c r="AD28" s="189">
        <f>'31'!AD$36</f>
        <v>804031.0149999999</v>
      </c>
      <c r="AE28" s="190">
        <f>'31'!AE$36</f>
        <v>1.0000000000000002</v>
      </c>
      <c r="AF28" s="188">
        <f>'31'!AF$36</f>
        <v>1905</v>
      </c>
      <c r="AG28" s="192">
        <f>'31'!AG$36</f>
        <v>3932748</v>
      </c>
      <c r="AH28" s="192">
        <f>'31'!AH$36</f>
        <v>943332</v>
      </c>
      <c r="AI28" s="189">
        <f>'31'!AI$36</f>
        <v>745454.83499999985</v>
      </c>
      <c r="AJ28" s="190">
        <f>'31'!AJ$36</f>
        <v>1.0000000000000002</v>
      </c>
    </row>
    <row r="29" spans="1:36" x14ac:dyDescent="0.2">
      <c r="A29" s="191" t="str">
        <f>'0'!B29</f>
        <v>Abbildung 32</v>
      </c>
      <c r="B29" s="188">
        <f>'32'!B$36</f>
        <v>1456</v>
      </c>
      <c r="C29" s="192">
        <f>'32'!C$36</f>
        <v>4315781</v>
      </c>
      <c r="D29" s="192">
        <f>'32'!D$36</f>
        <v>949506</v>
      </c>
      <c r="E29" s="189">
        <f>'32'!E$36</f>
        <v>977099.51299999992</v>
      </c>
      <c r="F29" s="190">
        <f>'32'!F$36</f>
        <v>1</v>
      </c>
      <c r="G29" s="188">
        <f>'32'!G$36</f>
        <v>1587</v>
      </c>
      <c r="H29" s="192">
        <f>'32'!H$36</f>
        <v>4241897</v>
      </c>
      <c r="I29" s="192">
        <f>'32'!I$36</f>
        <v>937295</v>
      </c>
      <c r="J29" s="189">
        <f>'32'!J$36</f>
        <v>922141.1590000001</v>
      </c>
      <c r="K29" s="190">
        <f>'32'!K$36</f>
        <v>0.99999999999999978</v>
      </c>
      <c r="L29" s="188">
        <f>'32'!L$36</f>
        <v>1654</v>
      </c>
      <c r="M29" s="192">
        <f>'32'!M$36</f>
        <v>4175912</v>
      </c>
      <c r="N29" s="192">
        <f>'32'!N$36</f>
        <v>917491</v>
      </c>
      <c r="O29" s="189">
        <f>'32'!O$36</f>
        <v>903287.78299999982</v>
      </c>
      <c r="P29" s="190">
        <f>'32'!P$36</f>
        <v>1.0000000000000002</v>
      </c>
      <c r="Q29" s="188">
        <f>'32'!Q$36</f>
        <v>1682</v>
      </c>
      <c r="R29" s="192">
        <f>'32'!R$36</f>
        <v>4050094</v>
      </c>
      <c r="S29" s="192">
        <f>'32'!S$36</f>
        <v>888825</v>
      </c>
      <c r="T29" s="189">
        <f>'32'!T$36</f>
        <v>860065.13900000008</v>
      </c>
      <c r="U29" s="190">
        <f>'32'!U$36</f>
        <v>0.99999999999999978</v>
      </c>
      <c r="V29" s="188">
        <f>'32'!V$36</f>
        <v>1743</v>
      </c>
      <c r="W29" s="192">
        <f>'32'!W$36</f>
        <v>4038155</v>
      </c>
      <c r="X29" s="192">
        <f>'32'!X$36</f>
        <v>878601</v>
      </c>
      <c r="Y29" s="189">
        <f>'32'!Y$36</f>
        <v>823229.95399999991</v>
      </c>
      <c r="Z29" s="190">
        <f>'32'!Z$36</f>
        <v>1.0000000000000002</v>
      </c>
      <c r="AA29" s="188">
        <f>'32'!AA$36</f>
        <v>1845</v>
      </c>
      <c r="AB29" s="192">
        <f>'32'!AB$36</f>
        <v>4004037</v>
      </c>
      <c r="AC29" s="192">
        <f>'32'!AC$36</f>
        <v>868818</v>
      </c>
      <c r="AD29" s="189">
        <f>'32'!AD$36</f>
        <v>804031.01500000001</v>
      </c>
      <c r="AE29" s="190">
        <f>'32'!AE$36</f>
        <v>0.99999999999999989</v>
      </c>
      <c r="AG29" s="192"/>
      <c r="AH29" s="192"/>
    </row>
    <row r="30" spans="1:36" x14ac:dyDescent="0.2">
      <c r="A30" s="191" t="str">
        <f>'0'!B30</f>
        <v>Abbildung 33</v>
      </c>
      <c r="B30" s="188">
        <f>'33'!B$36</f>
        <v>1456</v>
      </c>
      <c r="C30" s="192">
        <f>'33'!C$36</f>
        <v>4315781</v>
      </c>
      <c r="D30" s="192">
        <f>'33'!D$36</f>
        <v>949506</v>
      </c>
      <c r="E30" s="189">
        <f>'33'!E$36</f>
        <v>977099.51300000004</v>
      </c>
      <c r="F30" s="190">
        <f>'33'!F$36</f>
        <v>1</v>
      </c>
      <c r="G30" s="188">
        <f>'33'!G$36</f>
        <v>1587</v>
      </c>
      <c r="H30" s="192">
        <f>'33'!H$36</f>
        <v>4241897</v>
      </c>
      <c r="I30" s="192">
        <f>'33'!I$36</f>
        <v>937295</v>
      </c>
      <c r="J30" s="189">
        <f>'33'!J$36</f>
        <v>922141.1590000001</v>
      </c>
      <c r="K30" s="190">
        <f>'33'!K$36</f>
        <v>0.99999999999999978</v>
      </c>
      <c r="L30" s="188">
        <f>'33'!L$36</f>
        <v>1654</v>
      </c>
      <c r="M30" s="192">
        <f>'33'!M$36</f>
        <v>4175912</v>
      </c>
      <c r="N30" s="192">
        <f>'33'!N$36</f>
        <v>917491</v>
      </c>
      <c r="O30" s="189">
        <f>'33'!O$36</f>
        <v>903287.78299999994</v>
      </c>
      <c r="P30" s="190">
        <f>'33'!P$36</f>
        <v>1</v>
      </c>
      <c r="Q30" s="188">
        <f>'33'!Q$36</f>
        <v>1682</v>
      </c>
      <c r="R30" s="192">
        <f>'33'!R$36</f>
        <v>4050094</v>
      </c>
      <c r="S30" s="192">
        <f>'33'!S$36</f>
        <v>888825</v>
      </c>
      <c r="T30" s="189">
        <f>'33'!T$36</f>
        <v>860065.13900000008</v>
      </c>
      <c r="U30" s="190">
        <f>'33'!U$36</f>
        <v>0.99999999999999989</v>
      </c>
      <c r="V30" s="188">
        <f>'33'!V$36</f>
        <v>1743</v>
      </c>
      <c r="W30" s="192">
        <f>'33'!W$36</f>
        <v>4038155</v>
      </c>
      <c r="X30" s="192">
        <f>'33'!X$36</f>
        <v>878601</v>
      </c>
      <c r="Y30" s="189">
        <f>'33'!Y$36</f>
        <v>823229.95400000003</v>
      </c>
      <c r="Z30" s="190">
        <f>'33'!Z$36</f>
        <v>1</v>
      </c>
      <c r="AA30" s="188">
        <f>'33'!AA$36</f>
        <v>1845</v>
      </c>
      <c r="AB30" s="192">
        <f>'33'!AB$36</f>
        <v>4004037</v>
      </c>
      <c r="AC30" s="192">
        <f>'33'!AC$36</f>
        <v>868818</v>
      </c>
      <c r="AD30" s="189">
        <f>'33'!AD$36</f>
        <v>804031.01500000001</v>
      </c>
      <c r="AE30" s="190">
        <f>'33'!AE$36</f>
        <v>1</v>
      </c>
      <c r="AF30" s="188">
        <f>'33'!AF$36</f>
        <v>1905</v>
      </c>
      <c r="AG30" s="192">
        <f>'33'!AG$36</f>
        <v>3932748</v>
      </c>
      <c r="AH30" s="192">
        <f>'33'!AH$36</f>
        <v>943332</v>
      </c>
      <c r="AI30" s="189">
        <f>'33'!AI$36</f>
        <v>745454.83499999996</v>
      </c>
      <c r="AJ30" s="190">
        <f>'33'!AJ$36</f>
        <v>1</v>
      </c>
    </row>
    <row r="31" spans="1:36" x14ac:dyDescent="0.2">
      <c r="A31" s="191" t="str">
        <f>'0'!B31</f>
        <v>Abbildung 34</v>
      </c>
      <c r="B31" s="188">
        <f>'34'!B$36</f>
        <v>1392</v>
      </c>
      <c r="C31" s="192">
        <f>'34'!C$36</f>
        <v>4314547</v>
      </c>
      <c r="D31" s="192">
        <f>'34'!D$36</f>
        <v>938728</v>
      </c>
      <c r="E31" s="189">
        <f>'34'!E$36</f>
        <v>972248.25300000003</v>
      </c>
      <c r="F31" s="190">
        <f>'34'!F$36</f>
        <v>0.99999999999999989</v>
      </c>
      <c r="G31" s="188">
        <f>'34'!G$36</f>
        <v>1518</v>
      </c>
      <c r="H31" s="192">
        <f>'34'!H$36</f>
        <v>4239680</v>
      </c>
      <c r="I31" s="192">
        <f>'34'!I$36</f>
        <v>926857</v>
      </c>
      <c r="J31" s="189">
        <f>'34'!J$36</f>
        <v>918065.86899999995</v>
      </c>
      <c r="K31" s="190">
        <f>'34'!K$36</f>
        <v>1</v>
      </c>
      <c r="L31" s="188">
        <f>'34'!L$36</f>
        <v>1579</v>
      </c>
      <c r="M31" s="192">
        <f>'34'!M$36</f>
        <v>4173513</v>
      </c>
      <c r="N31" s="192">
        <f>'34'!N$36</f>
        <v>906681</v>
      </c>
      <c r="O31" s="189">
        <f>'34'!O$36</f>
        <v>899042.97200000007</v>
      </c>
      <c r="P31" s="190">
        <f>'34'!P$36</f>
        <v>1</v>
      </c>
      <c r="Q31" s="188">
        <f>'34'!Q$36</f>
        <v>1608</v>
      </c>
      <c r="R31" s="192">
        <f>'34'!R$36</f>
        <v>4047944</v>
      </c>
      <c r="S31" s="192">
        <f>'34'!S$36</f>
        <v>878673</v>
      </c>
      <c r="T31" s="189">
        <f>'34'!T$36</f>
        <v>856135.1939999999</v>
      </c>
      <c r="U31" s="190">
        <f>'34'!U$36</f>
        <v>1</v>
      </c>
      <c r="V31" s="188">
        <f>'34'!V$36</f>
        <v>1666</v>
      </c>
      <c r="W31" s="192">
        <f>'34'!W$36</f>
        <v>4029272</v>
      </c>
      <c r="X31" s="192">
        <f>'34'!X$36</f>
        <v>866104</v>
      </c>
      <c r="Y31" s="189">
        <f>'34'!Y$36</f>
        <v>816572.42999999993</v>
      </c>
      <c r="Z31" s="190">
        <f>'34'!Z$36</f>
        <v>1</v>
      </c>
      <c r="AA31" s="188">
        <f>'34'!AA$36</f>
        <v>1760</v>
      </c>
      <c r="AB31" s="192">
        <f>'34'!AB$36</f>
        <v>3993771</v>
      </c>
      <c r="AC31" s="192">
        <f>'34'!AC$36</f>
        <v>860912</v>
      </c>
      <c r="AD31" s="189">
        <f>'34'!AD$36</f>
        <v>798790.81199999992</v>
      </c>
      <c r="AE31" s="190">
        <f>'34'!AE$36</f>
        <v>1</v>
      </c>
      <c r="AF31" s="188">
        <f>'34'!AF$36</f>
        <v>1805</v>
      </c>
      <c r="AG31" s="192">
        <f>'34'!AG$36</f>
        <v>3922069</v>
      </c>
      <c r="AH31" s="192">
        <f>'34'!AH$36</f>
        <v>936699</v>
      </c>
      <c r="AI31" s="189">
        <f>'34'!AI$36</f>
        <v>741764.87199999997</v>
      </c>
      <c r="AJ31" s="190">
        <f>'34'!AJ$36</f>
        <v>1</v>
      </c>
    </row>
    <row r="32" spans="1:36" x14ac:dyDescent="0.2">
      <c r="A32" s="191" t="str">
        <f>'0'!B32</f>
        <v>Abbildung 35</v>
      </c>
      <c r="B32" s="188">
        <f>'35'!B$36</f>
        <v>1456</v>
      </c>
      <c r="C32" s="192">
        <f>'35'!C$36</f>
        <v>4315781</v>
      </c>
      <c r="D32" s="192">
        <f>'35'!D$36</f>
        <v>949506</v>
      </c>
      <c r="E32" s="189">
        <f>'35'!E$36</f>
        <v>977099.51300000004</v>
      </c>
      <c r="F32" s="190">
        <f>'35'!F$36</f>
        <v>1</v>
      </c>
      <c r="G32" s="188">
        <f>'35'!G$36</f>
        <v>1587</v>
      </c>
      <c r="H32" s="192">
        <f>'35'!H$36</f>
        <v>4241897</v>
      </c>
      <c r="I32" s="192">
        <f>'35'!I$36</f>
        <v>937295</v>
      </c>
      <c r="J32" s="189">
        <f>'35'!J$36</f>
        <v>922141.15899999999</v>
      </c>
      <c r="K32" s="190">
        <f>'35'!K$36</f>
        <v>0.99999999999999989</v>
      </c>
      <c r="L32" s="188">
        <f>'35'!L$36</f>
        <v>1654</v>
      </c>
      <c r="M32" s="192">
        <f>'35'!M$36</f>
        <v>4175912</v>
      </c>
      <c r="N32" s="192">
        <f>'35'!N$36</f>
        <v>917491</v>
      </c>
      <c r="O32" s="189">
        <f>'35'!O$36</f>
        <v>903287.78300000005</v>
      </c>
      <c r="P32" s="190">
        <f>'35'!P$36</f>
        <v>0.99999999999999989</v>
      </c>
      <c r="Q32" s="188">
        <f>'35'!Q$36</f>
        <v>1682</v>
      </c>
      <c r="R32" s="192">
        <f>'35'!R$36</f>
        <v>4050094</v>
      </c>
      <c r="S32" s="192">
        <f>'35'!S$36</f>
        <v>888825</v>
      </c>
      <c r="T32" s="189">
        <f>'35'!T$36</f>
        <v>860065.13899999997</v>
      </c>
      <c r="U32" s="190">
        <f>'35'!U$36</f>
        <v>1</v>
      </c>
      <c r="V32" s="188">
        <f>'35'!V$36</f>
        <v>1743</v>
      </c>
      <c r="W32" s="192">
        <f>'35'!W$36</f>
        <v>4038155</v>
      </c>
      <c r="X32" s="192">
        <f>'35'!X$36</f>
        <v>878601</v>
      </c>
      <c r="Y32" s="189">
        <f>'35'!Y$36</f>
        <v>823229.95399999991</v>
      </c>
      <c r="Z32" s="190">
        <f>'35'!Z$36</f>
        <v>1</v>
      </c>
      <c r="AA32" s="188">
        <f>'35'!AA$36</f>
        <v>1845</v>
      </c>
      <c r="AB32" s="192">
        <f>'35'!AB$36</f>
        <v>4004037</v>
      </c>
      <c r="AC32" s="192">
        <f>'35'!AC$36</f>
        <v>868818</v>
      </c>
      <c r="AD32" s="189">
        <f>'35'!AD$36</f>
        <v>804031.0149999999</v>
      </c>
      <c r="AE32" s="190">
        <f>'35'!AE$36</f>
        <v>1</v>
      </c>
      <c r="AF32" s="188">
        <f>'35'!AF$36</f>
        <v>1905</v>
      </c>
      <c r="AG32" s="192">
        <f>'35'!AG$36</f>
        <v>3932748</v>
      </c>
      <c r="AH32" s="192">
        <f>'35'!AH$36</f>
        <v>943332</v>
      </c>
      <c r="AI32" s="189">
        <f>'35'!AI$36</f>
        <v>745454.83499999996</v>
      </c>
      <c r="AJ32" s="190">
        <f>'35'!AJ$36</f>
        <v>1.0000000000000002</v>
      </c>
    </row>
    <row r="33" spans="1:36" x14ac:dyDescent="0.2">
      <c r="A33" s="191" t="str">
        <f>'0'!B33</f>
        <v>Abbildung 36</v>
      </c>
      <c r="B33" s="188">
        <f>'36'!B$36</f>
        <v>1456</v>
      </c>
      <c r="C33" s="192">
        <f>'36'!C$36</f>
        <v>4315781</v>
      </c>
      <c r="D33" s="192">
        <f>'36'!D$36</f>
        <v>949506</v>
      </c>
      <c r="E33" s="189">
        <f>'36'!E$36</f>
        <v>977099.51300000004</v>
      </c>
      <c r="F33" s="190">
        <f>'36'!F$36</f>
        <v>1</v>
      </c>
      <c r="G33" s="188">
        <f>'36'!G$36</f>
        <v>1587</v>
      </c>
      <c r="H33" s="192">
        <f>'36'!H$36</f>
        <v>4241897</v>
      </c>
      <c r="I33" s="192">
        <f>'36'!I$36</f>
        <v>937295</v>
      </c>
      <c r="J33" s="189">
        <f>'36'!J$36</f>
        <v>922141.1590000001</v>
      </c>
      <c r="K33" s="190">
        <f>'36'!K$36</f>
        <v>1</v>
      </c>
      <c r="L33" s="188">
        <f>'36'!L$36</f>
        <v>1654</v>
      </c>
      <c r="M33" s="192">
        <f>'36'!M$36</f>
        <v>4175912</v>
      </c>
      <c r="N33" s="192">
        <f>'36'!N$36</f>
        <v>917491</v>
      </c>
      <c r="O33" s="189">
        <f>'36'!O$36</f>
        <v>903287.78299999994</v>
      </c>
      <c r="P33" s="190">
        <f>'36'!P$36</f>
        <v>1.0000000000000002</v>
      </c>
      <c r="Q33" s="188">
        <f>'36'!Q$36</f>
        <v>1682</v>
      </c>
      <c r="R33" s="192">
        <f>'36'!R$36</f>
        <v>4050094</v>
      </c>
      <c r="S33" s="192">
        <f>'36'!S$36</f>
        <v>888825</v>
      </c>
      <c r="T33" s="189">
        <f>'36'!T$36</f>
        <v>860065.13900000008</v>
      </c>
      <c r="U33" s="190">
        <f>'36'!U$36</f>
        <v>1</v>
      </c>
      <c r="V33" s="188">
        <f>'36'!V$36</f>
        <v>1743</v>
      </c>
      <c r="W33" s="192">
        <f>'36'!W$36</f>
        <v>4038155</v>
      </c>
      <c r="X33" s="192">
        <f>'36'!X$36</f>
        <v>878601</v>
      </c>
      <c r="Y33" s="189">
        <f>'36'!Y$36</f>
        <v>823229.95400000003</v>
      </c>
      <c r="Z33" s="190">
        <f>'36'!Z$36</f>
        <v>0.99999999999999989</v>
      </c>
      <c r="AA33" s="188">
        <f>'36'!AA$36</f>
        <v>1845</v>
      </c>
      <c r="AB33" s="192">
        <f>'36'!AB$36</f>
        <v>4004037</v>
      </c>
      <c r="AC33" s="192">
        <f>'36'!AC$36</f>
        <v>868818</v>
      </c>
      <c r="AD33" s="189">
        <f>'36'!AD$36</f>
        <v>804031.01500000013</v>
      </c>
      <c r="AE33" s="190">
        <f>'36'!AE$36</f>
        <v>0.99999999999999978</v>
      </c>
      <c r="AF33" s="188">
        <f>'36'!AF$36</f>
        <v>1905</v>
      </c>
      <c r="AG33" s="192">
        <f>'36'!AG$36</f>
        <v>3932748</v>
      </c>
      <c r="AH33" s="192">
        <f>'36'!AH$36</f>
        <v>943332</v>
      </c>
      <c r="AI33" s="189">
        <f>'36'!AI$36</f>
        <v>745454.83499999996</v>
      </c>
      <c r="AJ33" s="190">
        <f>'36'!AJ$36</f>
        <v>1.0000000000000002</v>
      </c>
    </row>
    <row r="34" spans="1:36" x14ac:dyDescent="0.2">
      <c r="A34" s="191" t="str">
        <f>'0'!B34</f>
        <v>Abbildung 37</v>
      </c>
      <c r="B34" s="188">
        <f>'37'!B$36</f>
        <v>1456</v>
      </c>
      <c r="C34" s="192">
        <f>'37'!C$36</f>
        <v>4315781</v>
      </c>
      <c r="D34" s="192">
        <f>'37'!D$36</f>
        <v>949506</v>
      </c>
      <c r="E34" s="189">
        <f>'37'!E$36</f>
        <v>977099.51300000015</v>
      </c>
      <c r="F34" s="190">
        <f>'37'!F$36</f>
        <v>0.99999999999999989</v>
      </c>
      <c r="G34" s="188">
        <f>'37'!G$36</f>
        <v>1587</v>
      </c>
      <c r="H34" s="192">
        <f>'37'!H$36</f>
        <v>4241897</v>
      </c>
      <c r="I34" s="192">
        <f>'37'!I$36</f>
        <v>937295</v>
      </c>
      <c r="J34" s="189">
        <f>'37'!J$36</f>
        <v>922141.15899999999</v>
      </c>
      <c r="K34" s="190">
        <f>'37'!K$36</f>
        <v>1</v>
      </c>
      <c r="L34" s="188">
        <f>'37'!L$36</f>
        <v>1654</v>
      </c>
      <c r="M34" s="192">
        <f>'37'!M$36</f>
        <v>4175912</v>
      </c>
      <c r="N34" s="192">
        <f>'37'!N$36</f>
        <v>917491</v>
      </c>
      <c r="O34" s="189">
        <f>'37'!O$36</f>
        <v>903287.78299999994</v>
      </c>
      <c r="P34" s="190">
        <f>'37'!P$36</f>
        <v>1</v>
      </c>
      <c r="Q34" s="188">
        <f>'37'!Q$36</f>
        <v>1682</v>
      </c>
      <c r="R34" s="192">
        <f>'37'!R$36</f>
        <v>4050094</v>
      </c>
      <c r="S34" s="192">
        <f>'37'!S$36</f>
        <v>888825</v>
      </c>
      <c r="T34" s="189">
        <f>'37'!T$36</f>
        <v>860065.13899999997</v>
      </c>
      <c r="U34" s="190">
        <f>'37'!U$36</f>
        <v>0.99999999999999989</v>
      </c>
      <c r="V34" s="188">
        <f>'37'!V$36</f>
        <v>1743</v>
      </c>
      <c r="W34" s="192">
        <f>'37'!W$36</f>
        <v>4038155</v>
      </c>
      <c r="X34" s="192">
        <f>'37'!X$36</f>
        <v>878601</v>
      </c>
      <c r="Y34" s="189">
        <f>'37'!Y$36</f>
        <v>823229.95400000003</v>
      </c>
      <c r="Z34" s="190">
        <f>'37'!Z$36</f>
        <v>0.99999999999999989</v>
      </c>
      <c r="AA34" s="188">
        <f>'37'!AA$36</f>
        <v>1845</v>
      </c>
      <c r="AB34" s="192">
        <f>'37'!AB$36</f>
        <v>4004037</v>
      </c>
      <c r="AC34" s="192">
        <f>'37'!AC$36</f>
        <v>868818</v>
      </c>
      <c r="AD34" s="189">
        <f>'37'!AD$36</f>
        <v>804031.01500000001</v>
      </c>
      <c r="AE34" s="190">
        <f>'37'!AE$36</f>
        <v>1</v>
      </c>
      <c r="AF34" s="188">
        <f>'37'!AF$36</f>
        <v>1905</v>
      </c>
      <c r="AG34" s="192">
        <f>'37'!AG$36</f>
        <v>3932748</v>
      </c>
      <c r="AH34" s="192">
        <f>'37'!AH$36</f>
        <v>943332</v>
      </c>
      <c r="AI34" s="189">
        <f>'37'!AI$36</f>
        <v>745454.83500000008</v>
      </c>
      <c r="AJ34" s="190">
        <f>'37'!AJ$36</f>
        <v>1</v>
      </c>
    </row>
    <row r="35" spans="1:36" x14ac:dyDescent="0.2">
      <c r="A35" s="191" t="str">
        <f>'0'!B35</f>
        <v>Abbildung 39</v>
      </c>
      <c r="B35" s="188">
        <f>'15'!B$36</f>
        <v>1456</v>
      </c>
      <c r="C35" s="192">
        <f>'15'!C$36</f>
        <v>4315781</v>
      </c>
      <c r="D35" s="192">
        <f>'15'!D$36</f>
        <v>949506</v>
      </c>
      <c r="E35" s="189">
        <f>'15'!E$36</f>
        <v>977099.51299999992</v>
      </c>
      <c r="F35" s="190">
        <f>'15'!F$36</f>
        <v>1.0000000000000002</v>
      </c>
      <c r="G35" s="188">
        <f>'15'!G$36</f>
        <v>1587</v>
      </c>
      <c r="H35" s="192">
        <f>'15'!H$36</f>
        <v>4241897</v>
      </c>
      <c r="I35" s="192">
        <f>'15'!I$36</f>
        <v>937295</v>
      </c>
      <c r="J35" s="189">
        <f>'15'!J$36</f>
        <v>922141.15899999999</v>
      </c>
      <c r="K35" s="190">
        <f>'15'!K$36</f>
        <v>1</v>
      </c>
      <c r="L35" s="188">
        <f>'15'!L$36</f>
        <v>1654</v>
      </c>
      <c r="M35" s="192">
        <f>'15'!M$36</f>
        <v>4175912</v>
      </c>
      <c r="N35" s="192">
        <f>'15'!N$36</f>
        <v>917491</v>
      </c>
      <c r="O35" s="189">
        <f>'15'!O$36</f>
        <v>903287.78299999994</v>
      </c>
      <c r="P35" s="190">
        <f>'15'!P$36</f>
        <v>1</v>
      </c>
      <c r="Q35" s="188">
        <f>'15'!Q$36</f>
        <v>1682</v>
      </c>
      <c r="R35" s="192">
        <f>'15'!R$36</f>
        <v>4050094</v>
      </c>
      <c r="S35" s="192">
        <f>'15'!S$36</f>
        <v>888825</v>
      </c>
      <c r="T35" s="189">
        <f>'15'!T$36</f>
        <v>860065.13900000008</v>
      </c>
      <c r="U35" s="190">
        <f>'15'!U$36</f>
        <v>0.99999999999999989</v>
      </c>
      <c r="V35" s="188">
        <f>'15'!V$36</f>
        <v>1743</v>
      </c>
      <c r="W35" s="192">
        <f>'15'!W$36</f>
        <v>4038155</v>
      </c>
      <c r="X35" s="192">
        <f>'15'!X$36</f>
        <v>878601</v>
      </c>
      <c r="Y35" s="189">
        <f>'15'!Y$36</f>
        <v>823229.95400000003</v>
      </c>
      <c r="Z35" s="190">
        <f>'15'!Z$36</f>
        <v>1</v>
      </c>
      <c r="AA35" s="188">
        <f>'15'!AA$36</f>
        <v>1845</v>
      </c>
      <c r="AB35" s="192">
        <f>'15'!AB$36</f>
        <v>4004037</v>
      </c>
      <c r="AC35" s="192">
        <f>'15'!AC$36</f>
        <v>868818</v>
      </c>
      <c r="AD35" s="189">
        <f>'15'!AD$36</f>
        <v>804031.01500000001</v>
      </c>
      <c r="AE35" s="190">
        <f>'15'!AE$36</f>
        <v>1</v>
      </c>
      <c r="AF35" s="188">
        <f>'15'!AF$36</f>
        <v>1905</v>
      </c>
      <c r="AG35" s="192">
        <f>'15'!AG$36</f>
        <v>3932748</v>
      </c>
      <c r="AH35" s="192">
        <f>'15'!AH$36</f>
        <v>943332</v>
      </c>
      <c r="AI35" s="189">
        <f>'15'!AI$36</f>
        <v>745454.83500000008</v>
      </c>
      <c r="AJ35" s="190">
        <f>'15'!AJ$36</f>
        <v>0.99999999999999989</v>
      </c>
    </row>
    <row r="36" spans="1:36" x14ac:dyDescent="0.2">
      <c r="A36" s="191" t="str">
        <f>'0'!B36</f>
        <v>Abbildung 40</v>
      </c>
      <c r="B36" s="188">
        <f>'40'!B$36</f>
        <v>28</v>
      </c>
      <c r="C36" s="192">
        <f>'40'!C$36</f>
        <v>291923</v>
      </c>
      <c r="D36" s="192">
        <f>'40'!D$36</f>
        <v>146200</v>
      </c>
      <c r="E36" s="189">
        <f>'40'!E$36</f>
        <v>129144.181</v>
      </c>
      <c r="F36" s="190">
        <f>'40'!F$36</f>
        <v>1</v>
      </c>
      <c r="G36" s="188">
        <f>'40'!G$36</f>
        <v>28</v>
      </c>
      <c r="H36" s="192">
        <f>'40'!H$36</f>
        <v>285583</v>
      </c>
      <c r="I36" s="192">
        <f>'40'!I$36</f>
        <v>141133</v>
      </c>
      <c r="J36" s="189">
        <f>'40'!J$36</f>
        <v>118733.36900000001</v>
      </c>
      <c r="K36" s="190">
        <f>'40'!K$36</f>
        <v>1</v>
      </c>
      <c r="L36" s="188">
        <f>'40'!L$36</f>
        <v>28</v>
      </c>
      <c r="M36" s="192">
        <f>'40'!M$36</f>
        <v>281571</v>
      </c>
      <c r="N36" s="192">
        <f>'40'!N$36</f>
        <v>136921</v>
      </c>
      <c r="O36" s="189">
        <f>'40'!O$36</f>
        <v>115939.117</v>
      </c>
      <c r="P36" s="190">
        <f>'40'!P$36</f>
        <v>1</v>
      </c>
      <c r="Q36" s="188">
        <f>'40'!Q$36</f>
        <v>28</v>
      </c>
      <c r="R36" s="192">
        <f>'40'!R$36</f>
        <v>277031</v>
      </c>
      <c r="S36" s="192">
        <f>'40'!S$36</f>
        <v>132239</v>
      </c>
      <c r="T36" s="189">
        <f>'40'!T$36</f>
        <v>110188.113</v>
      </c>
      <c r="U36" s="190">
        <f>'40'!U$36</f>
        <v>1</v>
      </c>
      <c r="V36" s="188">
        <f>'40'!V$36</f>
        <v>26</v>
      </c>
      <c r="W36" s="192">
        <f>'40'!W$36</f>
        <v>242060</v>
      </c>
      <c r="X36" s="192">
        <f>'40'!X$36</f>
        <v>110234</v>
      </c>
      <c r="Y36" s="189">
        <f>'40'!Y$36</f>
        <v>91913.683999999994</v>
      </c>
      <c r="Z36" s="190">
        <f>'40'!Z$36</f>
        <v>1</v>
      </c>
      <c r="AA36" s="188">
        <f>'40'!AA$36</f>
        <v>26</v>
      </c>
      <c r="AB36" s="192">
        <f>'40'!AB$36</f>
        <v>244130</v>
      </c>
      <c r="AC36" s="192">
        <f>'40'!AC$36</f>
        <v>109859</v>
      </c>
      <c r="AD36" s="189">
        <f>'40'!AD$36</f>
        <v>90668.198999999993</v>
      </c>
      <c r="AE36" s="190">
        <f>'40'!AE$36</f>
        <v>1.0000000000000002</v>
      </c>
      <c r="AG36" s="192"/>
      <c r="AH36" s="192"/>
    </row>
    <row r="37" spans="1:36" x14ac:dyDescent="0.2">
      <c r="A37" s="191" t="str">
        <f>'0'!B37</f>
        <v>Abbildung 41</v>
      </c>
      <c r="B37" s="188">
        <f>'17'!B$36</f>
        <v>1456</v>
      </c>
      <c r="C37" s="192">
        <f>'17'!C$36</f>
        <v>4315781</v>
      </c>
      <c r="D37" s="192">
        <f>'17'!D$36</f>
        <v>949506</v>
      </c>
      <c r="E37" s="189">
        <f>'17'!E$36</f>
        <v>977099.51300000004</v>
      </c>
      <c r="F37" s="190">
        <f>'17'!F$36</f>
        <v>1</v>
      </c>
      <c r="G37" s="188">
        <f>'17'!G$36</f>
        <v>1586</v>
      </c>
      <c r="H37" s="192">
        <f>'17'!H$36</f>
        <v>4241726</v>
      </c>
      <c r="I37" s="192">
        <f>'17'!I$36</f>
        <v>937210</v>
      </c>
      <c r="J37" s="189">
        <f>'17'!J$36</f>
        <v>922078.76699999988</v>
      </c>
      <c r="K37" s="190">
        <f>'17'!K$36</f>
        <v>1.0000000000000002</v>
      </c>
      <c r="L37" s="188">
        <f>'17'!L$36</f>
        <v>1654</v>
      </c>
      <c r="M37" s="192">
        <f>'17'!M$36</f>
        <v>4175912</v>
      </c>
      <c r="N37" s="192">
        <f>'17'!N$36</f>
        <v>917491</v>
      </c>
      <c r="O37" s="189">
        <f>'17'!O$36</f>
        <v>903287.78299999994</v>
      </c>
      <c r="P37" s="190">
        <f>'17'!P$36</f>
        <v>1</v>
      </c>
      <c r="Q37" s="188">
        <f>'17'!Q$36</f>
        <v>1682</v>
      </c>
      <c r="R37" s="192">
        <f>'17'!R$36</f>
        <v>4050094</v>
      </c>
      <c r="S37" s="192">
        <f>'17'!S$36</f>
        <v>888825</v>
      </c>
      <c r="T37" s="189">
        <f>'17'!T$36</f>
        <v>860065.13899999997</v>
      </c>
      <c r="U37" s="190">
        <f>'17'!U$36</f>
        <v>1</v>
      </c>
      <c r="V37" s="188">
        <f>'17'!V$36</f>
        <v>1743</v>
      </c>
      <c r="W37" s="192">
        <f>'17'!W$36</f>
        <v>4038155</v>
      </c>
      <c r="X37" s="192">
        <f>'17'!X$36</f>
        <v>878601</v>
      </c>
      <c r="Y37" s="189">
        <f>'17'!Y$36</f>
        <v>823229.95399999991</v>
      </c>
      <c r="Z37" s="190">
        <f>'17'!Z$36</f>
        <v>1</v>
      </c>
      <c r="AA37" s="188">
        <f>'17'!AA$36</f>
        <v>1845</v>
      </c>
      <c r="AB37" s="192">
        <f>'17'!AB$36</f>
        <v>4004037</v>
      </c>
      <c r="AC37" s="192">
        <f>'17'!AC$36</f>
        <v>868818</v>
      </c>
      <c r="AD37" s="189">
        <f>'17'!AD$36</f>
        <v>804031.0149999999</v>
      </c>
      <c r="AE37" s="190">
        <f>'17'!AE$36</f>
        <v>1.0000000000000002</v>
      </c>
      <c r="AF37" s="188">
        <f>'17'!AF$36</f>
        <v>1905</v>
      </c>
      <c r="AG37" s="192">
        <f>'17'!AG$36</f>
        <v>3932748</v>
      </c>
      <c r="AH37" s="192">
        <f>'17'!AH$36</f>
        <v>943332</v>
      </c>
      <c r="AI37" s="189">
        <f>'17'!AI$36</f>
        <v>745454.83499999996</v>
      </c>
      <c r="AJ37" s="190">
        <f>'17'!AJ$36</f>
        <v>1.0000000000000002</v>
      </c>
    </row>
    <row r="38" spans="1:36" x14ac:dyDescent="0.2">
      <c r="A38" s="191" t="str">
        <f>'0'!B38</f>
        <v>Abbildung 42</v>
      </c>
      <c r="B38" s="188">
        <f>'19'!B$36</f>
        <v>1456</v>
      </c>
      <c r="C38" s="192">
        <f>'19'!C$36</f>
        <v>4315781</v>
      </c>
      <c r="D38" s="192">
        <f>'19'!D$36</f>
        <v>949506</v>
      </c>
      <c r="E38" s="189">
        <f>'19'!E$36</f>
        <v>977099.5129999998</v>
      </c>
      <c r="F38" s="190">
        <f>'19'!F$36</f>
        <v>1.0000000000000002</v>
      </c>
      <c r="G38" s="188">
        <f>'19'!G$36</f>
        <v>1587</v>
      </c>
      <c r="H38" s="192">
        <f>'19'!H$36</f>
        <v>4241897</v>
      </c>
      <c r="I38" s="192">
        <f>'19'!I$36</f>
        <v>937295</v>
      </c>
      <c r="J38" s="189">
        <f>'19'!J$36</f>
        <v>922141.15899999999</v>
      </c>
      <c r="K38" s="190">
        <f>'19'!K$36</f>
        <v>1</v>
      </c>
      <c r="L38" s="188">
        <f>'19'!L$36</f>
        <v>1654</v>
      </c>
      <c r="M38" s="192">
        <f>'19'!M$36</f>
        <v>4175912</v>
      </c>
      <c r="N38" s="192">
        <f>'19'!N$36</f>
        <v>917491</v>
      </c>
      <c r="O38" s="189">
        <f>'19'!O$36</f>
        <v>903287.78300000017</v>
      </c>
      <c r="P38" s="190">
        <f>'19'!P$36</f>
        <v>0.99999999999999989</v>
      </c>
      <c r="Q38" s="188">
        <f>'19'!Q$36</f>
        <v>1682</v>
      </c>
      <c r="R38" s="192">
        <f>'19'!R$36</f>
        <v>4050094</v>
      </c>
      <c r="S38" s="192">
        <f>'19'!S$36</f>
        <v>888825</v>
      </c>
      <c r="T38" s="189">
        <f>'19'!T$36</f>
        <v>860065.13900000008</v>
      </c>
      <c r="U38" s="190">
        <f>'19'!U$36</f>
        <v>0.99999999999999978</v>
      </c>
      <c r="V38" s="188">
        <f>'19'!V$36</f>
        <v>1743</v>
      </c>
      <c r="W38" s="192">
        <f>'19'!W$36</f>
        <v>4038155</v>
      </c>
      <c r="X38" s="192">
        <f>'19'!X$36</f>
        <v>878601</v>
      </c>
      <c r="Y38" s="189">
        <f>'19'!Y$36</f>
        <v>823229.95399999991</v>
      </c>
      <c r="Z38" s="190">
        <f>'19'!Z$36</f>
        <v>1.0000000000000002</v>
      </c>
      <c r="AA38" s="188">
        <f>'19'!AA$36</f>
        <v>1845</v>
      </c>
      <c r="AB38" s="192">
        <f>'19'!AB$36</f>
        <v>4004037</v>
      </c>
      <c r="AC38" s="192">
        <f>'19'!AC$36</f>
        <v>868818</v>
      </c>
      <c r="AD38" s="189">
        <f>'19'!AD$36</f>
        <v>804031.01500000001</v>
      </c>
      <c r="AE38" s="190">
        <f>'19'!AE$36</f>
        <v>1</v>
      </c>
      <c r="AF38" s="188">
        <f>'19'!AF$36</f>
        <v>1905</v>
      </c>
      <c r="AG38" s="192">
        <f>'19'!AG$36</f>
        <v>3932748</v>
      </c>
      <c r="AH38" s="192">
        <f>'19'!AH$36</f>
        <v>943332</v>
      </c>
      <c r="AI38" s="189">
        <f>'19'!AI$36</f>
        <v>745454.83499999985</v>
      </c>
      <c r="AJ38" s="190">
        <f>'19'!AJ$36</f>
        <v>1.0000000000000002</v>
      </c>
    </row>
    <row r="39" spans="1:36" x14ac:dyDescent="0.2">
      <c r="A39" s="191" t="str">
        <f>'0'!B39</f>
        <v>Abbildung 43</v>
      </c>
      <c r="B39" s="188">
        <f>'30'!B$36</f>
        <v>1456</v>
      </c>
      <c r="C39" s="192">
        <f>'30'!C$36</f>
        <v>4315781</v>
      </c>
      <c r="D39" s="192">
        <f>'30'!D$36</f>
        <v>949506</v>
      </c>
      <c r="E39" s="189">
        <f>'30'!E$36</f>
        <v>977099.51300000004</v>
      </c>
      <c r="F39" s="190">
        <f>'30'!F$36</f>
        <v>0.99999999999999989</v>
      </c>
      <c r="G39" s="188">
        <f>'30'!G$36</f>
        <v>1587</v>
      </c>
      <c r="H39" s="192">
        <f>'30'!H$36</f>
        <v>4241897</v>
      </c>
      <c r="I39" s="192">
        <f>'30'!I$36</f>
        <v>937295</v>
      </c>
      <c r="J39" s="189">
        <f>'30'!J$36</f>
        <v>922141.15899999999</v>
      </c>
      <c r="K39" s="190">
        <f>'30'!K$36</f>
        <v>1</v>
      </c>
      <c r="L39" s="188">
        <f>'30'!L$36</f>
        <v>1654</v>
      </c>
      <c r="M39" s="192">
        <f>'30'!M$36</f>
        <v>4175912</v>
      </c>
      <c r="N39" s="192">
        <f>'30'!N$36</f>
        <v>917491</v>
      </c>
      <c r="O39" s="189">
        <f>'30'!O$36</f>
        <v>903287.78300000005</v>
      </c>
      <c r="P39" s="190">
        <f>'30'!P$36</f>
        <v>1</v>
      </c>
      <c r="Q39" s="188">
        <f>'30'!Q$36</f>
        <v>1682</v>
      </c>
      <c r="R39" s="192">
        <f>'30'!R$36</f>
        <v>4050094</v>
      </c>
      <c r="S39" s="192">
        <f>'30'!S$36</f>
        <v>888825</v>
      </c>
      <c r="T39" s="189">
        <f>'30'!T$36</f>
        <v>860065.13900000008</v>
      </c>
      <c r="U39" s="190">
        <f>'30'!U$36</f>
        <v>0.99999999999999989</v>
      </c>
      <c r="V39" s="188">
        <f>'30'!V$36</f>
        <v>1743</v>
      </c>
      <c r="W39" s="192">
        <f>'30'!W$36</f>
        <v>4038155</v>
      </c>
      <c r="X39" s="192">
        <f>'30'!X$36</f>
        <v>878601</v>
      </c>
      <c r="Y39" s="189">
        <f>'30'!Y$36</f>
        <v>823229.95400000014</v>
      </c>
      <c r="Z39" s="190">
        <f>'30'!Z$36</f>
        <v>0.99999999999999978</v>
      </c>
      <c r="AA39" s="188">
        <f>'30'!AA$36</f>
        <v>1845</v>
      </c>
      <c r="AB39" s="192">
        <f>'30'!AB$36</f>
        <v>4004037</v>
      </c>
      <c r="AC39" s="192">
        <f>'30'!AC$36</f>
        <v>868818</v>
      </c>
      <c r="AD39" s="189">
        <f>'30'!AD$36</f>
        <v>804031.01500000001</v>
      </c>
      <c r="AE39" s="190">
        <f>'30'!AE$36</f>
        <v>1</v>
      </c>
      <c r="AF39" s="188">
        <f>'30'!AF$36</f>
        <v>1905</v>
      </c>
      <c r="AG39" s="192">
        <f>'30'!AG$36</f>
        <v>3932748</v>
      </c>
      <c r="AH39" s="192">
        <f>'30'!AH$36</f>
        <v>943332</v>
      </c>
      <c r="AI39" s="189">
        <f>'30'!AI$36</f>
        <v>745454.83499999996</v>
      </c>
      <c r="AJ39" s="190">
        <f>'30'!AJ$36</f>
        <v>1.0000000000000002</v>
      </c>
    </row>
    <row r="40" spans="1:36" x14ac:dyDescent="0.2">
      <c r="A40" s="191" t="str">
        <f>'0'!B40</f>
        <v>Abbildung 44</v>
      </c>
      <c r="B40" s="188">
        <f>'37'!B$36</f>
        <v>1456</v>
      </c>
      <c r="C40" s="192">
        <f>'37'!C$36</f>
        <v>4315781</v>
      </c>
      <c r="D40" s="192">
        <f>'37'!D$36</f>
        <v>949506</v>
      </c>
      <c r="E40" s="189">
        <f>'37'!E$36</f>
        <v>977099.51300000015</v>
      </c>
      <c r="F40" s="190">
        <f>'37'!F$36</f>
        <v>0.99999999999999989</v>
      </c>
      <c r="G40" s="188">
        <f>'37'!G$36</f>
        <v>1587</v>
      </c>
      <c r="H40" s="192">
        <f>'37'!H$36</f>
        <v>4241897</v>
      </c>
      <c r="I40" s="192">
        <f>'37'!I$36</f>
        <v>937295</v>
      </c>
      <c r="J40" s="189">
        <f>'37'!J$36</f>
        <v>922141.15899999999</v>
      </c>
      <c r="K40" s="190">
        <f>'37'!K$36</f>
        <v>1</v>
      </c>
      <c r="L40" s="188">
        <f>'37'!L$36</f>
        <v>1654</v>
      </c>
      <c r="M40" s="192">
        <f>'37'!M$36</f>
        <v>4175912</v>
      </c>
      <c r="N40" s="192">
        <f>'37'!N$36</f>
        <v>917491</v>
      </c>
      <c r="O40" s="189">
        <f>'37'!O$36</f>
        <v>903287.78299999994</v>
      </c>
      <c r="P40" s="190">
        <f>'37'!P$36</f>
        <v>1</v>
      </c>
      <c r="Q40" s="188">
        <f>'37'!Q$36</f>
        <v>1682</v>
      </c>
      <c r="R40" s="192">
        <f>'37'!R$36</f>
        <v>4050094</v>
      </c>
      <c r="S40" s="192">
        <f>'37'!S$36</f>
        <v>888825</v>
      </c>
      <c r="T40" s="189">
        <f>'37'!T$36</f>
        <v>860065.13899999997</v>
      </c>
      <c r="U40" s="190">
        <f>'37'!U$36</f>
        <v>0.99999999999999989</v>
      </c>
      <c r="V40" s="188">
        <f>'37'!V$36</f>
        <v>1743</v>
      </c>
      <c r="W40" s="192">
        <f>'37'!W$36</f>
        <v>4038155</v>
      </c>
      <c r="X40" s="192">
        <f>'37'!X$36</f>
        <v>878601</v>
      </c>
      <c r="Y40" s="189">
        <f>'37'!Y$36</f>
        <v>823229.95400000003</v>
      </c>
      <c r="Z40" s="190">
        <f>'37'!Z$36</f>
        <v>0.99999999999999989</v>
      </c>
      <c r="AA40" s="188">
        <f>'37'!AA$36</f>
        <v>1845</v>
      </c>
      <c r="AB40" s="192">
        <f>'37'!AB$36</f>
        <v>4004037</v>
      </c>
      <c r="AC40" s="192">
        <f>'37'!AC$36</f>
        <v>868818</v>
      </c>
      <c r="AD40" s="189">
        <f>'37'!AD$36</f>
        <v>804031.01500000001</v>
      </c>
      <c r="AE40" s="190">
        <f>'37'!AE$36</f>
        <v>1</v>
      </c>
      <c r="AF40" s="188">
        <f>'37'!AF$36</f>
        <v>1905</v>
      </c>
      <c r="AG40" s="192">
        <f>'37'!AG$36</f>
        <v>3932748</v>
      </c>
      <c r="AH40" s="192">
        <f>'37'!AH$36</f>
        <v>943332</v>
      </c>
      <c r="AI40" s="189">
        <f>'37'!AI$36</f>
        <v>745454.83500000008</v>
      </c>
      <c r="AJ40" s="190">
        <f>'37'!AJ$36</f>
        <v>1</v>
      </c>
    </row>
    <row r="41" spans="1:36" x14ac:dyDescent="0.2">
      <c r="A41" s="191" t="str">
        <f>'0'!B41</f>
        <v>Abbildung 45</v>
      </c>
      <c r="B41" s="188">
        <f>'45'!B$36</f>
        <v>1456</v>
      </c>
      <c r="C41" s="192">
        <f>'45'!C$36</f>
        <v>4315781</v>
      </c>
      <c r="D41" s="192">
        <f>'45'!D$36</f>
        <v>949506</v>
      </c>
      <c r="E41" s="189">
        <f>'45'!E$36</f>
        <v>977099.51299999992</v>
      </c>
      <c r="F41" s="190">
        <f>'45'!F$36</f>
        <v>1</v>
      </c>
      <c r="G41" s="188">
        <f>'45'!G$36</f>
        <v>1587</v>
      </c>
      <c r="H41" s="192">
        <f>'45'!H$36</f>
        <v>4241897</v>
      </c>
      <c r="I41" s="192">
        <f>'45'!I$36</f>
        <v>937295</v>
      </c>
      <c r="J41" s="189">
        <f>'45'!J$36</f>
        <v>922141.15899999999</v>
      </c>
      <c r="K41" s="190">
        <f>'45'!K$36</f>
        <v>1</v>
      </c>
      <c r="L41" s="188">
        <f>'45'!L$36</f>
        <v>1654</v>
      </c>
      <c r="M41" s="192">
        <f>'45'!M$36</f>
        <v>4175912</v>
      </c>
      <c r="N41" s="192">
        <f>'45'!N$36</f>
        <v>917491</v>
      </c>
      <c r="O41" s="189">
        <f>'45'!O$36</f>
        <v>903287.78299999994</v>
      </c>
      <c r="P41" s="190">
        <f>'45'!P$36</f>
        <v>1</v>
      </c>
      <c r="Q41" s="188">
        <f>'45'!Q$36</f>
        <v>1682</v>
      </c>
      <c r="R41" s="192">
        <f>'45'!R$36</f>
        <v>4050094</v>
      </c>
      <c r="S41" s="192">
        <f>'45'!S$36</f>
        <v>888825</v>
      </c>
      <c r="T41" s="189">
        <f>'45'!T$36</f>
        <v>860065.13900000008</v>
      </c>
      <c r="U41" s="190">
        <f>'45'!U$36</f>
        <v>0.99999999999999978</v>
      </c>
      <c r="V41" s="188">
        <f>'45'!V$36</f>
        <v>1743</v>
      </c>
      <c r="W41" s="192">
        <f>'45'!W$36</f>
        <v>4038155</v>
      </c>
      <c r="X41" s="192">
        <f>'45'!X$36</f>
        <v>878601</v>
      </c>
      <c r="Y41" s="189">
        <f>'45'!Y$36</f>
        <v>823229.95399999991</v>
      </c>
      <c r="Z41" s="190">
        <f>'45'!Z$36</f>
        <v>1</v>
      </c>
      <c r="AA41" s="188">
        <f>'45'!AA$36</f>
        <v>1845</v>
      </c>
      <c r="AB41" s="192">
        <f>'45'!AB$36</f>
        <v>4004037</v>
      </c>
      <c r="AC41" s="192">
        <f>'45'!AC$36</f>
        <v>868818</v>
      </c>
      <c r="AD41" s="189">
        <f>'45'!AD$36</f>
        <v>804031.0149999999</v>
      </c>
      <c r="AE41" s="190">
        <f>'45'!AE$36</f>
        <v>1</v>
      </c>
      <c r="AF41" s="188">
        <f>'45'!AF$36</f>
        <v>1905</v>
      </c>
      <c r="AG41" s="192">
        <f>'45'!AG$36</f>
        <v>3932748</v>
      </c>
      <c r="AH41" s="192">
        <f>'45'!AH$36</f>
        <v>943332</v>
      </c>
      <c r="AI41" s="189">
        <f>'45'!AI$36</f>
        <v>745454.83499999996</v>
      </c>
      <c r="AJ41" s="190">
        <f>'45'!AJ$36</f>
        <v>1</v>
      </c>
    </row>
    <row r="42" spans="1:36" x14ac:dyDescent="0.2">
      <c r="A42" s="191" t="str">
        <f>'0'!B42</f>
        <v>Abbildung 46</v>
      </c>
      <c r="B42" s="188">
        <f>'46'!B$36</f>
        <v>1456</v>
      </c>
      <c r="C42" s="192">
        <f>'46'!C$36</f>
        <v>4315781</v>
      </c>
      <c r="D42" s="192">
        <f>'46'!D$36</f>
        <v>949506</v>
      </c>
      <c r="E42" s="189">
        <f>'46'!E$36</f>
        <v>977099.51300000004</v>
      </c>
      <c r="F42" s="190">
        <f>'46'!F$36</f>
        <v>1</v>
      </c>
      <c r="G42" s="188">
        <f>'46'!G$36</f>
        <v>1587</v>
      </c>
      <c r="H42" s="192">
        <f>'46'!H$36</f>
        <v>4241897</v>
      </c>
      <c r="I42" s="192">
        <f>'46'!I$36</f>
        <v>937295</v>
      </c>
      <c r="J42" s="189">
        <f>'46'!J$36</f>
        <v>922141.15899999999</v>
      </c>
      <c r="K42" s="190">
        <f>'46'!K$36</f>
        <v>1</v>
      </c>
      <c r="L42" s="188">
        <f>'46'!L$36</f>
        <v>1654</v>
      </c>
      <c r="M42" s="192">
        <f>'46'!M$36</f>
        <v>4175912</v>
      </c>
      <c r="N42" s="192">
        <f>'46'!N$36</f>
        <v>917491</v>
      </c>
      <c r="O42" s="189">
        <f>'46'!O$36</f>
        <v>903287.78300000005</v>
      </c>
      <c r="P42" s="190">
        <f>'46'!P$36</f>
        <v>1</v>
      </c>
      <c r="Q42" s="188">
        <f>'46'!Q$36</f>
        <v>1682</v>
      </c>
      <c r="R42" s="192">
        <f>'46'!R$36</f>
        <v>4050094</v>
      </c>
      <c r="S42" s="192">
        <f>'46'!S$36</f>
        <v>888825</v>
      </c>
      <c r="T42" s="189">
        <f>'46'!T$36</f>
        <v>860065.13899999997</v>
      </c>
      <c r="U42" s="190">
        <f>'46'!U$36</f>
        <v>1</v>
      </c>
      <c r="V42" s="188">
        <f>'46'!V$36</f>
        <v>1743</v>
      </c>
      <c r="W42" s="192">
        <f>'46'!W$36</f>
        <v>4038155</v>
      </c>
      <c r="X42" s="192">
        <f>'46'!X$36</f>
        <v>878601</v>
      </c>
      <c r="Y42" s="189">
        <f>'46'!Y$36</f>
        <v>823229.95399999991</v>
      </c>
      <c r="Z42" s="190">
        <f>'46'!Z$36</f>
        <v>1</v>
      </c>
      <c r="AA42" s="188">
        <f>'46'!AA$36</f>
        <v>1845</v>
      </c>
      <c r="AB42" s="192">
        <f>'46'!AB$36</f>
        <v>4004037</v>
      </c>
      <c r="AC42" s="192">
        <f>'46'!AC$36</f>
        <v>868818</v>
      </c>
      <c r="AD42" s="189">
        <f>'46'!AD$36</f>
        <v>804031.0149999999</v>
      </c>
      <c r="AE42" s="190">
        <f>'46'!AE$36</f>
        <v>1</v>
      </c>
      <c r="AF42" s="188">
        <f>'46'!AF$36</f>
        <v>1905</v>
      </c>
      <c r="AG42" s="192">
        <f>'46'!AG$36</f>
        <v>3932748</v>
      </c>
      <c r="AH42" s="192">
        <f>'46'!AH$36</f>
        <v>943332</v>
      </c>
      <c r="AI42" s="189">
        <f>'46'!AI$36</f>
        <v>745454.83499999985</v>
      </c>
      <c r="AJ42" s="190">
        <f>'46'!AJ$36</f>
        <v>1.0000000000000002</v>
      </c>
    </row>
    <row r="43" spans="1:36" x14ac:dyDescent="0.2">
      <c r="A43" s="191" t="str">
        <f>'0'!B43</f>
        <v>Abbildung 47</v>
      </c>
      <c r="B43" s="188">
        <f>'47'!B$36</f>
        <v>1456</v>
      </c>
      <c r="C43" s="192">
        <f>'47'!C$36</f>
        <v>4315781</v>
      </c>
      <c r="D43" s="192">
        <f>'47'!D$36</f>
        <v>949506</v>
      </c>
      <c r="E43" s="189">
        <f>'47'!E$36</f>
        <v>977099.51300000004</v>
      </c>
      <c r="F43" s="190">
        <f>'47'!F$36</f>
        <v>1.0000000000000002</v>
      </c>
      <c r="G43" s="188">
        <f>'47'!G$36</f>
        <v>1587</v>
      </c>
      <c r="H43" s="192">
        <f>'47'!H$36</f>
        <v>4241897</v>
      </c>
      <c r="I43" s="192">
        <f>'47'!I$36</f>
        <v>937295</v>
      </c>
      <c r="J43" s="189">
        <f>'47'!J$36</f>
        <v>922141.15899999999</v>
      </c>
      <c r="K43" s="190">
        <f>'47'!K$36</f>
        <v>1</v>
      </c>
      <c r="L43" s="188">
        <f>'47'!L$36</f>
        <v>1654</v>
      </c>
      <c r="M43" s="192">
        <f>'47'!M$36</f>
        <v>4175912</v>
      </c>
      <c r="N43" s="192">
        <f>'47'!N$36</f>
        <v>917491</v>
      </c>
      <c r="O43" s="189">
        <f>'47'!O$36</f>
        <v>903287.78299999994</v>
      </c>
      <c r="P43" s="190">
        <f>'47'!P$36</f>
        <v>1</v>
      </c>
      <c r="Q43" s="188">
        <f>'47'!Q$36</f>
        <v>1682</v>
      </c>
      <c r="R43" s="192">
        <f>'47'!R$36</f>
        <v>4050094</v>
      </c>
      <c r="S43" s="192">
        <f>'47'!S$36</f>
        <v>888825</v>
      </c>
      <c r="T43" s="189">
        <f>'47'!T$36</f>
        <v>860065.13900000008</v>
      </c>
      <c r="U43" s="190">
        <f>'47'!U$36</f>
        <v>0.99999999999999989</v>
      </c>
      <c r="V43" s="188">
        <f>'47'!V$36</f>
        <v>1743</v>
      </c>
      <c r="W43" s="192">
        <f>'47'!W$36</f>
        <v>4038155</v>
      </c>
      <c r="X43" s="192">
        <f>'47'!X$36</f>
        <v>878601</v>
      </c>
      <c r="Y43" s="189">
        <f>'47'!Y$36</f>
        <v>823229.95400000003</v>
      </c>
      <c r="Z43" s="190">
        <f>'47'!Z$36</f>
        <v>1</v>
      </c>
      <c r="AA43" s="188">
        <f>'47'!AA$36</f>
        <v>1845</v>
      </c>
      <c r="AB43" s="192">
        <f>'47'!AB$36</f>
        <v>4004037</v>
      </c>
      <c r="AC43" s="192">
        <f>'47'!AC$36</f>
        <v>868818</v>
      </c>
      <c r="AD43" s="189">
        <f>'47'!AD$36</f>
        <v>804031.01500000001</v>
      </c>
      <c r="AE43" s="190">
        <f>'47'!AE$36</f>
        <v>1.0000000000000002</v>
      </c>
      <c r="AF43" s="188">
        <f>'47'!AF$36</f>
        <v>1905</v>
      </c>
      <c r="AG43" s="192">
        <f>'47'!AG$36</f>
        <v>3932748</v>
      </c>
      <c r="AH43" s="192">
        <f>'47'!AH$36</f>
        <v>943332</v>
      </c>
      <c r="AI43" s="189">
        <f>'47'!AI$36</f>
        <v>745454.83499999996</v>
      </c>
      <c r="AJ43" s="190">
        <f>'47'!AJ$36</f>
        <v>1</v>
      </c>
    </row>
    <row r="44" spans="1:36" x14ac:dyDescent="0.2">
      <c r="A44" s="191" t="str">
        <f>'0'!B44</f>
        <v>Abbildung 48</v>
      </c>
      <c r="B44" s="188">
        <f>'48'!B$36</f>
        <v>1456</v>
      </c>
      <c r="C44" s="192">
        <f>'48'!C$36</f>
        <v>4315781</v>
      </c>
      <c r="D44" s="192">
        <f>'48'!D$36</f>
        <v>949506</v>
      </c>
      <c r="E44" s="189">
        <f>'48'!E$36</f>
        <v>977099.51300000004</v>
      </c>
      <c r="F44" s="190">
        <f>'48'!F$36</f>
        <v>0.99999999999999989</v>
      </c>
      <c r="G44" s="188">
        <f>'48'!G$36</f>
        <v>1587</v>
      </c>
      <c r="H44" s="192">
        <f>'48'!H$36</f>
        <v>4241897</v>
      </c>
      <c r="I44" s="192">
        <f>'48'!I$36</f>
        <v>937295</v>
      </c>
      <c r="J44" s="189">
        <f>'48'!J$36</f>
        <v>922141.15899999987</v>
      </c>
      <c r="K44" s="190">
        <f>'48'!K$36</f>
        <v>1.0000000000000002</v>
      </c>
      <c r="L44" s="188">
        <f>'48'!L$36</f>
        <v>1654</v>
      </c>
      <c r="M44" s="192">
        <f>'48'!M$36</f>
        <v>4175912</v>
      </c>
      <c r="N44" s="192">
        <f>'48'!N$36</f>
        <v>917491</v>
      </c>
      <c r="O44" s="189">
        <f>'48'!O$36</f>
        <v>903287.78300000005</v>
      </c>
      <c r="P44" s="190">
        <f>'48'!P$36</f>
        <v>1</v>
      </c>
      <c r="Q44" s="188">
        <f>'48'!Q$36</f>
        <v>1682</v>
      </c>
      <c r="R44" s="192">
        <f>'48'!R$36</f>
        <v>4050094</v>
      </c>
      <c r="S44" s="192">
        <f>'48'!S$36</f>
        <v>888825</v>
      </c>
      <c r="T44" s="189">
        <f>'48'!T$36</f>
        <v>860065.13899999997</v>
      </c>
      <c r="U44" s="190">
        <f>'48'!U$36</f>
        <v>1</v>
      </c>
      <c r="V44" s="188">
        <f>'48'!V$36</f>
        <v>1743</v>
      </c>
      <c r="W44" s="192">
        <f>'48'!W$36</f>
        <v>4038155</v>
      </c>
      <c r="X44" s="192">
        <f>'48'!X$36</f>
        <v>878601</v>
      </c>
      <c r="Y44" s="189">
        <f>'48'!Y$36</f>
        <v>823229.95399999991</v>
      </c>
      <c r="Z44" s="190">
        <f>'48'!Z$36</f>
        <v>1.0000000000000002</v>
      </c>
      <c r="AA44" s="188">
        <f>'48'!AA$36</f>
        <v>1845</v>
      </c>
      <c r="AB44" s="192">
        <f>'48'!AB$36</f>
        <v>4004037</v>
      </c>
      <c r="AC44" s="192">
        <f>'48'!AC$36</f>
        <v>868818</v>
      </c>
      <c r="AD44" s="189">
        <f>'48'!AD$36</f>
        <v>804031.01500000001</v>
      </c>
      <c r="AE44" s="190">
        <f>'48'!AE$36</f>
        <v>1</v>
      </c>
      <c r="AF44" s="188">
        <f>'48'!AF$36</f>
        <v>1905</v>
      </c>
      <c r="AG44" s="192">
        <f>'48'!AG$36</f>
        <v>3932748</v>
      </c>
      <c r="AH44" s="192">
        <f>'48'!AH$36</f>
        <v>943332</v>
      </c>
      <c r="AI44" s="189">
        <f>'48'!AI$36</f>
        <v>745454.83499999996</v>
      </c>
      <c r="AJ44" s="190">
        <f>'48'!AJ$36</f>
        <v>1</v>
      </c>
    </row>
    <row r="45" spans="1:36" x14ac:dyDescent="0.2">
      <c r="A45" s="191" t="str">
        <f>'0'!B45</f>
        <v>Bonus 1</v>
      </c>
      <c r="B45" s="188">
        <f>'B 1'!B$36</f>
        <v>1456</v>
      </c>
      <c r="C45" s="192">
        <f>'B 1'!C$36</f>
        <v>4315781</v>
      </c>
      <c r="D45" s="192">
        <f>'B 1'!D$36</f>
        <v>949506</v>
      </c>
      <c r="E45" s="189">
        <f>'B 1'!E$36</f>
        <v>977099.51300000004</v>
      </c>
      <c r="F45" s="190">
        <f>'B 1'!F$36</f>
        <v>1</v>
      </c>
      <c r="G45" s="188">
        <f>'B 1'!G$36</f>
        <v>1587</v>
      </c>
      <c r="H45" s="192">
        <f>'B 1'!H$36</f>
        <v>4241897</v>
      </c>
      <c r="I45" s="192">
        <f>'B 1'!I$36</f>
        <v>937295</v>
      </c>
      <c r="J45" s="189">
        <f>'B 1'!J$36</f>
        <v>922141.15899999999</v>
      </c>
      <c r="K45" s="190">
        <f>'B 1'!K$36</f>
        <v>1</v>
      </c>
      <c r="L45" s="188">
        <f>'B 1'!L$36</f>
        <v>1654</v>
      </c>
      <c r="M45" s="192">
        <f>'B 1'!M$36</f>
        <v>4175912</v>
      </c>
      <c r="N45" s="192">
        <f>'B 1'!N$36</f>
        <v>917491</v>
      </c>
      <c r="O45" s="189">
        <f>'B 1'!O$36</f>
        <v>903287.78300000005</v>
      </c>
      <c r="P45" s="190">
        <f>'B 1'!P$36</f>
        <v>1</v>
      </c>
      <c r="Q45" s="188">
        <f>'B 1'!Q$36</f>
        <v>1682</v>
      </c>
      <c r="R45" s="192">
        <f>'B 1'!R$36</f>
        <v>4050094</v>
      </c>
      <c r="S45" s="192">
        <f>'B 1'!S$36</f>
        <v>888825</v>
      </c>
      <c r="T45" s="189">
        <f>'B 1'!T$36</f>
        <v>860065.13899999997</v>
      </c>
      <c r="U45" s="190">
        <f>'B 1'!U$36</f>
        <v>1</v>
      </c>
      <c r="V45" s="188">
        <f>'B 1'!V$36</f>
        <v>1743</v>
      </c>
      <c r="W45" s="192">
        <f>'B 1'!W$36</f>
        <v>4038155</v>
      </c>
      <c r="X45" s="192">
        <f>'B 1'!X$36</f>
        <v>878601</v>
      </c>
      <c r="Y45" s="189">
        <f>'B 1'!Y$36</f>
        <v>823229.95400000003</v>
      </c>
      <c r="Z45" s="190">
        <f>'B 1'!Z$36</f>
        <v>1</v>
      </c>
      <c r="AA45" s="188">
        <f>'B 1'!AA$36</f>
        <v>1845</v>
      </c>
      <c r="AB45" s="192">
        <f>'B 1'!AB$36</f>
        <v>4004037</v>
      </c>
      <c r="AC45" s="192">
        <f>'B 1'!AC$36</f>
        <v>868818</v>
      </c>
      <c r="AD45" s="189">
        <f>'B 1'!AD$36</f>
        <v>804031.01500000001</v>
      </c>
      <c r="AE45" s="190">
        <f>'B 1'!AE$36</f>
        <v>1</v>
      </c>
      <c r="AF45" s="188">
        <f>'B 1'!AF$36</f>
        <v>1905</v>
      </c>
      <c r="AG45" s="192">
        <f>'B 1'!AG$36</f>
        <v>3932748</v>
      </c>
      <c r="AH45" s="192">
        <f>'B 1'!AH$36</f>
        <v>943332</v>
      </c>
      <c r="AI45" s="189">
        <f>'B 1'!AI$36</f>
        <v>745454.83499999996</v>
      </c>
      <c r="AJ45" s="190">
        <f>'B 1'!AJ$36</f>
        <v>1</v>
      </c>
    </row>
    <row r="51" spans="1:36" x14ac:dyDescent="0.2">
      <c r="A51" s="116" t="str">
        <f>Translation!$A$30</f>
        <v>Vorsorgeeinrichtungen ohne Staatsgarantie</v>
      </c>
    </row>
    <row r="52" spans="1:36" x14ac:dyDescent="0.2">
      <c r="A52" s="191" t="str">
        <f>A12</f>
        <v>Abbildung 13</v>
      </c>
      <c r="B52" s="188">
        <f>'13'!B$76</f>
        <v>1418</v>
      </c>
      <c r="C52" s="192">
        <f>'13'!C$76</f>
        <v>4004052</v>
      </c>
      <c r="D52" s="192">
        <f>'13'!D$76</f>
        <v>792852</v>
      </c>
      <c r="E52" s="189">
        <f>'13'!E$76</f>
        <v>838184.29000000015</v>
      </c>
      <c r="F52" s="190">
        <f>'13'!F$76</f>
        <v>0.99999999999999978</v>
      </c>
      <c r="G52" s="188">
        <f>'13'!G$76</f>
        <v>1549</v>
      </c>
      <c r="H52" s="192">
        <f>'13'!H$76</f>
        <v>3936527</v>
      </c>
      <c r="I52" s="192">
        <f>'13'!I$76</f>
        <v>785835</v>
      </c>
      <c r="J52" s="189">
        <f>'13'!J$76</f>
        <v>794295.32700000016</v>
      </c>
      <c r="K52" s="190">
        <f>'13'!K$76</f>
        <v>0.99999999999999978</v>
      </c>
      <c r="L52" s="188">
        <f>'13'!L$76</f>
        <v>1616</v>
      </c>
      <c r="M52" s="192">
        <f>'13'!M$76</f>
        <v>3850189</v>
      </c>
      <c r="N52" s="192">
        <f>'13'!N$76</f>
        <v>761307</v>
      </c>
      <c r="O52" s="189">
        <f>'13'!O$76</f>
        <v>769277.66599999985</v>
      </c>
      <c r="P52" s="190">
        <f>'13'!P$76</f>
        <v>1.0000000000000002</v>
      </c>
      <c r="Q52" s="188">
        <f>'13'!Q$76</f>
        <v>1643</v>
      </c>
      <c r="R52" s="192">
        <f>'13'!R$76</f>
        <v>3728054</v>
      </c>
      <c r="S52" s="192">
        <f>'13'!S$76</f>
        <v>738727</v>
      </c>
      <c r="T52" s="189">
        <f>'13'!T$76</f>
        <v>732787.76</v>
      </c>
      <c r="U52" s="190">
        <f>'13'!U$76</f>
        <v>1</v>
      </c>
      <c r="V52" s="188">
        <f>'13'!V$76</f>
        <v>1705</v>
      </c>
      <c r="W52" s="192">
        <f>'13'!W$76</f>
        <v>3729812</v>
      </c>
      <c r="X52" s="192">
        <f>'13'!X$76</f>
        <v>734767</v>
      </c>
      <c r="Y52" s="189">
        <f>'13'!Y$76</f>
        <v>703981.94500000007</v>
      </c>
      <c r="Z52" s="190">
        <f>'13'!Z$76</f>
        <v>0.99999999999999989</v>
      </c>
      <c r="AA52" s="188">
        <f>'13'!AA$76</f>
        <v>1802</v>
      </c>
      <c r="AB52" s="192">
        <f>'13'!AB$76</f>
        <v>3664657</v>
      </c>
      <c r="AC52" s="192">
        <f>'13'!AC$76</f>
        <v>714906</v>
      </c>
      <c r="AD52" s="189">
        <f>'13'!AD$76</f>
        <v>678729.89899999998</v>
      </c>
      <c r="AE52" s="190">
        <f>'13'!AE$76</f>
        <v>1</v>
      </c>
      <c r="AF52" s="188">
        <f>'13'!AF$76</f>
        <v>1847</v>
      </c>
      <c r="AG52" s="192">
        <f>'13'!AG$76</f>
        <v>3574632</v>
      </c>
      <c r="AH52" s="192">
        <f>'13'!AH$76</f>
        <v>783627</v>
      </c>
      <c r="AI52" s="189">
        <f>'13'!AI$76</f>
        <v>616658.64399999997</v>
      </c>
      <c r="AJ52" s="190">
        <f>'13'!AJ$76</f>
        <v>1.0000000000000002</v>
      </c>
    </row>
    <row r="53" spans="1:36" x14ac:dyDescent="0.2">
      <c r="A53" s="191" t="str">
        <f t="shared" ref="A53:A85" si="0">A13</f>
        <v>Abbildung 14</v>
      </c>
      <c r="B53" s="188">
        <f>'14'!B$76</f>
        <v>1418</v>
      </c>
      <c r="C53" s="192">
        <f>'14'!C$76</f>
        <v>4004052</v>
      </c>
      <c r="D53" s="192">
        <f>'14'!D$76</f>
        <v>792852</v>
      </c>
      <c r="E53" s="189">
        <f>'14'!E$76</f>
        <v>838184.29</v>
      </c>
      <c r="F53" s="190">
        <f>'14'!F$76</f>
        <v>1</v>
      </c>
      <c r="G53" s="188">
        <f>'14'!G$76</f>
        <v>1549</v>
      </c>
      <c r="H53" s="192">
        <f>'14'!H$76</f>
        <v>3936527</v>
      </c>
      <c r="I53" s="192">
        <f>'14'!I$76</f>
        <v>785835</v>
      </c>
      <c r="J53" s="189">
        <f>'14'!J$76</f>
        <v>794295.32700000005</v>
      </c>
      <c r="K53" s="190">
        <f>'14'!K$76</f>
        <v>1</v>
      </c>
      <c r="L53" s="188">
        <f>'14'!L$76</f>
        <v>1616</v>
      </c>
      <c r="M53" s="192">
        <f>'14'!M$76</f>
        <v>3850189</v>
      </c>
      <c r="N53" s="192">
        <f>'14'!N$76</f>
        <v>761307</v>
      </c>
      <c r="O53" s="189">
        <f>'14'!O$76</f>
        <v>769277.66599999997</v>
      </c>
      <c r="P53" s="190">
        <f>'14'!P$76</f>
        <v>1.0000000000000002</v>
      </c>
      <c r="Q53" s="188">
        <f>'14'!Q$76</f>
        <v>1643</v>
      </c>
      <c r="R53" s="192">
        <f>'14'!R$76</f>
        <v>3728054</v>
      </c>
      <c r="S53" s="192">
        <f>'14'!S$76</f>
        <v>738727</v>
      </c>
      <c r="T53" s="189">
        <f>'14'!T$76</f>
        <v>732787.76</v>
      </c>
      <c r="U53" s="190">
        <f>'14'!U$76</f>
        <v>1</v>
      </c>
      <c r="V53" s="188">
        <f>'14'!V$76</f>
        <v>1705</v>
      </c>
      <c r="W53" s="192">
        <f>'14'!W$76</f>
        <v>3729812</v>
      </c>
      <c r="X53" s="192">
        <f>'14'!X$76</f>
        <v>734767</v>
      </c>
      <c r="Y53" s="189">
        <f>'14'!Y$76</f>
        <v>703981.94500000007</v>
      </c>
      <c r="Z53" s="190">
        <f>'14'!Z$76</f>
        <v>0.99999999999999978</v>
      </c>
      <c r="AA53" s="188">
        <f>'14'!AA$76</f>
        <v>1802</v>
      </c>
      <c r="AB53" s="192">
        <f>'14'!AB$76</f>
        <v>3664657</v>
      </c>
      <c r="AC53" s="192">
        <f>'14'!AC$76</f>
        <v>714906</v>
      </c>
      <c r="AD53" s="189">
        <f>'14'!AD$76</f>
        <v>678729.89899999998</v>
      </c>
      <c r="AE53" s="190">
        <f>'14'!AE$76</f>
        <v>1</v>
      </c>
      <c r="AF53" s="188">
        <f>'14'!AF$76</f>
        <v>1847</v>
      </c>
      <c r="AG53" s="192">
        <f>'14'!AG$76</f>
        <v>3574632</v>
      </c>
      <c r="AH53" s="192">
        <f>'14'!AH$76</f>
        <v>783627</v>
      </c>
      <c r="AI53" s="189">
        <f>'14'!AI$76</f>
        <v>616658.64399999997</v>
      </c>
      <c r="AJ53" s="190">
        <f>'14'!AJ$76</f>
        <v>1</v>
      </c>
    </row>
    <row r="54" spans="1:36" x14ac:dyDescent="0.2">
      <c r="A54" s="191" t="str">
        <f t="shared" si="0"/>
        <v>Abbildung 15</v>
      </c>
      <c r="B54" s="188">
        <f>'15'!B$76</f>
        <v>1418</v>
      </c>
      <c r="C54" s="192">
        <f>'15'!C$76</f>
        <v>4004052</v>
      </c>
      <c r="D54" s="192">
        <f>'15'!D$76</f>
        <v>792852</v>
      </c>
      <c r="E54" s="189">
        <f>'15'!E$76</f>
        <v>838184.2899999998</v>
      </c>
      <c r="F54" s="190">
        <f>'15'!F$76</f>
        <v>1.0000000000000002</v>
      </c>
      <c r="G54" s="188">
        <f>'15'!G$76</f>
        <v>1549</v>
      </c>
      <c r="H54" s="192">
        <f>'15'!H$76</f>
        <v>3936527</v>
      </c>
      <c r="I54" s="192">
        <f>'15'!I$76</f>
        <v>785835</v>
      </c>
      <c r="J54" s="189">
        <f>'15'!J$76</f>
        <v>794295.32699999993</v>
      </c>
      <c r="K54" s="190">
        <f>'15'!K$76</f>
        <v>1.0000000000000002</v>
      </c>
      <c r="L54" s="188">
        <f>'15'!L$76</f>
        <v>1616</v>
      </c>
      <c r="M54" s="192">
        <f>'15'!M$76</f>
        <v>3850189</v>
      </c>
      <c r="N54" s="192">
        <f>'15'!N$76</f>
        <v>761307</v>
      </c>
      <c r="O54" s="189">
        <f>'15'!O$76</f>
        <v>769277.66599999985</v>
      </c>
      <c r="P54" s="190">
        <f>'15'!P$76</f>
        <v>1.0000000000000002</v>
      </c>
      <c r="Q54" s="188">
        <f>'15'!Q$76</f>
        <v>1643</v>
      </c>
      <c r="R54" s="192">
        <f>'15'!R$76</f>
        <v>3728054</v>
      </c>
      <c r="S54" s="192">
        <f>'15'!S$76</f>
        <v>738727</v>
      </c>
      <c r="T54" s="189">
        <f>'15'!T$76</f>
        <v>732787.76</v>
      </c>
      <c r="U54" s="190">
        <f>'15'!U$76</f>
        <v>1</v>
      </c>
      <c r="V54" s="188">
        <f>'15'!V$76</f>
        <v>1705</v>
      </c>
      <c r="W54" s="192">
        <f>'15'!W$76</f>
        <v>3729812</v>
      </c>
      <c r="X54" s="192">
        <f>'15'!X$76</f>
        <v>734767</v>
      </c>
      <c r="Y54" s="189">
        <f>'15'!Y$76</f>
        <v>703981.94499999995</v>
      </c>
      <c r="Z54" s="190">
        <f>'15'!Z$76</f>
        <v>1.0000000000000002</v>
      </c>
      <c r="AA54" s="188">
        <f>'15'!AA$76</f>
        <v>1802</v>
      </c>
      <c r="AB54" s="192">
        <f>'15'!AB$76</f>
        <v>3664657</v>
      </c>
      <c r="AC54" s="192">
        <f>'15'!AC$76</f>
        <v>714906</v>
      </c>
      <c r="AD54" s="189">
        <f>'15'!AD$76</f>
        <v>678729.89899999998</v>
      </c>
      <c r="AE54" s="190">
        <f>'15'!AE$76</f>
        <v>1.0000000000000002</v>
      </c>
      <c r="AF54" s="188">
        <f>'15'!AF$76</f>
        <v>1847</v>
      </c>
      <c r="AG54" s="192">
        <f>'15'!AG$76</f>
        <v>3574632</v>
      </c>
      <c r="AH54" s="192">
        <f>'15'!AH$76</f>
        <v>783627</v>
      </c>
      <c r="AI54" s="189">
        <f>'15'!AI$76</f>
        <v>616658.64399999997</v>
      </c>
      <c r="AJ54" s="190">
        <f>'15'!AJ$76</f>
        <v>1.0000000000000002</v>
      </c>
    </row>
    <row r="55" spans="1:36" x14ac:dyDescent="0.2">
      <c r="A55" s="191" t="str">
        <f t="shared" si="0"/>
        <v>Abbildung 16</v>
      </c>
      <c r="B55" s="188">
        <f>'16'!B$76</f>
        <v>1418</v>
      </c>
      <c r="C55" s="192">
        <f>'16'!C$76</f>
        <v>4004052</v>
      </c>
      <c r="D55" s="192">
        <f>'16'!D$76</f>
        <v>792852</v>
      </c>
      <c r="E55" s="189">
        <f>'16'!E$76</f>
        <v>838184.29</v>
      </c>
      <c r="F55" s="190">
        <f>'16'!F$76</f>
        <v>0.99999999999999989</v>
      </c>
      <c r="G55" s="188">
        <f>'16'!G$76</f>
        <v>1549</v>
      </c>
      <c r="H55" s="192">
        <f>'16'!H$76</f>
        <v>3936527</v>
      </c>
      <c r="I55" s="192">
        <f>'16'!I$76</f>
        <v>785835</v>
      </c>
      <c r="J55" s="189">
        <f>'16'!J$76</f>
        <v>794295.32700000005</v>
      </c>
      <c r="K55" s="190">
        <f>'16'!K$76</f>
        <v>0.99999999999999989</v>
      </c>
      <c r="L55" s="188">
        <f>'16'!L$76</f>
        <v>1616</v>
      </c>
      <c r="M55" s="192">
        <f>'16'!M$76</f>
        <v>3850189</v>
      </c>
      <c r="N55" s="192">
        <f>'16'!N$76</f>
        <v>761307</v>
      </c>
      <c r="O55" s="189">
        <f>'16'!O$76</f>
        <v>769277.66599999997</v>
      </c>
      <c r="P55" s="190">
        <f>'16'!P$76</f>
        <v>1</v>
      </c>
      <c r="Q55" s="188">
        <f>'16'!Q$76</f>
        <v>1643</v>
      </c>
      <c r="R55" s="192">
        <f>'16'!R$76</f>
        <v>3728054</v>
      </c>
      <c r="S55" s="192">
        <f>'16'!S$76</f>
        <v>738727</v>
      </c>
      <c r="T55" s="189">
        <f>'16'!T$76</f>
        <v>732787.76</v>
      </c>
      <c r="U55" s="190">
        <f>'16'!U$76</f>
        <v>1</v>
      </c>
      <c r="V55" s="188">
        <f>'16'!V$76</f>
        <v>1705</v>
      </c>
      <c r="W55" s="192">
        <f>'16'!W$76</f>
        <v>3729812</v>
      </c>
      <c r="X55" s="192">
        <f>'16'!X$76</f>
        <v>734767</v>
      </c>
      <c r="Y55" s="189">
        <f>'16'!Y$76</f>
        <v>703981.94500000007</v>
      </c>
      <c r="Z55" s="190">
        <f>'16'!Z$76</f>
        <v>0.99999999999999989</v>
      </c>
      <c r="AA55" s="188">
        <f>'16'!AA$76</f>
        <v>1802</v>
      </c>
      <c r="AB55" s="192">
        <f>'16'!AB$76</f>
        <v>3664657</v>
      </c>
      <c r="AC55" s="192">
        <f>'16'!AC$76</f>
        <v>714906</v>
      </c>
      <c r="AD55" s="189">
        <f>'16'!AD$76</f>
        <v>678729.89900000009</v>
      </c>
      <c r="AE55" s="190">
        <f>'16'!AE$76</f>
        <v>0.99999999999999989</v>
      </c>
      <c r="AF55" s="188">
        <f>'16'!AF$76</f>
        <v>1847</v>
      </c>
      <c r="AG55" s="192">
        <f>'16'!AG$76</f>
        <v>3574632</v>
      </c>
      <c r="AH55" s="192">
        <f>'16'!AH$76</f>
        <v>783627</v>
      </c>
      <c r="AI55" s="189">
        <f>'16'!AI$76</f>
        <v>616658.64400000009</v>
      </c>
      <c r="AJ55" s="190">
        <f>'16'!AJ$76</f>
        <v>1</v>
      </c>
    </row>
    <row r="56" spans="1:36" x14ac:dyDescent="0.2">
      <c r="A56" s="191" t="str">
        <f t="shared" si="0"/>
        <v>Abbildung 17</v>
      </c>
      <c r="B56" s="188">
        <f>'17'!B$76</f>
        <v>1418</v>
      </c>
      <c r="C56" s="192">
        <f>'17'!C$76</f>
        <v>4004052</v>
      </c>
      <c r="D56" s="192">
        <f>'17'!D$76</f>
        <v>792852</v>
      </c>
      <c r="E56" s="189">
        <f>'17'!E$76</f>
        <v>838184.29</v>
      </c>
      <c r="F56" s="190">
        <f>'17'!F$76</f>
        <v>1</v>
      </c>
      <c r="G56" s="188">
        <f>'17'!G$76</f>
        <v>1548</v>
      </c>
      <c r="H56" s="192">
        <f>'17'!H$76</f>
        <v>3936356</v>
      </c>
      <c r="I56" s="192">
        <f>'17'!I$76</f>
        <v>785750</v>
      </c>
      <c r="J56" s="189">
        <f>'17'!J$76</f>
        <v>794232.93500000006</v>
      </c>
      <c r="K56" s="190">
        <f>'17'!K$76</f>
        <v>0.99999999999999978</v>
      </c>
      <c r="L56" s="188">
        <f>'17'!L$76</f>
        <v>1616</v>
      </c>
      <c r="M56" s="192">
        <f>'17'!M$76</f>
        <v>3850189</v>
      </c>
      <c r="N56" s="192">
        <f>'17'!N$76</f>
        <v>761307</v>
      </c>
      <c r="O56" s="189">
        <f>'17'!O$76</f>
        <v>769277.66599999997</v>
      </c>
      <c r="P56" s="190">
        <f>'17'!P$76</f>
        <v>1</v>
      </c>
      <c r="Q56" s="188">
        <f>'17'!Q$76</f>
        <v>1643</v>
      </c>
      <c r="R56" s="192">
        <f>'17'!R$76</f>
        <v>3728054</v>
      </c>
      <c r="S56" s="192">
        <f>'17'!S$76</f>
        <v>738727</v>
      </c>
      <c r="T56" s="189">
        <f>'17'!T$76</f>
        <v>732787.75999999989</v>
      </c>
      <c r="U56" s="190">
        <f>'17'!U$76</f>
        <v>1</v>
      </c>
      <c r="V56" s="188">
        <f>'17'!V$76</f>
        <v>1705</v>
      </c>
      <c r="W56" s="192">
        <f>'17'!W$76</f>
        <v>3729812</v>
      </c>
      <c r="X56" s="192">
        <f>'17'!X$76</f>
        <v>734767</v>
      </c>
      <c r="Y56" s="189">
        <f>'17'!Y$76</f>
        <v>703981.94499999995</v>
      </c>
      <c r="Z56" s="190">
        <f>'17'!Z$76</f>
        <v>1</v>
      </c>
      <c r="AA56" s="188">
        <f>'17'!AA$76</f>
        <v>1802</v>
      </c>
      <c r="AB56" s="192">
        <f>'17'!AB$76</f>
        <v>3664657</v>
      </c>
      <c r="AC56" s="192">
        <f>'17'!AC$76</f>
        <v>714906</v>
      </c>
      <c r="AD56" s="189">
        <f>'17'!AD$76</f>
        <v>678729.89899999998</v>
      </c>
      <c r="AE56" s="190">
        <f>'17'!AE$76</f>
        <v>1</v>
      </c>
      <c r="AF56" s="188">
        <f>'17'!AF$76</f>
        <v>1847</v>
      </c>
      <c r="AG56" s="192">
        <f>'17'!AG$76</f>
        <v>3574632</v>
      </c>
      <c r="AH56" s="192">
        <f>'17'!AH$76</f>
        <v>783627</v>
      </c>
      <c r="AI56" s="189">
        <f>'17'!AI$76</f>
        <v>616658.64399999997</v>
      </c>
      <c r="AJ56" s="190">
        <f>'17'!AJ$76</f>
        <v>1</v>
      </c>
    </row>
    <row r="57" spans="1:36" x14ac:dyDescent="0.2">
      <c r="A57" s="191" t="str">
        <f t="shared" si="0"/>
        <v>Abbildung 18</v>
      </c>
      <c r="B57" s="188">
        <f>'18'!B$76</f>
        <v>1418</v>
      </c>
      <c r="C57" s="192">
        <f>'18'!C$76</f>
        <v>4004052</v>
      </c>
      <c r="D57" s="192">
        <f>'18'!D$76</f>
        <v>792852</v>
      </c>
      <c r="E57" s="189">
        <f>'18'!E$76</f>
        <v>838184.29</v>
      </c>
      <c r="F57" s="190">
        <f>'18'!F$76</f>
        <v>1</v>
      </c>
      <c r="G57" s="188">
        <f>'18'!G$76</f>
        <v>1549</v>
      </c>
      <c r="H57" s="192">
        <f>'18'!H$76</f>
        <v>3936527</v>
      </c>
      <c r="I57" s="192">
        <f>'18'!I$76</f>
        <v>785835</v>
      </c>
      <c r="J57" s="189">
        <f>'18'!J$76</f>
        <v>794295.32700000016</v>
      </c>
      <c r="K57" s="190">
        <f>'18'!K$76</f>
        <v>0.99999999999999989</v>
      </c>
      <c r="L57" s="188">
        <f>'18'!L$76</f>
        <v>1616</v>
      </c>
      <c r="M57" s="192">
        <f>'18'!M$76</f>
        <v>3850189</v>
      </c>
      <c r="N57" s="192">
        <f>'18'!N$76</f>
        <v>761307</v>
      </c>
      <c r="O57" s="189">
        <f>'18'!O$76</f>
        <v>769277.66600000008</v>
      </c>
      <c r="P57" s="190">
        <f>'18'!P$76</f>
        <v>0.99999999999999989</v>
      </c>
      <c r="Q57" s="188">
        <f>'18'!Q$76</f>
        <v>1643</v>
      </c>
      <c r="R57" s="192">
        <f>'18'!R$76</f>
        <v>3728054</v>
      </c>
      <c r="S57" s="192">
        <f>'18'!S$76</f>
        <v>738727</v>
      </c>
      <c r="T57" s="189">
        <f>'18'!T$76</f>
        <v>732787.76000000013</v>
      </c>
      <c r="U57" s="190">
        <f>'18'!U$76</f>
        <v>0.99999999999999978</v>
      </c>
      <c r="V57" s="188">
        <f>'18'!V$76</f>
        <v>1705</v>
      </c>
      <c r="W57" s="192">
        <f>'18'!W$76</f>
        <v>3729812</v>
      </c>
      <c r="X57" s="192">
        <f>'18'!X$76</f>
        <v>734767</v>
      </c>
      <c r="Y57" s="189">
        <f>'18'!Y$76</f>
        <v>703981.94499999995</v>
      </c>
      <c r="Z57" s="190">
        <f>'18'!Z$76</f>
        <v>1</v>
      </c>
      <c r="AA57" s="188">
        <f>'18'!AA$76</f>
        <v>1802</v>
      </c>
      <c r="AB57" s="192">
        <f>'18'!AB$76</f>
        <v>3664657</v>
      </c>
      <c r="AC57" s="192">
        <f>'18'!AC$76</f>
        <v>714906</v>
      </c>
      <c r="AD57" s="189">
        <f>'18'!AD$76</f>
        <v>678729.89900000021</v>
      </c>
      <c r="AE57" s="190">
        <f>'18'!AE$76</f>
        <v>0.99999999999999978</v>
      </c>
      <c r="AF57" s="188">
        <f>'18'!AF$76</f>
        <v>1847</v>
      </c>
      <c r="AG57" s="192">
        <f>'18'!AG$76</f>
        <v>3574632</v>
      </c>
      <c r="AH57" s="192">
        <f>'18'!AH$76</f>
        <v>783627</v>
      </c>
      <c r="AI57" s="189">
        <f>'18'!AI$76</f>
        <v>616658.64399999985</v>
      </c>
      <c r="AJ57" s="190">
        <f>'18'!AJ$76</f>
        <v>1.0000000000000002</v>
      </c>
    </row>
    <row r="58" spans="1:36" x14ac:dyDescent="0.2">
      <c r="A58" s="191" t="str">
        <f t="shared" si="0"/>
        <v>Abbildung 19</v>
      </c>
      <c r="B58" s="188">
        <f>'19'!B$76</f>
        <v>1418</v>
      </c>
      <c r="C58" s="192">
        <f>'19'!C$76</f>
        <v>4004052</v>
      </c>
      <c r="D58" s="192">
        <f>'19'!D$76</f>
        <v>792852</v>
      </c>
      <c r="E58" s="189">
        <f>'19'!E$76</f>
        <v>838184.29</v>
      </c>
      <c r="F58" s="190">
        <f>'19'!F$76</f>
        <v>0.99999999999999989</v>
      </c>
      <c r="G58" s="188">
        <f>'19'!G$76</f>
        <v>1549</v>
      </c>
      <c r="H58" s="192">
        <f>'19'!H$76</f>
        <v>3936527</v>
      </c>
      <c r="I58" s="192">
        <f>'19'!I$76</f>
        <v>785835</v>
      </c>
      <c r="J58" s="189">
        <f>'19'!J$76</f>
        <v>794295.32700000005</v>
      </c>
      <c r="K58" s="190">
        <f>'19'!K$76</f>
        <v>0.99999999999999978</v>
      </c>
      <c r="L58" s="188">
        <f>'19'!L$76</f>
        <v>1616</v>
      </c>
      <c r="M58" s="192">
        <f>'19'!M$76</f>
        <v>3850189</v>
      </c>
      <c r="N58" s="192">
        <f>'19'!N$76</f>
        <v>761307</v>
      </c>
      <c r="O58" s="189">
        <f>'19'!O$76</f>
        <v>769277.66599999997</v>
      </c>
      <c r="P58" s="190">
        <f>'19'!P$76</f>
        <v>0.99999999999999978</v>
      </c>
      <c r="Q58" s="188">
        <f>'19'!Q$76</f>
        <v>1643</v>
      </c>
      <c r="R58" s="192">
        <f>'19'!R$76</f>
        <v>3728054</v>
      </c>
      <c r="S58" s="192">
        <f>'19'!S$76</f>
        <v>738727</v>
      </c>
      <c r="T58" s="189">
        <f>'19'!T$76</f>
        <v>732787.75999999989</v>
      </c>
      <c r="U58" s="190">
        <f>'19'!U$76</f>
        <v>1</v>
      </c>
      <c r="V58" s="188">
        <f>'19'!V$76</f>
        <v>1705</v>
      </c>
      <c r="W58" s="192">
        <f>'19'!W$76</f>
        <v>3729812</v>
      </c>
      <c r="X58" s="192">
        <f>'19'!X$76</f>
        <v>734767</v>
      </c>
      <c r="Y58" s="189">
        <f>'19'!Y$76</f>
        <v>703981.94499999995</v>
      </c>
      <c r="Z58" s="190">
        <f>'19'!Z$76</f>
        <v>0.99999999999999989</v>
      </c>
      <c r="AA58" s="188">
        <f>'19'!AA$76</f>
        <v>1802</v>
      </c>
      <c r="AB58" s="192">
        <f>'19'!AB$76</f>
        <v>3664657</v>
      </c>
      <c r="AC58" s="192">
        <f>'19'!AC$76</f>
        <v>714906</v>
      </c>
      <c r="AD58" s="189">
        <f>'19'!AD$76</f>
        <v>678729.89899999998</v>
      </c>
      <c r="AE58" s="190">
        <f>'19'!AE$76</f>
        <v>1.0000000000000002</v>
      </c>
      <c r="AF58" s="188">
        <f>'19'!AF$76</f>
        <v>1847</v>
      </c>
      <c r="AG58" s="192">
        <f>'19'!AG$76</f>
        <v>3574632</v>
      </c>
      <c r="AH58" s="192">
        <f>'19'!AH$76</f>
        <v>783627</v>
      </c>
      <c r="AI58" s="189">
        <f>'19'!AI$76</f>
        <v>616658.64399999997</v>
      </c>
      <c r="AJ58" s="190">
        <f>'19'!AJ$76</f>
        <v>1</v>
      </c>
    </row>
    <row r="59" spans="1:36" x14ac:dyDescent="0.2">
      <c r="A59" s="191" t="str">
        <f t="shared" si="0"/>
        <v>Abbildung 21</v>
      </c>
      <c r="B59" s="188">
        <f>'21'!B$76</f>
        <v>1418</v>
      </c>
      <c r="C59" s="192">
        <f>'21'!C$76</f>
        <v>4004052</v>
      </c>
      <c r="D59" s="192">
        <f>'21'!D$76</f>
        <v>792852</v>
      </c>
      <c r="E59" s="189">
        <f>'21'!E$76</f>
        <v>838184.29</v>
      </c>
      <c r="F59" s="190">
        <f>'21'!F$76</f>
        <v>1</v>
      </c>
      <c r="G59" s="188">
        <f>'21'!G$76</f>
        <v>1549</v>
      </c>
      <c r="H59" s="192">
        <f>'21'!H$76</f>
        <v>3936527</v>
      </c>
      <c r="I59" s="192">
        <f>'21'!I$76</f>
        <v>785835</v>
      </c>
      <c r="J59" s="189">
        <f>'21'!J$76</f>
        <v>794295.32700000005</v>
      </c>
      <c r="K59" s="190">
        <f>'21'!K$76</f>
        <v>1</v>
      </c>
      <c r="L59" s="188">
        <f>'21'!L$76</f>
        <v>1616</v>
      </c>
      <c r="M59" s="192">
        <f>'21'!M$76</f>
        <v>3850189</v>
      </c>
      <c r="N59" s="192">
        <f>'21'!N$76</f>
        <v>761307</v>
      </c>
      <c r="O59" s="189">
        <f>'21'!O$76</f>
        <v>769277.6660000002</v>
      </c>
      <c r="P59" s="190">
        <f>'21'!P$76</f>
        <v>0.99999999999999978</v>
      </c>
      <c r="Q59" s="188">
        <f>'21'!Q$76</f>
        <v>1643</v>
      </c>
      <c r="R59" s="192">
        <f>'21'!R$76</f>
        <v>3728054</v>
      </c>
      <c r="S59" s="192">
        <f>'21'!S$76</f>
        <v>738727</v>
      </c>
      <c r="T59" s="189">
        <f>'21'!T$76</f>
        <v>732787.76000000013</v>
      </c>
      <c r="U59" s="190">
        <f>'21'!U$76</f>
        <v>0.99999999999999978</v>
      </c>
      <c r="V59" s="188">
        <f>'21'!V$76</f>
        <v>1705</v>
      </c>
      <c r="W59" s="192">
        <f>'21'!W$76</f>
        <v>3729812</v>
      </c>
      <c r="X59" s="192">
        <f>'21'!X$76</f>
        <v>734767</v>
      </c>
      <c r="Y59" s="189">
        <f>'21'!Y$76</f>
        <v>703981.94499999995</v>
      </c>
      <c r="Z59" s="190">
        <f>'21'!Z$76</f>
        <v>1</v>
      </c>
      <c r="AA59" s="188">
        <f>'21'!AA$76</f>
        <v>1802</v>
      </c>
      <c r="AB59" s="192">
        <f>'21'!AB$76</f>
        <v>3664657</v>
      </c>
      <c r="AC59" s="192">
        <f>'21'!AC$76</f>
        <v>714906</v>
      </c>
      <c r="AD59" s="189">
        <f>'21'!AD$76</f>
        <v>678729.89899999998</v>
      </c>
      <c r="AE59" s="190">
        <f>'21'!AE$76</f>
        <v>0.99999999999999989</v>
      </c>
      <c r="AF59" s="188">
        <f>'21'!AF$76</f>
        <v>1847</v>
      </c>
      <c r="AG59" s="192">
        <f>'21'!AG$76</f>
        <v>3574632</v>
      </c>
      <c r="AH59" s="192">
        <f>'21'!AH$76</f>
        <v>783627</v>
      </c>
      <c r="AI59" s="189">
        <f>'21'!AI$76</f>
        <v>616658.64399999997</v>
      </c>
      <c r="AJ59" s="190">
        <f>'21'!AJ$76</f>
        <v>1</v>
      </c>
    </row>
    <row r="60" spans="1:36" x14ac:dyDescent="0.2">
      <c r="A60" s="191" t="str">
        <f t="shared" si="0"/>
        <v>Abbildung 22</v>
      </c>
      <c r="B60" s="188">
        <f>'22'!B$76</f>
        <v>1418</v>
      </c>
      <c r="C60" s="192">
        <f>'22'!C$76</f>
        <v>4004052</v>
      </c>
      <c r="D60" s="192">
        <f>'22'!D$76</f>
        <v>792852</v>
      </c>
      <c r="E60" s="189">
        <f>'22'!E$76</f>
        <v>838184.28999999992</v>
      </c>
      <c r="F60" s="190">
        <f>'22'!F$76</f>
        <v>1.0000000000000002</v>
      </c>
      <c r="G60" s="188">
        <f>'22'!G$76</f>
        <v>1549</v>
      </c>
      <c r="H60" s="192">
        <f>'22'!H$76</f>
        <v>3936527</v>
      </c>
      <c r="I60" s="192">
        <f>'22'!I$76</f>
        <v>785835</v>
      </c>
      <c r="J60" s="189">
        <f>'22'!J$76</f>
        <v>794295.32700000005</v>
      </c>
      <c r="K60" s="190">
        <f>'22'!K$76</f>
        <v>0.99999999999999989</v>
      </c>
      <c r="L60" s="188">
        <f>'22'!L$76</f>
        <v>1616</v>
      </c>
      <c r="M60" s="192">
        <f>'22'!M$76</f>
        <v>3850189</v>
      </c>
      <c r="N60" s="192">
        <f>'22'!N$76</f>
        <v>761307</v>
      </c>
      <c r="O60" s="189">
        <f>'22'!O$76</f>
        <v>769277.66599999997</v>
      </c>
      <c r="P60" s="190">
        <f>'22'!P$76</f>
        <v>1</v>
      </c>
      <c r="Q60" s="188">
        <f>'22'!Q$76</f>
        <v>1643</v>
      </c>
      <c r="R60" s="192">
        <f>'22'!R$76</f>
        <v>3728054</v>
      </c>
      <c r="S60" s="192">
        <f>'22'!S$76</f>
        <v>738727</v>
      </c>
      <c r="T60" s="189">
        <f>'22'!T$76</f>
        <v>732787.76</v>
      </c>
      <c r="U60" s="190">
        <f>'22'!U$76</f>
        <v>1.0000000000000002</v>
      </c>
      <c r="V60" s="188">
        <f>'22'!V$76</f>
        <v>1705</v>
      </c>
      <c r="W60" s="192">
        <f>'22'!W$76</f>
        <v>3729812</v>
      </c>
      <c r="X60" s="192">
        <f>'22'!X$76</f>
        <v>734767</v>
      </c>
      <c r="Y60" s="189">
        <f>'22'!Y$76</f>
        <v>703981.94500000007</v>
      </c>
      <c r="Z60" s="190">
        <f>'22'!Z$76</f>
        <v>1</v>
      </c>
      <c r="AA60" s="188">
        <f>'22'!AA$76</f>
        <v>1802</v>
      </c>
      <c r="AB60" s="192">
        <f>'22'!AB$76</f>
        <v>3664657</v>
      </c>
      <c r="AC60" s="192">
        <f>'22'!AC$76</f>
        <v>714906</v>
      </c>
      <c r="AD60" s="189">
        <f>'22'!AD$76</f>
        <v>678729.89899999998</v>
      </c>
      <c r="AE60" s="190">
        <f>'22'!AE$76</f>
        <v>1</v>
      </c>
      <c r="AG60" s="192"/>
      <c r="AH60" s="192"/>
    </row>
    <row r="61" spans="1:36" x14ac:dyDescent="0.2">
      <c r="A61" s="191" t="str">
        <f t="shared" si="0"/>
        <v>Abbildung 23</v>
      </c>
      <c r="B61" s="188">
        <f>'22'!B$76</f>
        <v>1418</v>
      </c>
      <c r="C61" s="192">
        <f>'22'!C$76</f>
        <v>4004052</v>
      </c>
      <c r="D61" s="192">
        <f>'22'!D$76</f>
        <v>792852</v>
      </c>
      <c r="E61" s="189">
        <f>'22'!E$76</f>
        <v>838184.28999999992</v>
      </c>
      <c r="F61" s="190">
        <f>'22'!F$76</f>
        <v>1.0000000000000002</v>
      </c>
      <c r="G61" s="188">
        <f>'22'!G$76</f>
        <v>1549</v>
      </c>
      <c r="H61" s="192">
        <f>'22'!H$76</f>
        <v>3936527</v>
      </c>
      <c r="I61" s="192">
        <f>'22'!I$76</f>
        <v>785835</v>
      </c>
      <c r="J61" s="189">
        <f>'22'!J$76</f>
        <v>794295.32700000005</v>
      </c>
      <c r="K61" s="190">
        <f>'22'!K$76</f>
        <v>0.99999999999999989</v>
      </c>
      <c r="L61" s="188">
        <f>'22'!L$76</f>
        <v>1616</v>
      </c>
      <c r="M61" s="192">
        <f>'22'!M$76</f>
        <v>3850189</v>
      </c>
      <c r="N61" s="192">
        <f>'22'!N$76</f>
        <v>761307</v>
      </c>
      <c r="O61" s="189">
        <f>'22'!O$76</f>
        <v>769277.66599999997</v>
      </c>
      <c r="P61" s="190">
        <f>'22'!P$76</f>
        <v>1</v>
      </c>
      <c r="Q61" s="188">
        <f>'22'!Q$76</f>
        <v>1643</v>
      </c>
      <c r="R61" s="192">
        <f>'22'!R$76</f>
        <v>3728054</v>
      </c>
      <c r="S61" s="192">
        <f>'22'!S$76</f>
        <v>738727</v>
      </c>
      <c r="T61" s="189">
        <f>'22'!T$76</f>
        <v>732787.76</v>
      </c>
      <c r="U61" s="190">
        <f>'22'!U$76</f>
        <v>1.0000000000000002</v>
      </c>
      <c r="V61" s="188">
        <f>'22'!V$76</f>
        <v>1705</v>
      </c>
      <c r="W61" s="192">
        <f>'22'!W$76</f>
        <v>3729812</v>
      </c>
      <c r="X61" s="192">
        <f>'22'!X$76</f>
        <v>734767</v>
      </c>
      <c r="Y61" s="189">
        <f>'22'!Y$76</f>
        <v>703981.94500000007</v>
      </c>
      <c r="Z61" s="190">
        <f>'22'!Z$76</f>
        <v>1</v>
      </c>
      <c r="AA61" s="188">
        <f>'22'!AA$76</f>
        <v>1802</v>
      </c>
      <c r="AB61" s="192">
        <f>'22'!AB$76</f>
        <v>3664657</v>
      </c>
      <c r="AC61" s="192">
        <f>'22'!AC$76</f>
        <v>714906</v>
      </c>
      <c r="AD61" s="189">
        <f>'22'!AD$76</f>
        <v>678729.89899999998</v>
      </c>
      <c r="AE61" s="190">
        <f>'22'!AE$76</f>
        <v>1</v>
      </c>
      <c r="AG61" s="192"/>
      <c r="AH61" s="192"/>
    </row>
    <row r="62" spans="1:36" x14ac:dyDescent="0.2">
      <c r="A62" s="191" t="str">
        <f t="shared" si="0"/>
        <v>Abbildung 24</v>
      </c>
      <c r="B62" s="188">
        <f>'24'!B$76</f>
        <v>1418</v>
      </c>
      <c r="C62" s="192">
        <f>'24'!C$76</f>
        <v>4004052</v>
      </c>
      <c r="D62" s="192">
        <f>'24'!D$76</f>
        <v>792852</v>
      </c>
      <c r="E62" s="189">
        <f>'24'!E$76</f>
        <v>838184.29</v>
      </c>
      <c r="F62" s="190">
        <f>'24'!F$76</f>
        <v>1</v>
      </c>
      <c r="G62" s="188">
        <f>'24'!G$76</f>
        <v>1549</v>
      </c>
      <c r="H62" s="192">
        <f>'24'!H$76</f>
        <v>3936527</v>
      </c>
      <c r="I62" s="192">
        <f>'24'!I$76</f>
        <v>785835</v>
      </c>
      <c r="J62" s="189">
        <f>'24'!J$76</f>
        <v>794295.32700000005</v>
      </c>
      <c r="K62" s="190">
        <f>'24'!K$76</f>
        <v>1</v>
      </c>
      <c r="L62" s="188">
        <f>'24'!L$76</f>
        <v>1616</v>
      </c>
      <c r="M62" s="192">
        <f>'24'!M$76</f>
        <v>3850189</v>
      </c>
      <c r="N62" s="192">
        <f>'24'!N$76</f>
        <v>761307</v>
      </c>
      <c r="O62" s="189">
        <f>'24'!O$76</f>
        <v>769277.66599999997</v>
      </c>
      <c r="P62" s="190">
        <f>'24'!P$76</f>
        <v>1</v>
      </c>
      <c r="Q62" s="188">
        <f>'24'!Q$76</f>
        <v>1643</v>
      </c>
      <c r="R62" s="192">
        <f>'24'!R$76</f>
        <v>3728054</v>
      </c>
      <c r="S62" s="192">
        <f>'24'!S$76</f>
        <v>738727</v>
      </c>
      <c r="T62" s="189">
        <f>'24'!T$76</f>
        <v>732787.76</v>
      </c>
      <c r="U62" s="190">
        <f>'24'!U$76</f>
        <v>0.99999999999999989</v>
      </c>
      <c r="V62" s="188">
        <f>'24'!V$76</f>
        <v>1705</v>
      </c>
      <c r="W62" s="192">
        <f>'24'!W$76</f>
        <v>3729812</v>
      </c>
      <c r="X62" s="192">
        <f>'24'!X$76</f>
        <v>734767</v>
      </c>
      <c r="Y62" s="189">
        <f>'24'!Y$76</f>
        <v>703981.94500000007</v>
      </c>
      <c r="Z62" s="190">
        <f>'24'!Z$76</f>
        <v>1</v>
      </c>
      <c r="AA62" s="188">
        <f>'24'!AA$76</f>
        <v>1802</v>
      </c>
      <c r="AB62" s="192">
        <f>'24'!AB$76</f>
        <v>3664657</v>
      </c>
      <c r="AC62" s="192">
        <f>'24'!AC$76</f>
        <v>714906</v>
      </c>
      <c r="AD62" s="189">
        <f>'24'!AD$76</f>
        <v>678729.89899999998</v>
      </c>
      <c r="AE62" s="190">
        <f>'24'!AE$76</f>
        <v>1</v>
      </c>
      <c r="AF62" s="188">
        <f>'24'!AF$76</f>
        <v>1847</v>
      </c>
      <c r="AG62" s="192">
        <f>'24'!AG$76</f>
        <v>3574632</v>
      </c>
      <c r="AH62" s="192">
        <f>'24'!AH$76</f>
        <v>783627</v>
      </c>
      <c r="AI62" s="189">
        <f>'24'!AI$76</f>
        <v>616658.64399999997</v>
      </c>
      <c r="AJ62" s="190">
        <f>'24'!AJ$76</f>
        <v>1</v>
      </c>
    </row>
    <row r="63" spans="1:36" x14ac:dyDescent="0.2">
      <c r="A63" s="191" t="str">
        <f t="shared" si="0"/>
        <v>Abbildung 25</v>
      </c>
      <c r="B63" s="188">
        <f>'25'!B$76</f>
        <v>0</v>
      </c>
      <c r="C63" s="192">
        <f>'25'!C$76</f>
        <v>0</v>
      </c>
      <c r="D63" s="192">
        <f>'25'!D$76</f>
        <v>0</v>
      </c>
      <c r="E63" s="189">
        <f>'25'!E$76</f>
        <v>0</v>
      </c>
      <c r="F63" s="190">
        <f>'25'!F$76</f>
        <v>1.0000000000000002</v>
      </c>
      <c r="G63" s="188">
        <f>'25'!G$76</f>
        <v>0</v>
      </c>
      <c r="H63" s="192">
        <f>'25'!H$76</f>
        <v>0</v>
      </c>
      <c r="I63" s="192">
        <f>'25'!I$76</f>
        <v>0</v>
      </c>
      <c r="J63" s="189">
        <f>'25'!J$76</f>
        <v>0</v>
      </c>
      <c r="K63" s="190">
        <f>'25'!K$76</f>
        <v>1</v>
      </c>
      <c r="L63" s="188">
        <f>'25'!L$76</f>
        <v>0</v>
      </c>
      <c r="M63" s="192">
        <f>'25'!M$76</f>
        <v>0</v>
      </c>
      <c r="N63" s="192">
        <f>'25'!N$76</f>
        <v>0</v>
      </c>
      <c r="O63" s="189">
        <f>'25'!O$76</f>
        <v>0</v>
      </c>
      <c r="P63" s="190">
        <f>'25'!P$76</f>
        <v>1</v>
      </c>
      <c r="Q63" s="188">
        <f>'25'!Q$76</f>
        <v>0</v>
      </c>
      <c r="R63" s="192">
        <f>'25'!R$76</f>
        <v>0</v>
      </c>
      <c r="S63" s="192">
        <f>'25'!S$76</f>
        <v>0</v>
      </c>
      <c r="T63" s="189">
        <f>'25'!T$76</f>
        <v>0</v>
      </c>
      <c r="U63" s="190">
        <f>'25'!U$76</f>
        <v>1</v>
      </c>
      <c r="V63" s="188">
        <f>'25'!V$76</f>
        <v>0</v>
      </c>
      <c r="W63" s="192">
        <f>'25'!W$76</f>
        <v>0</v>
      </c>
      <c r="X63" s="192">
        <f>'25'!X$76</f>
        <v>0</v>
      </c>
      <c r="Y63" s="189">
        <f>'25'!Y$76</f>
        <v>0</v>
      </c>
      <c r="Z63" s="190">
        <f>'25'!Z$76</f>
        <v>0.99999999999999989</v>
      </c>
      <c r="AA63" s="188">
        <f>'25'!AA$76</f>
        <v>0</v>
      </c>
      <c r="AB63" s="192">
        <f>'25'!AB$76</f>
        <v>0</v>
      </c>
      <c r="AC63" s="192">
        <f>'25'!AC$76</f>
        <v>0</v>
      </c>
      <c r="AD63" s="189">
        <f>'25'!AD$76</f>
        <v>0</v>
      </c>
      <c r="AE63" s="190">
        <f>'25'!AE$76</f>
        <v>1.0000000000009999</v>
      </c>
      <c r="AF63" s="188">
        <f>'25'!AF$76</f>
        <v>0</v>
      </c>
      <c r="AG63" s="192">
        <f>'25'!AG$76</f>
        <v>0</v>
      </c>
      <c r="AH63" s="192">
        <f>'25'!AH$76</f>
        <v>0</v>
      </c>
      <c r="AI63" s="189">
        <f>'25'!AI$76</f>
        <v>0</v>
      </c>
      <c r="AJ63" s="190">
        <f>'25'!AJ$76</f>
        <v>1</v>
      </c>
    </row>
    <row r="64" spans="1:36" x14ac:dyDescent="0.2">
      <c r="A64" s="191" t="str">
        <f t="shared" si="0"/>
        <v>Abbildung 26</v>
      </c>
      <c r="B64" s="188">
        <f>'26'!B$76</f>
        <v>1418</v>
      </c>
      <c r="C64" s="192">
        <f>'26'!C$76</f>
        <v>4004052</v>
      </c>
      <c r="D64" s="192">
        <f>'26'!D$76</f>
        <v>792852</v>
      </c>
      <c r="E64" s="189">
        <f>'26'!E$76</f>
        <v>838184.28999999992</v>
      </c>
      <c r="F64" s="190">
        <f>'26'!F$76</f>
        <v>1</v>
      </c>
      <c r="G64" s="188">
        <f>'26'!G$76</f>
        <v>1549</v>
      </c>
      <c r="H64" s="192">
        <f>'26'!H$76</f>
        <v>3936527</v>
      </c>
      <c r="I64" s="192">
        <f>'26'!I$76</f>
        <v>785835</v>
      </c>
      <c r="J64" s="189">
        <f>'26'!J$76</f>
        <v>794295.32700000005</v>
      </c>
      <c r="K64" s="190">
        <f>'26'!K$76</f>
        <v>1</v>
      </c>
      <c r="L64" s="188">
        <f>'26'!L$76</f>
        <v>1616</v>
      </c>
      <c r="M64" s="192">
        <f>'26'!M$76</f>
        <v>3850189</v>
      </c>
      <c r="N64" s="192">
        <f>'26'!N$76</f>
        <v>761307</v>
      </c>
      <c r="O64" s="189">
        <f>'26'!O$76</f>
        <v>769277.66599999997</v>
      </c>
      <c r="P64" s="190">
        <f>'26'!P$76</f>
        <v>1</v>
      </c>
      <c r="Q64" s="188">
        <f>'26'!Q$76</f>
        <v>1643</v>
      </c>
      <c r="R64" s="192">
        <f>'26'!R$76</f>
        <v>3728054</v>
      </c>
      <c r="S64" s="192">
        <f>'26'!S$76</f>
        <v>738727</v>
      </c>
      <c r="T64" s="189">
        <f>'26'!T$76</f>
        <v>732787.75999999989</v>
      </c>
      <c r="U64" s="190">
        <f>'26'!U$76</f>
        <v>1.0000000000000002</v>
      </c>
      <c r="V64" s="188">
        <f>'26'!V$76</f>
        <v>1705</v>
      </c>
      <c r="W64" s="192">
        <f>'26'!W$76</f>
        <v>3729812</v>
      </c>
      <c r="X64" s="192">
        <f>'26'!X$76</f>
        <v>734767</v>
      </c>
      <c r="Y64" s="189">
        <f>'26'!Y$76</f>
        <v>703981.94499999995</v>
      </c>
      <c r="Z64" s="190">
        <f>'26'!Z$76</f>
        <v>1</v>
      </c>
      <c r="AA64" s="188">
        <f>'26'!AA$76</f>
        <v>1802</v>
      </c>
      <c r="AB64" s="192">
        <f>'26'!AB$76</f>
        <v>3664657</v>
      </c>
      <c r="AC64" s="192">
        <f>'26'!AC$76</f>
        <v>714906</v>
      </c>
      <c r="AD64" s="189">
        <f>'26'!AD$76</f>
        <v>678729.89899999998</v>
      </c>
      <c r="AE64" s="190">
        <f>'26'!AE$76</f>
        <v>1</v>
      </c>
      <c r="AF64" s="188">
        <f>'26'!AF$76</f>
        <v>1847</v>
      </c>
      <c r="AG64" s="192">
        <f>'26'!AG$76</f>
        <v>3574632</v>
      </c>
      <c r="AH64" s="192">
        <f>'26'!AH$76</f>
        <v>783627</v>
      </c>
      <c r="AI64" s="189">
        <f>'26'!AI$76</f>
        <v>616658.64399999997</v>
      </c>
      <c r="AJ64" s="190">
        <f>'26'!AJ$76</f>
        <v>1</v>
      </c>
    </row>
    <row r="65" spans="1:36" x14ac:dyDescent="0.2">
      <c r="A65" s="191" t="str">
        <f t="shared" si="0"/>
        <v>Abbildung 28</v>
      </c>
      <c r="B65" s="188">
        <f>'28'!B$76</f>
        <v>1418</v>
      </c>
      <c r="C65" s="192">
        <f>'28'!C$76</f>
        <v>4004052</v>
      </c>
      <c r="D65" s="192">
        <f>'28'!D$76</f>
        <v>792852</v>
      </c>
      <c r="E65" s="189">
        <f>'28'!E$76</f>
        <v>838184.29</v>
      </c>
      <c r="F65" s="190">
        <f>'28'!F$76</f>
        <v>0.99999999999999978</v>
      </c>
      <c r="G65" s="188">
        <f>'28'!G$76</f>
        <v>1549</v>
      </c>
      <c r="H65" s="192">
        <f>'28'!H$76</f>
        <v>3936527</v>
      </c>
      <c r="I65" s="192">
        <f>'28'!I$76</f>
        <v>785835</v>
      </c>
      <c r="J65" s="189">
        <f>'28'!J$76</f>
        <v>794295.32699999982</v>
      </c>
      <c r="K65" s="190">
        <f>'28'!K$76</f>
        <v>1.0000000000000002</v>
      </c>
      <c r="L65" s="188">
        <f>'28'!L$76</f>
        <v>1616</v>
      </c>
      <c r="M65" s="192">
        <f>'28'!M$76</f>
        <v>3850189</v>
      </c>
      <c r="N65" s="192">
        <f>'28'!N$76</f>
        <v>761307</v>
      </c>
      <c r="O65" s="189">
        <f>'28'!O$76</f>
        <v>769277.66599999997</v>
      </c>
      <c r="P65" s="190">
        <f>'28'!P$76</f>
        <v>1</v>
      </c>
      <c r="Q65" s="188">
        <f>'28'!Q$76</f>
        <v>1643</v>
      </c>
      <c r="R65" s="192">
        <f>'28'!R$76</f>
        <v>3728054</v>
      </c>
      <c r="S65" s="192">
        <f>'28'!S$76</f>
        <v>738727</v>
      </c>
      <c r="T65" s="189">
        <f>'28'!T$76</f>
        <v>732787.76</v>
      </c>
      <c r="U65" s="190">
        <f>'28'!U$76</f>
        <v>1</v>
      </c>
      <c r="V65" s="188">
        <f>'28'!V$76</f>
        <v>1705</v>
      </c>
      <c r="W65" s="192">
        <f>'28'!W$76</f>
        <v>3729812</v>
      </c>
      <c r="X65" s="192">
        <f>'28'!X$76</f>
        <v>734767</v>
      </c>
      <c r="Y65" s="189">
        <f>'28'!Y$76</f>
        <v>703981.94500000007</v>
      </c>
      <c r="Z65" s="190">
        <f>'28'!Z$76</f>
        <v>0.99999999999999978</v>
      </c>
      <c r="AA65" s="188">
        <f>'28'!AA$76</f>
        <v>1802</v>
      </c>
      <c r="AB65" s="192">
        <f>'28'!AB$76</f>
        <v>3664657</v>
      </c>
      <c r="AC65" s="192">
        <f>'28'!AC$76</f>
        <v>714906</v>
      </c>
      <c r="AD65" s="189">
        <f>'28'!AD$76</f>
        <v>678729.89899999998</v>
      </c>
      <c r="AE65" s="190">
        <f>'28'!AE$76</f>
        <v>1</v>
      </c>
      <c r="AF65" s="188">
        <f>'28'!AF$76</f>
        <v>1847</v>
      </c>
      <c r="AG65" s="192">
        <f>'28'!AG$76</f>
        <v>3574632</v>
      </c>
      <c r="AH65" s="192">
        <f>'28'!AH$76</f>
        <v>783627</v>
      </c>
      <c r="AI65" s="189">
        <f>'28'!AI$76</f>
        <v>616658.64400000009</v>
      </c>
      <c r="AJ65" s="190">
        <f>'28'!AJ$76</f>
        <v>0.99999999999999978</v>
      </c>
    </row>
    <row r="66" spans="1:36" x14ac:dyDescent="0.2">
      <c r="A66" s="191" t="str">
        <f t="shared" si="0"/>
        <v>Abbildung 29</v>
      </c>
      <c r="B66" s="188">
        <f>'29'!B$76</f>
        <v>1418</v>
      </c>
      <c r="C66" s="192">
        <f>'29'!C$76</f>
        <v>4004052</v>
      </c>
      <c r="D66" s="192">
        <f>'29'!D$76</f>
        <v>792852</v>
      </c>
      <c r="E66" s="189">
        <f>'29'!E$76</f>
        <v>838184.28999999992</v>
      </c>
      <c r="F66" s="190">
        <f>'29'!F$76</f>
        <v>1</v>
      </c>
      <c r="G66" s="188">
        <f>'29'!G$76</f>
        <v>1549</v>
      </c>
      <c r="H66" s="192">
        <f>'29'!H$76</f>
        <v>3936527</v>
      </c>
      <c r="I66" s="192">
        <f>'29'!I$76</f>
        <v>785835</v>
      </c>
      <c r="J66" s="189">
        <f>'29'!J$76</f>
        <v>794295.32700000005</v>
      </c>
      <c r="K66" s="190">
        <f>'29'!K$76</f>
        <v>1</v>
      </c>
      <c r="L66" s="188">
        <f>'29'!L$76</f>
        <v>1616</v>
      </c>
      <c r="M66" s="192">
        <f>'29'!M$76</f>
        <v>3850189</v>
      </c>
      <c r="N66" s="192">
        <f>'29'!N$76</f>
        <v>761307</v>
      </c>
      <c r="O66" s="189">
        <f>'29'!O$76</f>
        <v>769277.66599999997</v>
      </c>
      <c r="P66" s="190">
        <f>'29'!P$76</f>
        <v>1</v>
      </c>
      <c r="Q66" s="188">
        <f>'29'!Q$76</f>
        <v>1643</v>
      </c>
      <c r="R66" s="192">
        <f>'29'!R$76</f>
        <v>3728054</v>
      </c>
      <c r="S66" s="192">
        <f>'29'!S$76</f>
        <v>738727</v>
      </c>
      <c r="T66" s="189">
        <f>'29'!T$76</f>
        <v>732787.76</v>
      </c>
      <c r="U66" s="190">
        <f>'29'!U$76</f>
        <v>0.99999999999999989</v>
      </c>
      <c r="V66" s="188">
        <f>'29'!V$76</f>
        <v>1705</v>
      </c>
      <c r="W66" s="192">
        <f>'29'!W$76</f>
        <v>3729812</v>
      </c>
      <c r="X66" s="192">
        <f>'29'!X$76</f>
        <v>734767</v>
      </c>
      <c r="Y66" s="189">
        <f>'29'!Y$76</f>
        <v>703981.94500000007</v>
      </c>
      <c r="Z66" s="190">
        <f>'29'!Z$76</f>
        <v>1</v>
      </c>
      <c r="AA66" s="188">
        <f>'29'!AA$76</f>
        <v>1802</v>
      </c>
      <c r="AB66" s="192">
        <f>'29'!AB$76</f>
        <v>3664657</v>
      </c>
      <c r="AC66" s="192">
        <f>'29'!AC$76</f>
        <v>714906</v>
      </c>
      <c r="AD66" s="189">
        <f>'29'!AD$76</f>
        <v>678729.89899999986</v>
      </c>
      <c r="AE66" s="190">
        <f>'29'!AE$76</f>
        <v>1.0000000000000002</v>
      </c>
      <c r="AG66" s="192"/>
      <c r="AH66" s="192"/>
    </row>
    <row r="67" spans="1:36" x14ac:dyDescent="0.2">
      <c r="A67" s="191" t="str">
        <f t="shared" si="0"/>
        <v>Abbildung 30</v>
      </c>
      <c r="B67" s="188">
        <f>'30'!B$76</f>
        <v>1418</v>
      </c>
      <c r="C67" s="192">
        <f>'30'!C$76</f>
        <v>4004052</v>
      </c>
      <c r="D67" s="192">
        <f>'30'!D$76</f>
        <v>792852</v>
      </c>
      <c r="E67" s="189">
        <f>'30'!E$76</f>
        <v>838184.29</v>
      </c>
      <c r="F67" s="190">
        <f>'30'!F$76</f>
        <v>1</v>
      </c>
      <c r="G67" s="188">
        <f>'30'!G$76</f>
        <v>1549</v>
      </c>
      <c r="H67" s="192">
        <f>'30'!H$76</f>
        <v>3936527</v>
      </c>
      <c r="I67" s="192">
        <f>'30'!I$76</f>
        <v>785835</v>
      </c>
      <c r="J67" s="189">
        <f>'30'!J$76</f>
        <v>794295.32700000005</v>
      </c>
      <c r="K67" s="190">
        <f>'30'!K$76</f>
        <v>0.99999999999999989</v>
      </c>
      <c r="L67" s="188">
        <f>'30'!L$76</f>
        <v>1616</v>
      </c>
      <c r="M67" s="192">
        <f>'30'!M$76</f>
        <v>3850189</v>
      </c>
      <c r="N67" s="192">
        <f>'30'!N$76</f>
        <v>761307</v>
      </c>
      <c r="O67" s="189">
        <f>'30'!O$76</f>
        <v>769277.66599999997</v>
      </c>
      <c r="P67" s="190">
        <f>'30'!P$76</f>
        <v>1</v>
      </c>
      <c r="Q67" s="188">
        <f>'30'!Q$76</f>
        <v>1643</v>
      </c>
      <c r="R67" s="192">
        <f>'30'!R$76</f>
        <v>3728054</v>
      </c>
      <c r="S67" s="192">
        <f>'30'!S$76</f>
        <v>738727</v>
      </c>
      <c r="T67" s="189">
        <f>'30'!T$76</f>
        <v>732787.76</v>
      </c>
      <c r="U67" s="190">
        <f>'30'!U$76</f>
        <v>1</v>
      </c>
      <c r="V67" s="188">
        <f>'30'!V$76</f>
        <v>1705</v>
      </c>
      <c r="W67" s="192">
        <f>'30'!W$76</f>
        <v>3729812</v>
      </c>
      <c r="X67" s="192">
        <f>'30'!X$76</f>
        <v>734767</v>
      </c>
      <c r="Y67" s="189">
        <f>'30'!Y$76</f>
        <v>703981.94500000007</v>
      </c>
      <c r="Z67" s="190">
        <f>'30'!Z$76</f>
        <v>0.99999999999999978</v>
      </c>
      <c r="AA67" s="188">
        <f>'30'!AA$76</f>
        <v>1802</v>
      </c>
      <c r="AB67" s="192">
        <f>'30'!AB$76</f>
        <v>3664657</v>
      </c>
      <c r="AC67" s="192">
        <f>'30'!AC$76</f>
        <v>714906</v>
      </c>
      <c r="AD67" s="189">
        <f>'30'!AD$76</f>
        <v>678729.89899999998</v>
      </c>
      <c r="AE67" s="190">
        <f>'30'!AE$76</f>
        <v>1</v>
      </c>
      <c r="AF67" s="188">
        <f>'30'!AF$76</f>
        <v>1847</v>
      </c>
      <c r="AG67" s="192">
        <f>'30'!AG$76</f>
        <v>3574632</v>
      </c>
      <c r="AH67" s="192">
        <f>'30'!AH$76</f>
        <v>783627</v>
      </c>
      <c r="AI67" s="189">
        <f>'30'!AI$76</f>
        <v>616658.64399999997</v>
      </c>
      <c r="AJ67" s="190">
        <f>'30'!AJ$76</f>
        <v>1</v>
      </c>
    </row>
    <row r="68" spans="1:36" x14ac:dyDescent="0.2">
      <c r="A68" s="191" t="str">
        <f t="shared" si="0"/>
        <v>Abbildung 31</v>
      </c>
      <c r="B68" s="188">
        <f>'31'!B$76</f>
        <v>1418</v>
      </c>
      <c r="C68" s="192">
        <f>'31'!C$76</f>
        <v>4004052</v>
      </c>
      <c r="D68" s="192">
        <f>'31'!D$76</f>
        <v>792852</v>
      </c>
      <c r="E68" s="189">
        <f>'31'!E$76</f>
        <v>838184.29000000015</v>
      </c>
      <c r="F68" s="190">
        <f>'31'!F$76</f>
        <v>0.99999999999999989</v>
      </c>
      <c r="G68" s="188">
        <f>'31'!G$76</f>
        <v>1549</v>
      </c>
      <c r="H68" s="192">
        <f>'31'!H$76</f>
        <v>3936527</v>
      </c>
      <c r="I68" s="192">
        <f>'31'!I$76</f>
        <v>785835</v>
      </c>
      <c r="J68" s="189">
        <f>'31'!J$76</f>
        <v>794295.32700000005</v>
      </c>
      <c r="K68" s="190">
        <f>'31'!K$76</f>
        <v>1</v>
      </c>
      <c r="L68" s="188">
        <f>'31'!L$76</f>
        <v>1616</v>
      </c>
      <c r="M68" s="192">
        <f>'31'!M$76</f>
        <v>3850189</v>
      </c>
      <c r="N68" s="192">
        <f>'31'!N$76</f>
        <v>761307</v>
      </c>
      <c r="O68" s="189">
        <f>'31'!O$76</f>
        <v>769277.66599999997</v>
      </c>
      <c r="P68" s="190">
        <f>'31'!P$76</f>
        <v>0.99999999999999989</v>
      </c>
      <c r="Q68" s="188">
        <f>'31'!Q$76</f>
        <v>1643</v>
      </c>
      <c r="R68" s="192">
        <f>'31'!R$76</f>
        <v>3728054</v>
      </c>
      <c r="S68" s="192">
        <f>'31'!S$76</f>
        <v>738727</v>
      </c>
      <c r="T68" s="189">
        <f>'31'!T$76</f>
        <v>732787.76</v>
      </c>
      <c r="U68" s="190">
        <f>'31'!U$76</f>
        <v>0.99999999999999978</v>
      </c>
      <c r="V68" s="188">
        <f>'31'!V$76</f>
        <v>1705</v>
      </c>
      <c r="W68" s="192">
        <f>'31'!W$76</f>
        <v>3729812</v>
      </c>
      <c r="X68" s="192">
        <f>'31'!X$76</f>
        <v>734767</v>
      </c>
      <c r="Y68" s="189">
        <f>'31'!Y$76</f>
        <v>703981.94499999983</v>
      </c>
      <c r="Z68" s="190">
        <f>'31'!Z$76</f>
        <v>1.0000000000000002</v>
      </c>
      <c r="AA68" s="188">
        <f>'31'!AA$76</f>
        <v>1802</v>
      </c>
      <c r="AB68" s="192">
        <f>'31'!AB$76</f>
        <v>3664657</v>
      </c>
      <c r="AC68" s="192">
        <f>'31'!AC$76</f>
        <v>714906</v>
      </c>
      <c r="AD68" s="189">
        <f>'31'!AD$76</f>
        <v>678729.89899999998</v>
      </c>
      <c r="AE68" s="190">
        <f>'31'!AE$76</f>
        <v>1</v>
      </c>
      <c r="AF68" s="188">
        <f>'31'!AF$76</f>
        <v>1847</v>
      </c>
      <c r="AG68" s="192">
        <f>'31'!AG$76</f>
        <v>3574632</v>
      </c>
      <c r="AH68" s="192">
        <f>'31'!AH$76</f>
        <v>783627</v>
      </c>
      <c r="AI68" s="189">
        <f>'31'!AI$76</f>
        <v>616658.64399999997</v>
      </c>
      <c r="AJ68" s="190">
        <f>'31'!AJ$76</f>
        <v>0.99999999999999989</v>
      </c>
    </row>
    <row r="69" spans="1:36" x14ac:dyDescent="0.2">
      <c r="A69" s="191" t="str">
        <f t="shared" si="0"/>
        <v>Abbildung 32</v>
      </c>
      <c r="B69" s="188">
        <f>'32'!B$76</f>
        <v>1418</v>
      </c>
      <c r="C69" s="192">
        <f>'32'!C$76</f>
        <v>4004052</v>
      </c>
      <c r="D69" s="192">
        <f>'32'!D$76</f>
        <v>792852</v>
      </c>
      <c r="E69" s="189">
        <f>'32'!E$76</f>
        <v>838184.28999999992</v>
      </c>
      <c r="F69" s="190">
        <f>'32'!F$76</f>
        <v>1.0000000000000002</v>
      </c>
      <c r="G69" s="188">
        <f>'32'!G$76</f>
        <v>1549</v>
      </c>
      <c r="H69" s="192">
        <f>'32'!H$76</f>
        <v>3936527</v>
      </c>
      <c r="I69" s="192">
        <f>'32'!I$76</f>
        <v>785835</v>
      </c>
      <c r="J69" s="189">
        <f>'32'!J$76</f>
        <v>794295.32699999993</v>
      </c>
      <c r="K69" s="190">
        <f>'32'!K$76</f>
        <v>1.0000000000000002</v>
      </c>
      <c r="L69" s="188">
        <f>'32'!L$76</f>
        <v>1616</v>
      </c>
      <c r="M69" s="192">
        <f>'32'!M$76</f>
        <v>3850189</v>
      </c>
      <c r="N69" s="192">
        <f>'32'!N$76</f>
        <v>761307</v>
      </c>
      <c r="O69" s="189">
        <f>'32'!O$76</f>
        <v>769277.66599999997</v>
      </c>
      <c r="P69" s="190">
        <f>'32'!P$76</f>
        <v>1</v>
      </c>
      <c r="Q69" s="188">
        <f>'32'!Q$76</f>
        <v>1643</v>
      </c>
      <c r="R69" s="192">
        <f>'32'!R$76</f>
        <v>3728054</v>
      </c>
      <c r="S69" s="192">
        <f>'32'!S$76</f>
        <v>738727</v>
      </c>
      <c r="T69" s="189">
        <f>'32'!T$76</f>
        <v>732787.76</v>
      </c>
      <c r="U69" s="190">
        <f>'32'!U$76</f>
        <v>1</v>
      </c>
      <c r="V69" s="188">
        <f>'32'!V$76</f>
        <v>1705</v>
      </c>
      <c r="W69" s="192">
        <f>'32'!W$76</f>
        <v>3729812</v>
      </c>
      <c r="X69" s="192">
        <f>'32'!X$76</f>
        <v>734767</v>
      </c>
      <c r="Y69" s="189">
        <f>'32'!Y$76</f>
        <v>703981.94499999983</v>
      </c>
      <c r="Z69" s="190">
        <f>'32'!Z$76</f>
        <v>1.0000000000000002</v>
      </c>
      <c r="AA69" s="188">
        <f>'32'!AA$76</f>
        <v>1802</v>
      </c>
      <c r="AB69" s="192">
        <f>'32'!AB$76</f>
        <v>3664657</v>
      </c>
      <c r="AC69" s="192">
        <f>'32'!AC$76</f>
        <v>714906</v>
      </c>
      <c r="AD69" s="189">
        <f>'32'!AD$76</f>
        <v>678729.89899999998</v>
      </c>
      <c r="AE69" s="190">
        <f>'32'!AE$76</f>
        <v>1</v>
      </c>
      <c r="AG69" s="192"/>
      <c r="AH69" s="192"/>
    </row>
    <row r="70" spans="1:36" x14ac:dyDescent="0.2">
      <c r="A70" s="191" t="str">
        <f t="shared" si="0"/>
        <v>Abbildung 33</v>
      </c>
      <c r="B70" s="188">
        <f>'33'!B$76</f>
        <v>1418</v>
      </c>
      <c r="C70" s="192">
        <f>'33'!C$76</f>
        <v>4004052</v>
      </c>
      <c r="D70" s="192">
        <f>'33'!D$76</f>
        <v>792852</v>
      </c>
      <c r="E70" s="189">
        <f>'33'!E$76</f>
        <v>838184.29</v>
      </c>
      <c r="F70" s="190">
        <f>'33'!F$76</f>
        <v>1</v>
      </c>
      <c r="G70" s="188">
        <f>'33'!G$76</f>
        <v>1549</v>
      </c>
      <c r="H70" s="192">
        <f>'33'!H$76</f>
        <v>3936527</v>
      </c>
      <c r="I70" s="192">
        <f>'33'!I$76</f>
        <v>785835</v>
      </c>
      <c r="J70" s="189">
        <f>'33'!J$76</f>
        <v>794295.32700000005</v>
      </c>
      <c r="K70" s="190">
        <f>'33'!K$76</f>
        <v>1</v>
      </c>
      <c r="L70" s="188">
        <f>'33'!L$76</f>
        <v>1616</v>
      </c>
      <c r="M70" s="192">
        <f>'33'!M$76</f>
        <v>3850189</v>
      </c>
      <c r="N70" s="192">
        <f>'33'!N$76</f>
        <v>761307</v>
      </c>
      <c r="O70" s="189">
        <f>'33'!O$76</f>
        <v>769277.66600000008</v>
      </c>
      <c r="P70" s="190">
        <f>'33'!P$76</f>
        <v>1</v>
      </c>
      <c r="Q70" s="188">
        <f>'33'!Q$76</f>
        <v>1643</v>
      </c>
      <c r="R70" s="192">
        <f>'33'!R$76</f>
        <v>3728054</v>
      </c>
      <c r="S70" s="192">
        <f>'33'!S$76</f>
        <v>738727</v>
      </c>
      <c r="T70" s="189">
        <f>'33'!T$76</f>
        <v>732787.76</v>
      </c>
      <c r="U70" s="190">
        <f>'33'!U$76</f>
        <v>1</v>
      </c>
      <c r="V70" s="188">
        <f>'33'!V$76</f>
        <v>1705</v>
      </c>
      <c r="W70" s="192">
        <f>'33'!W$76</f>
        <v>3729812</v>
      </c>
      <c r="X70" s="192">
        <f>'33'!X$76</f>
        <v>734767</v>
      </c>
      <c r="Y70" s="189">
        <f>'33'!Y$76</f>
        <v>703981.94499999995</v>
      </c>
      <c r="Z70" s="190">
        <f>'33'!Z$76</f>
        <v>1</v>
      </c>
      <c r="AA70" s="188">
        <f>'33'!AA$76</f>
        <v>1802</v>
      </c>
      <c r="AB70" s="192">
        <f>'33'!AB$76</f>
        <v>3664657</v>
      </c>
      <c r="AC70" s="192">
        <f>'33'!AC$76</f>
        <v>714906</v>
      </c>
      <c r="AD70" s="189">
        <f>'33'!AD$76</f>
        <v>678729.89899999998</v>
      </c>
      <c r="AE70" s="190">
        <f>'33'!AE$76</f>
        <v>1</v>
      </c>
      <c r="AF70" s="188">
        <f>'33'!AF$76</f>
        <v>1847</v>
      </c>
      <c r="AG70" s="192">
        <f>'33'!AG$76</f>
        <v>3574632</v>
      </c>
      <c r="AH70" s="192">
        <f>'33'!AH$76</f>
        <v>783627</v>
      </c>
      <c r="AI70" s="189">
        <f>'33'!AI$76</f>
        <v>616658.64399999997</v>
      </c>
      <c r="AJ70" s="190">
        <f>'33'!AJ$76</f>
        <v>1.0000000000000002</v>
      </c>
    </row>
    <row r="71" spans="1:36" x14ac:dyDescent="0.2">
      <c r="A71" s="191" t="str">
        <f t="shared" si="0"/>
        <v>Abbildung 34</v>
      </c>
      <c r="B71" s="188">
        <f>'34'!B$76</f>
        <v>1356</v>
      </c>
      <c r="C71" s="192">
        <f>'34'!C$76</f>
        <v>4002818</v>
      </c>
      <c r="D71" s="192">
        <f>'34'!D$76</f>
        <v>782220</v>
      </c>
      <c r="E71" s="189">
        <f>'34'!E$76</f>
        <v>833354.12000000011</v>
      </c>
      <c r="F71" s="190">
        <f>'34'!F$76</f>
        <v>0.99999999999999978</v>
      </c>
      <c r="G71" s="188">
        <f>'34'!G$76</f>
        <v>1482</v>
      </c>
      <c r="H71" s="192">
        <f>'34'!H$76</f>
        <v>3934310</v>
      </c>
      <c r="I71" s="192">
        <f>'34'!I$76</f>
        <v>775548</v>
      </c>
      <c r="J71" s="189">
        <f>'34'!J$76</f>
        <v>790241.88599999994</v>
      </c>
      <c r="K71" s="190">
        <f>'34'!K$76</f>
        <v>1</v>
      </c>
      <c r="L71" s="188">
        <f>'34'!L$76</f>
        <v>1541</v>
      </c>
      <c r="M71" s="192">
        <f>'34'!M$76</f>
        <v>3847790</v>
      </c>
      <c r="N71" s="192">
        <f>'34'!N$76</f>
        <v>750497</v>
      </c>
      <c r="O71" s="189">
        <f>'34'!O$76</f>
        <v>765032.85499999998</v>
      </c>
      <c r="P71" s="190">
        <f>'34'!P$76</f>
        <v>1</v>
      </c>
      <c r="Q71" s="188">
        <f>'34'!Q$76</f>
        <v>1569</v>
      </c>
      <c r="R71" s="192">
        <f>'34'!R$76</f>
        <v>3725904</v>
      </c>
      <c r="S71" s="192">
        <f>'34'!S$76</f>
        <v>728575</v>
      </c>
      <c r="T71" s="189">
        <f>'34'!T$76</f>
        <v>728857.81499999994</v>
      </c>
      <c r="U71" s="190">
        <f>'34'!U$76</f>
        <v>1</v>
      </c>
      <c r="V71" s="188">
        <f>'34'!V$76</f>
        <v>1628</v>
      </c>
      <c r="W71" s="192">
        <f>'34'!W$76</f>
        <v>3720929</v>
      </c>
      <c r="X71" s="192">
        <f>'34'!X$76</f>
        <v>722270</v>
      </c>
      <c r="Y71" s="189">
        <f>'34'!Y$76</f>
        <v>697324.42099999997</v>
      </c>
      <c r="Z71" s="190">
        <f>'34'!Z$76</f>
        <v>1</v>
      </c>
      <c r="AA71" s="188">
        <f>'34'!AA$76</f>
        <v>1717</v>
      </c>
      <c r="AB71" s="192">
        <f>'34'!AB$76</f>
        <v>3654391</v>
      </c>
      <c r="AC71" s="192">
        <f>'34'!AC$76</f>
        <v>707000</v>
      </c>
      <c r="AD71" s="189">
        <f>'34'!AD$76</f>
        <v>673489.696</v>
      </c>
      <c r="AE71" s="190">
        <f>'34'!AE$76</f>
        <v>1</v>
      </c>
      <c r="AF71" s="188">
        <f>'34'!AF$76</f>
        <v>1749</v>
      </c>
      <c r="AG71" s="192">
        <f>'34'!AG$76</f>
        <v>3564545</v>
      </c>
      <c r="AH71" s="192">
        <f>'34'!AH$76</f>
        <v>777346</v>
      </c>
      <c r="AI71" s="189">
        <f>'34'!AI$76</f>
        <v>613175.91700000013</v>
      </c>
      <c r="AJ71" s="190">
        <f>'34'!AJ$76</f>
        <v>0.99999999999999978</v>
      </c>
    </row>
    <row r="72" spans="1:36" x14ac:dyDescent="0.2">
      <c r="A72" s="191" t="str">
        <f t="shared" si="0"/>
        <v>Abbildung 35</v>
      </c>
      <c r="B72" s="188">
        <f>'35'!B$76</f>
        <v>1418</v>
      </c>
      <c r="C72" s="192">
        <f>'35'!C$76</f>
        <v>4004052</v>
      </c>
      <c r="D72" s="192">
        <f>'35'!D$76</f>
        <v>792852</v>
      </c>
      <c r="E72" s="189">
        <f>'35'!E$76</f>
        <v>838184.29</v>
      </c>
      <c r="F72" s="190">
        <f>'35'!F$76</f>
        <v>1</v>
      </c>
      <c r="G72" s="188">
        <f>'35'!G$76</f>
        <v>1549</v>
      </c>
      <c r="H72" s="192">
        <f>'35'!H$76</f>
        <v>3936527</v>
      </c>
      <c r="I72" s="192">
        <f>'35'!I$76</f>
        <v>785835</v>
      </c>
      <c r="J72" s="189">
        <f>'35'!J$76</f>
        <v>794295.32699999993</v>
      </c>
      <c r="K72" s="190">
        <f>'35'!K$76</f>
        <v>1</v>
      </c>
      <c r="L72" s="188">
        <f>'35'!L$76</f>
        <v>1616</v>
      </c>
      <c r="M72" s="192">
        <f>'35'!M$76</f>
        <v>3850189</v>
      </c>
      <c r="N72" s="192">
        <f>'35'!N$76</f>
        <v>761307</v>
      </c>
      <c r="O72" s="189">
        <f>'35'!O$76</f>
        <v>769277.66599999997</v>
      </c>
      <c r="P72" s="190">
        <f>'35'!P$76</f>
        <v>1</v>
      </c>
      <c r="Q72" s="188">
        <f>'35'!Q$76</f>
        <v>1643</v>
      </c>
      <c r="R72" s="192">
        <f>'35'!R$76</f>
        <v>3728054</v>
      </c>
      <c r="S72" s="192">
        <f>'35'!S$76</f>
        <v>738727</v>
      </c>
      <c r="T72" s="189">
        <f>'35'!T$76</f>
        <v>732787.76</v>
      </c>
      <c r="U72" s="190">
        <f>'35'!U$76</f>
        <v>1</v>
      </c>
      <c r="V72" s="188">
        <f>'35'!V$76</f>
        <v>1705</v>
      </c>
      <c r="W72" s="192">
        <f>'35'!W$76</f>
        <v>3729812</v>
      </c>
      <c r="X72" s="192">
        <f>'35'!X$76</f>
        <v>734767</v>
      </c>
      <c r="Y72" s="189">
        <f>'35'!Y$76</f>
        <v>703981.94499999995</v>
      </c>
      <c r="Z72" s="190">
        <f>'35'!Z$76</f>
        <v>1</v>
      </c>
      <c r="AA72" s="188">
        <f>'35'!AA$76</f>
        <v>1802</v>
      </c>
      <c r="AB72" s="192">
        <f>'35'!AB$76</f>
        <v>3664657</v>
      </c>
      <c r="AC72" s="192">
        <f>'35'!AC$76</f>
        <v>714906</v>
      </c>
      <c r="AD72" s="189">
        <f>'35'!AD$76</f>
        <v>678729.89899999998</v>
      </c>
      <c r="AE72" s="190">
        <f>'35'!AE$76</f>
        <v>1</v>
      </c>
      <c r="AF72" s="188">
        <f>'35'!AF$76</f>
        <v>1847</v>
      </c>
      <c r="AG72" s="192">
        <f>'35'!AG$76</f>
        <v>3574632</v>
      </c>
      <c r="AH72" s="192">
        <f>'35'!AH$76</f>
        <v>783627</v>
      </c>
      <c r="AI72" s="189">
        <f>'35'!AI$76</f>
        <v>616658.64399999997</v>
      </c>
      <c r="AJ72" s="190">
        <f>'35'!AJ$76</f>
        <v>1</v>
      </c>
    </row>
    <row r="73" spans="1:36" x14ac:dyDescent="0.2">
      <c r="A73" s="191" t="str">
        <f t="shared" si="0"/>
        <v>Abbildung 36</v>
      </c>
      <c r="B73" s="188">
        <f>'36'!B$76</f>
        <v>1418</v>
      </c>
      <c r="C73" s="192">
        <f>'36'!C$76</f>
        <v>4004052</v>
      </c>
      <c r="D73" s="192">
        <f>'36'!D$76</f>
        <v>792852</v>
      </c>
      <c r="E73" s="189">
        <f>'36'!E$76</f>
        <v>838184.28999999992</v>
      </c>
      <c r="F73" s="190">
        <f>'36'!F$76</f>
        <v>1</v>
      </c>
      <c r="G73" s="188">
        <f>'36'!G$76</f>
        <v>1549</v>
      </c>
      <c r="H73" s="192">
        <f>'36'!H$76</f>
        <v>3936527</v>
      </c>
      <c r="I73" s="192">
        <f>'36'!I$76</f>
        <v>785835</v>
      </c>
      <c r="J73" s="189">
        <f>'36'!J$76</f>
        <v>794295.32699999993</v>
      </c>
      <c r="K73" s="190">
        <f>'36'!K$76</f>
        <v>1</v>
      </c>
      <c r="L73" s="188">
        <f>'36'!L$76</f>
        <v>1616</v>
      </c>
      <c r="M73" s="192">
        <f>'36'!M$76</f>
        <v>3850189</v>
      </c>
      <c r="N73" s="192">
        <f>'36'!N$76</f>
        <v>761307</v>
      </c>
      <c r="O73" s="189">
        <f>'36'!O$76</f>
        <v>769277.66599999997</v>
      </c>
      <c r="P73" s="190">
        <f>'36'!P$76</f>
        <v>1</v>
      </c>
      <c r="Q73" s="188">
        <f>'36'!Q$76</f>
        <v>1643</v>
      </c>
      <c r="R73" s="192">
        <f>'36'!R$76</f>
        <v>3728054</v>
      </c>
      <c r="S73" s="192">
        <f>'36'!S$76</f>
        <v>738727</v>
      </c>
      <c r="T73" s="189">
        <f>'36'!T$76</f>
        <v>732787.76000000013</v>
      </c>
      <c r="U73" s="190">
        <f>'36'!U$76</f>
        <v>0.99999999999999978</v>
      </c>
      <c r="V73" s="188">
        <f>'36'!V$76</f>
        <v>1705</v>
      </c>
      <c r="W73" s="192">
        <f>'36'!W$76</f>
        <v>3729812</v>
      </c>
      <c r="X73" s="192">
        <f>'36'!X$76</f>
        <v>734767</v>
      </c>
      <c r="Y73" s="189">
        <f>'36'!Y$76</f>
        <v>703981.94500000007</v>
      </c>
      <c r="Z73" s="190">
        <f>'36'!Z$76</f>
        <v>1</v>
      </c>
      <c r="AA73" s="188">
        <f>'36'!AA$76</f>
        <v>1802</v>
      </c>
      <c r="AB73" s="192">
        <f>'36'!AB$76</f>
        <v>3664657</v>
      </c>
      <c r="AC73" s="192">
        <f>'36'!AC$76</f>
        <v>714906</v>
      </c>
      <c r="AD73" s="189">
        <f>'36'!AD$76</f>
        <v>678729.89899999998</v>
      </c>
      <c r="AE73" s="190">
        <f>'36'!AE$76</f>
        <v>1</v>
      </c>
      <c r="AF73" s="188">
        <f>'36'!AF$76</f>
        <v>1847</v>
      </c>
      <c r="AG73" s="192">
        <f>'36'!AG$76</f>
        <v>3574632</v>
      </c>
      <c r="AH73" s="192">
        <f>'36'!AH$76</f>
        <v>783627</v>
      </c>
      <c r="AI73" s="189">
        <f>'36'!AI$76</f>
        <v>616658.64400000009</v>
      </c>
      <c r="AJ73" s="190">
        <f>'36'!AJ$76</f>
        <v>0.99999999999999989</v>
      </c>
    </row>
    <row r="74" spans="1:36" x14ac:dyDescent="0.2">
      <c r="A74" s="191" t="str">
        <f t="shared" si="0"/>
        <v>Abbildung 37</v>
      </c>
      <c r="B74" s="188">
        <f>'37'!B$76</f>
        <v>1418</v>
      </c>
      <c r="C74" s="192">
        <f>'37'!C$76</f>
        <v>4004052</v>
      </c>
      <c r="D74" s="192">
        <f>'37'!D$76</f>
        <v>792852</v>
      </c>
      <c r="E74" s="189">
        <f>'37'!E$76</f>
        <v>838184.29000000015</v>
      </c>
      <c r="F74" s="190">
        <f>'37'!F$76</f>
        <v>0.99999999999999989</v>
      </c>
      <c r="G74" s="188">
        <f>'37'!G$76</f>
        <v>1549</v>
      </c>
      <c r="H74" s="192">
        <f>'37'!H$76</f>
        <v>3936527</v>
      </c>
      <c r="I74" s="192">
        <f>'37'!I$76</f>
        <v>785835</v>
      </c>
      <c r="J74" s="189">
        <f>'37'!J$76</f>
        <v>794295.32700000005</v>
      </c>
      <c r="K74" s="190">
        <f>'37'!K$76</f>
        <v>0.99999999999999989</v>
      </c>
      <c r="L74" s="188">
        <f>'37'!L$76</f>
        <v>1616</v>
      </c>
      <c r="M74" s="192">
        <f>'37'!M$76</f>
        <v>3850189</v>
      </c>
      <c r="N74" s="192">
        <f>'37'!N$76</f>
        <v>761307</v>
      </c>
      <c r="O74" s="189">
        <f>'37'!O$76</f>
        <v>769277.66599999997</v>
      </c>
      <c r="P74" s="190">
        <f>'37'!P$76</f>
        <v>1</v>
      </c>
      <c r="Q74" s="188">
        <f>'37'!Q$76</f>
        <v>1643</v>
      </c>
      <c r="R74" s="192">
        <f>'37'!R$76</f>
        <v>3728054</v>
      </c>
      <c r="S74" s="192">
        <f>'37'!S$76</f>
        <v>738727</v>
      </c>
      <c r="T74" s="189">
        <f>'37'!T$76</f>
        <v>732787.75999999989</v>
      </c>
      <c r="U74" s="190">
        <f>'37'!U$76</f>
        <v>1.0000000000000002</v>
      </c>
      <c r="V74" s="188">
        <f>'37'!V$76</f>
        <v>1705</v>
      </c>
      <c r="W74" s="192">
        <f>'37'!W$76</f>
        <v>3729812</v>
      </c>
      <c r="X74" s="192">
        <f>'37'!X$76</f>
        <v>734767</v>
      </c>
      <c r="Y74" s="189">
        <f>'37'!Y$76</f>
        <v>703981.94500000007</v>
      </c>
      <c r="Z74" s="190">
        <f>'37'!Z$76</f>
        <v>0.99999999999999989</v>
      </c>
      <c r="AA74" s="188">
        <f>'37'!AA$76</f>
        <v>1802</v>
      </c>
      <c r="AB74" s="192">
        <f>'37'!AB$76</f>
        <v>3664657</v>
      </c>
      <c r="AC74" s="192">
        <f>'37'!AC$76</f>
        <v>714906</v>
      </c>
      <c r="AD74" s="189">
        <f>'37'!AD$76</f>
        <v>678729.89899999998</v>
      </c>
      <c r="AE74" s="190">
        <f>'37'!AE$76</f>
        <v>1</v>
      </c>
      <c r="AF74" s="188">
        <f>'37'!AF$76</f>
        <v>1847</v>
      </c>
      <c r="AG74" s="192">
        <f>'37'!AG$76</f>
        <v>3574632</v>
      </c>
      <c r="AH74" s="192">
        <f>'37'!AH$76</f>
        <v>783627</v>
      </c>
      <c r="AI74" s="189">
        <f>'37'!AI$76</f>
        <v>616658.64400000009</v>
      </c>
      <c r="AJ74" s="190">
        <f>'37'!AJ$76</f>
        <v>0.99999999999999978</v>
      </c>
    </row>
    <row r="75" spans="1:36" x14ac:dyDescent="0.2">
      <c r="A75" s="191" t="str">
        <f t="shared" si="0"/>
        <v>Abbildung 39</v>
      </c>
      <c r="B75" s="188">
        <f>'15'!B$76</f>
        <v>1418</v>
      </c>
      <c r="C75" s="192">
        <f>'15'!C$76</f>
        <v>4004052</v>
      </c>
      <c r="D75" s="192">
        <f>'15'!D$76</f>
        <v>792852</v>
      </c>
      <c r="E75" s="189">
        <f>'15'!E$76</f>
        <v>838184.2899999998</v>
      </c>
      <c r="F75" s="190">
        <f>'15'!F$76</f>
        <v>1.0000000000000002</v>
      </c>
      <c r="G75" s="188">
        <f>'15'!G$76</f>
        <v>1549</v>
      </c>
      <c r="H75" s="192">
        <f>'15'!H$76</f>
        <v>3936527</v>
      </c>
      <c r="I75" s="192">
        <f>'15'!I$76</f>
        <v>785835</v>
      </c>
      <c r="J75" s="189">
        <f>'15'!J$76</f>
        <v>794295.32699999993</v>
      </c>
      <c r="K75" s="190">
        <f>'15'!K$76</f>
        <v>1.0000000000000002</v>
      </c>
      <c r="L75" s="188">
        <f>'15'!L$76</f>
        <v>1616</v>
      </c>
      <c r="M75" s="192">
        <f>'15'!M$76</f>
        <v>3850189</v>
      </c>
      <c r="N75" s="192">
        <f>'15'!N$76</f>
        <v>761307</v>
      </c>
      <c r="O75" s="189">
        <f>'15'!O$76</f>
        <v>769277.66599999985</v>
      </c>
      <c r="P75" s="190">
        <f>'15'!P$76</f>
        <v>1.0000000000000002</v>
      </c>
      <c r="Q75" s="188">
        <f>'15'!Q$76</f>
        <v>1643</v>
      </c>
      <c r="R75" s="192">
        <f>'15'!R$76</f>
        <v>3728054</v>
      </c>
      <c r="S75" s="192">
        <f>'15'!S$76</f>
        <v>738727</v>
      </c>
      <c r="T75" s="189">
        <f>'15'!T$76</f>
        <v>732787.76</v>
      </c>
      <c r="U75" s="190">
        <f>'15'!U$76</f>
        <v>1</v>
      </c>
      <c r="V75" s="188">
        <f>'15'!V$76</f>
        <v>1705</v>
      </c>
      <c r="W75" s="192">
        <f>'15'!W$76</f>
        <v>3729812</v>
      </c>
      <c r="X75" s="192">
        <f>'15'!X$76</f>
        <v>734767</v>
      </c>
      <c r="Y75" s="189">
        <f>'15'!Y$76</f>
        <v>703981.94499999995</v>
      </c>
      <c r="Z75" s="190">
        <f>'15'!Z$76</f>
        <v>1.0000000000000002</v>
      </c>
      <c r="AA75" s="188">
        <f>'15'!AA$76</f>
        <v>1802</v>
      </c>
      <c r="AB75" s="192">
        <f>'15'!AB$76</f>
        <v>3664657</v>
      </c>
      <c r="AC75" s="192">
        <f>'15'!AC$76</f>
        <v>714906</v>
      </c>
      <c r="AD75" s="189">
        <f>'15'!AD$76</f>
        <v>678729.89899999998</v>
      </c>
      <c r="AE75" s="190">
        <f>'15'!AE$76</f>
        <v>1.0000000000000002</v>
      </c>
      <c r="AF75" s="188">
        <f>'15'!AF$76</f>
        <v>1847</v>
      </c>
      <c r="AG75" s="192">
        <f>'15'!AG$76</f>
        <v>3574632</v>
      </c>
      <c r="AH75" s="192">
        <f>'15'!AH$76</f>
        <v>783627</v>
      </c>
      <c r="AI75" s="189">
        <f>'15'!AI$76</f>
        <v>616658.64399999997</v>
      </c>
      <c r="AJ75" s="190">
        <f>'15'!AJ$76</f>
        <v>1.0000000000000002</v>
      </c>
    </row>
    <row r="76" spans="1:36" x14ac:dyDescent="0.2">
      <c r="A76" s="191" t="str">
        <f t="shared" si="0"/>
        <v>Abbildung 40</v>
      </c>
      <c r="B76" s="188">
        <f>'40'!B$76</f>
        <v>0</v>
      </c>
      <c r="C76" s="192">
        <f>'40'!C$76</f>
        <v>0</v>
      </c>
      <c r="D76" s="192">
        <f>'40'!D$76</f>
        <v>0</v>
      </c>
      <c r="E76" s="189">
        <f>'40'!E$76</f>
        <v>0</v>
      </c>
      <c r="F76" s="190">
        <f>'40'!F$76</f>
        <v>0</v>
      </c>
      <c r="G76" s="188">
        <f>'40'!G$76</f>
        <v>0</v>
      </c>
      <c r="H76" s="192">
        <f>'40'!H$76</f>
        <v>0</v>
      </c>
      <c r="I76" s="192">
        <f>'40'!I$76</f>
        <v>0</v>
      </c>
      <c r="J76" s="189">
        <f>'40'!J$76</f>
        <v>0</v>
      </c>
      <c r="K76" s="190">
        <f>'40'!K$76</f>
        <v>0</v>
      </c>
      <c r="L76" s="188">
        <f>'40'!L$76</f>
        <v>0</v>
      </c>
      <c r="M76" s="192">
        <f>'40'!M$76</f>
        <v>0</v>
      </c>
      <c r="N76" s="192">
        <f>'40'!N$76</f>
        <v>0</v>
      </c>
      <c r="O76" s="189">
        <f>'40'!O$76</f>
        <v>0</v>
      </c>
      <c r="P76" s="190">
        <f>'40'!P$76</f>
        <v>0</v>
      </c>
      <c r="Q76" s="188">
        <f>'40'!Q$76</f>
        <v>0</v>
      </c>
      <c r="R76" s="192">
        <f>'40'!R$76</f>
        <v>0</v>
      </c>
      <c r="S76" s="192">
        <f>'40'!S$76</f>
        <v>0</v>
      </c>
      <c r="T76" s="189">
        <f>'40'!T$76</f>
        <v>0</v>
      </c>
      <c r="U76" s="190">
        <f>'40'!U$76</f>
        <v>0</v>
      </c>
      <c r="V76" s="188">
        <f>'40'!V$76</f>
        <v>0</v>
      </c>
      <c r="W76" s="192">
        <f>'40'!W$76</f>
        <v>0</v>
      </c>
      <c r="X76" s="192">
        <f>'40'!X$76</f>
        <v>0</v>
      </c>
      <c r="Y76" s="189">
        <f>'40'!Y$76</f>
        <v>0</v>
      </c>
      <c r="Z76" s="190">
        <f>'40'!Z$76</f>
        <v>0</v>
      </c>
      <c r="AA76" s="188">
        <f>'40'!AA$76</f>
        <v>0</v>
      </c>
      <c r="AB76" s="192">
        <f>'40'!AB$76</f>
        <v>0</v>
      </c>
      <c r="AC76" s="192">
        <f>'40'!AC$76</f>
        <v>0</v>
      </c>
      <c r="AD76" s="189">
        <f>'40'!AD$76</f>
        <v>0</v>
      </c>
      <c r="AE76" s="190">
        <f>'40'!AE$76</f>
        <v>0</v>
      </c>
      <c r="AG76" s="192"/>
      <c r="AH76" s="192"/>
    </row>
    <row r="77" spans="1:36" x14ac:dyDescent="0.2">
      <c r="A77" s="191" t="str">
        <f t="shared" si="0"/>
        <v>Abbildung 41</v>
      </c>
      <c r="B77" s="188">
        <f>'17'!B$76</f>
        <v>1418</v>
      </c>
      <c r="C77" s="192">
        <f>'17'!C$76</f>
        <v>4004052</v>
      </c>
      <c r="D77" s="192">
        <f>'17'!D$76</f>
        <v>792852</v>
      </c>
      <c r="E77" s="189">
        <f>'17'!E$76</f>
        <v>838184.29</v>
      </c>
      <c r="F77" s="190">
        <f>'17'!F$76</f>
        <v>1</v>
      </c>
      <c r="G77" s="188">
        <f>'17'!G$76</f>
        <v>1548</v>
      </c>
      <c r="H77" s="192">
        <f>'17'!H$76</f>
        <v>3936356</v>
      </c>
      <c r="I77" s="192">
        <f>'17'!I$76</f>
        <v>785750</v>
      </c>
      <c r="J77" s="189">
        <f>'17'!J$76</f>
        <v>794232.93500000006</v>
      </c>
      <c r="K77" s="190">
        <f>'17'!K$76</f>
        <v>0.99999999999999978</v>
      </c>
      <c r="L77" s="188">
        <f>'17'!L$76</f>
        <v>1616</v>
      </c>
      <c r="M77" s="192">
        <f>'17'!M$76</f>
        <v>3850189</v>
      </c>
      <c r="N77" s="192">
        <f>'17'!N$76</f>
        <v>761307</v>
      </c>
      <c r="O77" s="189">
        <f>'17'!O$76</f>
        <v>769277.66599999997</v>
      </c>
      <c r="P77" s="190">
        <f>'17'!P$76</f>
        <v>1</v>
      </c>
      <c r="Q77" s="188">
        <f>'17'!Q$76</f>
        <v>1643</v>
      </c>
      <c r="R77" s="192">
        <f>'17'!R$76</f>
        <v>3728054</v>
      </c>
      <c r="S77" s="192">
        <f>'17'!S$76</f>
        <v>738727</v>
      </c>
      <c r="T77" s="189">
        <f>'17'!T$76</f>
        <v>732787.75999999989</v>
      </c>
      <c r="U77" s="190">
        <f>'17'!U$76</f>
        <v>1</v>
      </c>
      <c r="V77" s="188">
        <f>'17'!V$76</f>
        <v>1705</v>
      </c>
      <c r="W77" s="192">
        <f>'17'!W$76</f>
        <v>3729812</v>
      </c>
      <c r="X77" s="192">
        <f>'17'!X$76</f>
        <v>734767</v>
      </c>
      <c r="Y77" s="189">
        <f>'17'!Y$76</f>
        <v>703981.94499999995</v>
      </c>
      <c r="Z77" s="190">
        <f>'17'!Z$76</f>
        <v>1</v>
      </c>
      <c r="AA77" s="188">
        <f>'17'!AA$76</f>
        <v>1802</v>
      </c>
      <c r="AB77" s="192">
        <f>'17'!AB$76</f>
        <v>3664657</v>
      </c>
      <c r="AC77" s="192">
        <f>'17'!AC$76</f>
        <v>714906</v>
      </c>
      <c r="AD77" s="189">
        <f>'17'!AD$76</f>
        <v>678729.89899999998</v>
      </c>
      <c r="AE77" s="190">
        <f>'17'!AE$76</f>
        <v>1</v>
      </c>
      <c r="AF77" s="188">
        <f>'17'!AF$76</f>
        <v>1847</v>
      </c>
      <c r="AG77" s="192">
        <f>'17'!AG$76</f>
        <v>3574632</v>
      </c>
      <c r="AH77" s="192">
        <f>'17'!AH$76</f>
        <v>783627</v>
      </c>
      <c r="AI77" s="189">
        <f>'17'!AI$76</f>
        <v>616658.64399999997</v>
      </c>
      <c r="AJ77" s="190">
        <f>'17'!AJ$76</f>
        <v>1</v>
      </c>
    </row>
    <row r="78" spans="1:36" x14ac:dyDescent="0.2">
      <c r="A78" s="191" t="str">
        <f t="shared" si="0"/>
        <v>Abbildung 42</v>
      </c>
      <c r="B78" s="188">
        <f>'19'!B$76</f>
        <v>1418</v>
      </c>
      <c r="C78" s="192">
        <f>'19'!C$76</f>
        <v>4004052</v>
      </c>
      <c r="D78" s="192">
        <f>'19'!D$76</f>
        <v>792852</v>
      </c>
      <c r="E78" s="189">
        <f>'19'!E$76</f>
        <v>838184.29</v>
      </c>
      <c r="F78" s="190">
        <f>'19'!F$76</f>
        <v>0.99999999999999989</v>
      </c>
      <c r="G78" s="188">
        <f>'19'!G$76</f>
        <v>1549</v>
      </c>
      <c r="H78" s="192">
        <f>'19'!H$76</f>
        <v>3936527</v>
      </c>
      <c r="I78" s="192">
        <f>'19'!I$76</f>
        <v>785835</v>
      </c>
      <c r="J78" s="189">
        <f>'19'!J$76</f>
        <v>794295.32700000005</v>
      </c>
      <c r="K78" s="190">
        <f>'19'!K$76</f>
        <v>0.99999999999999978</v>
      </c>
      <c r="L78" s="188">
        <f>'19'!L$76</f>
        <v>1616</v>
      </c>
      <c r="M78" s="192">
        <f>'19'!M$76</f>
        <v>3850189</v>
      </c>
      <c r="N78" s="192">
        <f>'19'!N$76</f>
        <v>761307</v>
      </c>
      <c r="O78" s="189">
        <f>'19'!O$76</f>
        <v>769277.66599999997</v>
      </c>
      <c r="P78" s="190">
        <f>'19'!P$76</f>
        <v>0.99999999999999978</v>
      </c>
      <c r="Q78" s="188">
        <f>'19'!Q$76</f>
        <v>1643</v>
      </c>
      <c r="R78" s="192">
        <f>'19'!R$76</f>
        <v>3728054</v>
      </c>
      <c r="S78" s="192">
        <f>'19'!S$76</f>
        <v>738727</v>
      </c>
      <c r="T78" s="189">
        <f>'19'!T$76</f>
        <v>732787.75999999989</v>
      </c>
      <c r="U78" s="190">
        <f>'19'!U$76</f>
        <v>1</v>
      </c>
      <c r="V78" s="188">
        <f>'19'!V$76</f>
        <v>1705</v>
      </c>
      <c r="W78" s="192">
        <f>'19'!W$76</f>
        <v>3729812</v>
      </c>
      <c r="X78" s="192">
        <f>'19'!X$76</f>
        <v>734767</v>
      </c>
      <c r="Y78" s="189">
        <f>'19'!Y$76</f>
        <v>703981.94499999995</v>
      </c>
      <c r="Z78" s="190">
        <f>'19'!Z$76</f>
        <v>0.99999999999999989</v>
      </c>
      <c r="AA78" s="188">
        <f>'19'!AA$76</f>
        <v>1802</v>
      </c>
      <c r="AB78" s="192">
        <f>'19'!AB$76</f>
        <v>3664657</v>
      </c>
      <c r="AC78" s="192">
        <f>'19'!AC$76</f>
        <v>714906</v>
      </c>
      <c r="AD78" s="189">
        <f>'19'!AD$76</f>
        <v>678729.89899999998</v>
      </c>
      <c r="AE78" s="190">
        <f>'19'!AE$76</f>
        <v>1.0000000000000002</v>
      </c>
      <c r="AF78" s="188">
        <f>'19'!AF$76</f>
        <v>1847</v>
      </c>
      <c r="AG78" s="192">
        <f>'19'!AG$76</f>
        <v>3574632</v>
      </c>
      <c r="AH78" s="192">
        <f>'19'!AH$76</f>
        <v>783627</v>
      </c>
      <c r="AI78" s="189">
        <f>'19'!AI$76</f>
        <v>616658.64399999997</v>
      </c>
      <c r="AJ78" s="190">
        <f>'19'!AJ$76</f>
        <v>1</v>
      </c>
    </row>
    <row r="79" spans="1:36" x14ac:dyDescent="0.2">
      <c r="A79" s="191" t="str">
        <f t="shared" si="0"/>
        <v>Abbildung 43</v>
      </c>
      <c r="B79" s="188">
        <f>'30'!B$76</f>
        <v>1418</v>
      </c>
      <c r="C79" s="192">
        <f>'30'!C$76</f>
        <v>4004052</v>
      </c>
      <c r="D79" s="192">
        <f>'30'!D$76</f>
        <v>792852</v>
      </c>
      <c r="E79" s="189">
        <f>'30'!E$76</f>
        <v>838184.29</v>
      </c>
      <c r="F79" s="190">
        <f>'30'!F$76</f>
        <v>1</v>
      </c>
      <c r="G79" s="188">
        <f>'30'!G$76</f>
        <v>1549</v>
      </c>
      <c r="H79" s="192">
        <f>'30'!H$76</f>
        <v>3936527</v>
      </c>
      <c r="I79" s="192">
        <f>'30'!I$76</f>
        <v>785835</v>
      </c>
      <c r="J79" s="189">
        <f>'30'!J$76</f>
        <v>794295.32700000005</v>
      </c>
      <c r="K79" s="190">
        <f>'30'!K$76</f>
        <v>0.99999999999999989</v>
      </c>
      <c r="L79" s="188">
        <f>'30'!L$76</f>
        <v>1616</v>
      </c>
      <c r="M79" s="192">
        <f>'30'!M$76</f>
        <v>3850189</v>
      </c>
      <c r="N79" s="192">
        <f>'30'!N$76</f>
        <v>761307</v>
      </c>
      <c r="O79" s="189">
        <f>'30'!O$76</f>
        <v>769277.66599999997</v>
      </c>
      <c r="P79" s="190">
        <f>'30'!P$76</f>
        <v>1</v>
      </c>
      <c r="Q79" s="188">
        <f>'30'!Q$76</f>
        <v>1643</v>
      </c>
      <c r="R79" s="192">
        <f>'30'!R$76</f>
        <v>3728054</v>
      </c>
      <c r="S79" s="192">
        <f>'30'!S$76</f>
        <v>738727</v>
      </c>
      <c r="T79" s="189">
        <f>'30'!T$76</f>
        <v>732787.76</v>
      </c>
      <c r="U79" s="190">
        <f>'30'!U$76</f>
        <v>1</v>
      </c>
      <c r="V79" s="188">
        <f>'30'!V$76</f>
        <v>1705</v>
      </c>
      <c r="W79" s="192">
        <f>'30'!W$76</f>
        <v>3729812</v>
      </c>
      <c r="X79" s="192">
        <f>'30'!X$76</f>
        <v>734767</v>
      </c>
      <c r="Y79" s="189">
        <f>'30'!Y$76</f>
        <v>703981.94500000007</v>
      </c>
      <c r="Z79" s="190">
        <f>'30'!Z$76</f>
        <v>0.99999999999999978</v>
      </c>
      <c r="AA79" s="188">
        <f>'30'!AA$76</f>
        <v>1802</v>
      </c>
      <c r="AB79" s="192">
        <f>'30'!AB$76</f>
        <v>3664657</v>
      </c>
      <c r="AC79" s="192">
        <f>'30'!AC$76</f>
        <v>714906</v>
      </c>
      <c r="AD79" s="189">
        <f>'30'!AD$76</f>
        <v>678729.89899999998</v>
      </c>
      <c r="AE79" s="190">
        <f>'30'!AE$76</f>
        <v>1</v>
      </c>
      <c r="AF79" s="188">
        <f>'30'!AF$76</f>
        <v>1847</v>
      </c>
      <c r="AG79" s="192">
        <f>'30'!AG$76</f>
        <v>3574632</v>
      </c>
      <c r="AH79" s="192">
        <f>'30'!AH$76</f>
        <v>783627</v>
      </c>
      <c r="AI79" s="189">
        <f>'30'!AI$76</f>
        <v>616658.64399999997</v>
      </c>
      <c r="AJ79" s="190">
        <f>'30'!AJ$76</f>
        <v>1</v>
      </c>
    </row>
    <row r="80" spans="1:36" x14ac:dyDescent="0.2">
      <c r="A80" s="191" t="str">
        <f t="shared" si="0"/>
        <v>Abbildung 44</v>
      </c>
      <c r="B80" s="188">
        <f>'37'!B$76</f>
        <v>1418</v>
      </c>
      <c r="C80" s="192">
        <f>'37'!C$76</f>
        <v>4004052</v>
      </c>
      <c r="D80" s="192">
        <f>'37'!D$76</f>
        <v>792852</v>
      </c>
      <c r="E80" s="189">
        <f>'37'!E$76</f>
        <v>838184.29000000015</v>
      </c>
      <c r="F80" s="190">
        <f>'37'!F$76</f>
        <v>0.99999999999999989</v>
      </c>
      <c r="G80" s="188">
        <f>'37'!G$76</f>
        <v>1549</v>
      </c>
      <c r="H80" s="192">
        <f>'37'!H$76</f>
        <v>3936527</v>
      </c>
      <c r="I80" s="192">
        <f>'37'!I$76</f>
        <v>785835</v>
      </c>
      <c r="J80" s="189">
        <f>'37'!J$76</f>
        <v>794295.32700000005</v>
      </c>
      <c r="K80" s="190">
        <f>'37'!K$76</f>
        <v>0.99999999999999989</v>
      </c>
      <c r="L80" s="188">
        <f>'37'!L$76</f>
        <v>1616</v>
      </c>
      <c r="M80" s="192">
        <f>'37'!M$76</f>
        <v>3850189</v>
      </c>
      <c r="N80" s="192">
        <f>'37'!N$76</f>
        <v>761307</v>
      </c>
      <c r="O80" s="189">
        <f>'37'!O$76</f>
        <v>769277.66599999997</v>
      </c>
      <c r="P80" s="190">
        <f>'37'!P$76</f>
        <v>1</v>
      </c>
      <c r="Q80" s="188">
        <f>'37'!Q$76</f>
        <v>1643</v>
      </c>
      <c r="R80" s="192">
        <f>'37'!R$76</f>
        <v>3728054</v>
      </c>
      <c r="S80" s="192">
        <f>'37'!S$76</f>
        <v>738727</v>
      </c>
      <c r="T80" s="189">
        <f>'37'!T$76</f>
        <v>732787.75999999989</v>
      </c>
      <c r="U80" s="190">
        <f>'37'!U$76</f>
        <v>1.0000000000000002</v>
      </c>
      <c r="V80" s="188">
        <f>'37'!V$76</f>
        <v>1705</v>
      </c>
      <c r="W80" s="192">
        <f>'37'!W$76</f>
        <v>3729812</v>
      </c>
      <c r="X80" s="192">
        <f>'37'!X$76</f>
        <v>734767</v>
      </c>
      <c r="Y80" s="189">
        <f>'37'!Y$76</f>
        <v>703981.94500000007</v>
      </c>
      <c r="Z80" s="190">
        <f>'37'!Z$76</f>
        <v>0.99999999999999989</v>
      </c>
      <c r="AA80" s="188">
        <f>'37'!AA$76</f>
        <v>1802</v>
      </c>
      <c r="AB80" s="192">
        <f>'37'!AB$76</f>
        <v>3664657</v>
      </c>
      <c r="AC80" s="192">
        <f>'37'!AC$76</f>
        <v>714906</v>
      </c>
      <c r="AD80" s="189">
        <f>'37'!AD$76</f>
        <v>678729.89899999998</v>
      </c>
      <c r="AE80" s="190">
        <f>'37'!AE$76</f>
        <v>1</v>
      </c>
      <c r="AF80" s="188">
        <f>'37'!AF$76</f>
        <v>1847</v>
      </c>
      <c r="AG80" s="192">
        <f>'37'!AG$76</f>
        <v>3574632</v>
      </c>
      <c r="AH80" s="192">
        <f>'37'!AH$76</f>
        <v>783627</v>
      </c>
      <c r="AI80" s="189">
        <f>'37'!AI$76</f>
        <v>616658.64400000009</v>
      </c>
      <c r="AJ80" s="190">
        <f>'37'!AJ$76</f>
        <v>0.99999999999999978</v>
      </c>
    </row>
    <row r="81" spans="1:36" x14ac:dyDescent="0.2">
      <c r="A81" s="191" t="str">
        <f t="shared" si="0"/>
        <v>Abbildung 45</v>
      </c>
      <c r="B81" s="188">
        <f>'45'!B$76</f>
        <v>1418</v>
      </c>
      <c r="C81" s="192">
        <f>'45'!C$76</f>
        <v>4004052</v>
      </c>
      <c r="D81" s="192">
        <f>'45'!D$76</f>
        <v>792852</v>
      </c>
      <c r="E81" s="189">
        <f>'45'!E$76</f>
        <v>838184.29</v>
      </c>
      <c r="F81" s="190">
        <f>'45'!F$76</f>
        <v>1</v>
      </c>
      <c r="G81" s="188">
        <f>'45'!G$76</f>
        <v>1549</v>
      </c>
      <c r="H81" s="192">
        <f>'45'!H$76</f>
        <v>3936527</v>
      </c>
      <c r="I81" s="192">
        <f>'45'!I$76</f>
        <v>785835</v>
      </c>
      <c r="J81" s="189">
        <f>'45'!J$76</f>
        <v>794295.32699999993</v>
      </c>
      <c r="K81" s="190">
        <f>'45'!K$76</f>
        <v>1</v>
      </c>
      <c r="L81" s="188">
        <f>'45'!L$76</f>
        <v>1616</v>
      </c>
      <c r="M81" s="192">
        <f>'45'!M$76</f>
        <v>3850189</v>
      </c>
      <c r="N81" s="192">
        <f>'45'!N$76</f>
        <v>761307</v>
      </c>
      <c r="O81" s="189">
        <f>'45'!O$76</f>
        <v>769277.66600000008</v>
      </c>
      <c r="P81" s="190">
        <f>'45'!P$76</f>
        <v>1</v>
      </c>
      <c r="Q81" s="188">
        <f>'45'!Q$76</f>
        <v>1643</v>
      </c>
      <c r="R81" s="192">
        <f>'45'!R$76</f>
        <v>3728054</v>
      </c>
      <c r="S81" s="192">
        <f>'45'!S$76</f>
        <v>738727</v>
      </c>
      <c r="T81" s="189">
        <f>'45'!T$76</f>
        <v>732787.76</v>
      </c>
      <c r="U81" s="190">
        <f>'45'!U$76</f>
        <v>1</v>
      </c>
      <c r="V81" s="188">
        <f>'45'!V$76</f>
        <v>1705</v>
      </c>
      <c r="W81" s="192">
        <f>'45'!W$76</f>
        <v>3729812</v>
      </c>
      <c r="X81" s="192">
        <f>'45'!X$76</f>
        <v>734767</v>
      </c>
      <c r="Y81" s="189">
        <f>'45'!Y$76</f>
        <v>703981.94499999995</v>
      </c>
      <c r="Z81" s="190">
        <f>'45'!Z$76</f>
        <v>1</v>
      </c>
      <c r="AA81" s="188">
        <f>'45'!AA$76</f>
        <v>1802</v>
      </c>
      <c r="AB81" s="192">
        <f>'45'!AB$76</f>
        <v>3664657</v>
      </c>
      <c r="AC81" s="192">
        <f>'45'!AC$76</f>
        <v>714906</v>
      </c>
      <c r="AD81" s="189">
        <f>'45'!AD$76</f>
        <v>678729.89899999998</v>
      </c>
      <c r="AE81" s="190">
        <f>'45'!AE$76</f>
        <v>1</v>
      </c>
      <c r="AF81" s="188">
        <f>'45'!AF$76</f>
        <v>1847</v>
      </c>
      <c r="AG81" s="192">
        <f>'45'!AG$76</f>
        <v>3574632</v>
      </c>
      <c r="AH81" s="192">
        <f>'45'!AH$76</f>
        <v>783627</v>
      </c>
      <c r="AI81" s="189">
        <f>'45'!AI$76</f>
        <v>616658.64399999997</v>
      </c>
      <c r="AJ81" s="190">
        <f>'45'!AJ$76</f>
        <v>1</v>
      </c>
    </row>
    <row r="82" spans="1:36" x14ac:dyDescent="0.2">
      <c r="A82" s="191" t="str">
        <f t="shared" si="0"/>
        <v>Abbildung 46</v>
      </c>
      <c r="B82" s="188">
        <f>'46'!B$76</f>
        <v>1418</v>
      </c>
      <c r="C82" s="192">
        <f>'46'!C$76</f>
        <v>4004052</v>
      </c>
      <c r="D82" s="192">
        <f>'46'!D$76</f>
        <v>792852</v>
      </c>
      <c r="E82" s="189">
        <f>'46'!E$76</f>
        <v>838184.29</v>
      </c>
      <c r="F82" s="190">
        <f>'46'!F$76</f>
        <v>1</v>
      </c>
      <c r="G82" s="188">
        <f>'46'!G$76</f>
        <v>1549</v>
      </c>
      <c r="H82" s="192">
        <f>'46'!H$76</f>
        <v>3936527</v>
      </c>
      <c r="I82" s="192">
        <f>'46'!I$76</f>
        <v>785835</v>
      </c>
      <c r="J82" s="189">
        <f>'46'!J$76</f>
        <v>794295.32700000005</v>
      </c>
      <c r="K82" s="190">
        <f>'46'!K$76</f>
        <v>1</v>
      </c>
      <c r="L82" s="188">
        <f>'46'!L$76</f>
        <v>1616</v>
      </c>
      <c r="M82" s="192">
        <f>'46'!M$76</f>
        <v>3850189</v>
      </c>
      <c r="N82" s="192">
        <f>'46'!N$76</f>
        <v>761307</v>
      </c>
      <c r="O82" s="189">
        <f>'46'!O$76</f>
        <v>769277.66600000008</v>
      </c>
      <c r="P82" s="190">
        <f>'46'!P$76</f>
        <v>1</v>
      </c>
      <c r="Q82" s="188">
        <f>'46'!Q$76</f>
        <v>1643</v>
      </c>
      <c r="R82" s="192">
        <f>'46'!R$76</f>
        <v>3728054</v>
      </c>
      <c r="S82" s="192">
        <f>'46'!S$76</f>
        <v>738727</v>
      </c>
      <c r="T82" s="189">
        <f>'46'!T$76</f>
        <v>732787.76</v>
      </c>
      <c r="U82" s="190">
        <f>'46'!U$76</f>
        <v>1</v>
      </c>
      <c r="V82" s="188">
        <f>'46'!V$76</f>
        <v>1705</v>
      </c>
      <c r="W82" s="192">
        <f>'46'!W$76</f>
        <v>3729812</v>
      </c>
      <c r="X82" s="192">
        <f>'46'!X$76</f>
        <v>734767</v>
      </c>
      <c r="Y82" s="189">
        <f>'46'!Y$76</f>
        <v>703981.94499999995</v>
      </c>
      <c r="Z82" s="190">
        <f>'46'!Z$76</f>
        <v>1</v>
      </c>
      <c r="AA82" s="188">
        <f>'46'!AA$76</f>
        <v>1802</v>
      </c>
      <c r="AB82" s="192">
        <f>'46'!AB$76</f>
        <v>3664657</v>
      </c>
      <c r="AC82" s="192">
        <f>'46'!AC$76</f>
        <v>714906</v>
      </c>
      <c r="AD82" s="189">
        <f>'46'!AD$76</f>
        <v>678729.89899999998</v>
      </c>
      <c r="AE82" s="190">
        <f>'46'!AE$76</f>
        <v>1</v>
      </c>
      <c r="AF82" s="188">
        <f>'46'!AF$76</f>
        <v>1847</v>
      </c>
      <c r="AG82" s="192">
        <f>'46'!AG$76</f>
        <v>3574632</v>
      </c>
      <c r="AH82" s="192">
        <f>'46'!AH$76</f>
        <v>783627</v>
      </c>
      <c r="AI82" s="189">
        <f>'46'!AI$76</f>
        <v>616658.64399999997</v>
      </c>
      <c r="AJ82" s="190">
        <f>'46'!AJ$76</f>
        <v>1</v>
      </c>
    </row>
    <row r="83" spans="1:36" x14ac:dyDescent="0.2">
      <c r="A83" s="191" t="str">
        <f t="shared" si="0"/>
        <v>Abbildung 47</v>
      </c>
      <c r="B83" s="188">
        <f>'47'!B$76</f>
        <v>1418</v>
      </c>
      <c r="C83" s="192">
        <f>'47'!C$76</f>
        <v>4004052</v>
      </c>
      <c r="D83" s="192">
        <f>'47'!D$76</f>
        <v>792852</v>
      </c>
      <c r="E83" s="189">
        <f>'47'!E$76</f>
        <v>838184.28999999992</v>
      </c>
      <c r="F83" s="190">
        <f>'47'!F$76</f>
        <v>1</v>
      </c>
      <c r="G83" s="188">
        <f>'47'!G$76</f>
        <v>1549</v>
      </c>
      <c r="H83" s="192">
        <f>'47'!H$76</f>
        <v>3936527</v>
      </c>
      <c r="I83" s="192">
        <f>'47'!I$76</f>
        <v>785835</v>
      </c>
      <c r="J83" s="189">
        <f>'47'!J$76</f>
        <v>794295.32699999993</v>
      </c>
      <c r="K83" s="190">
        <f>'47'!K$76</f>
        <v>1</v>
      </c>
      <c r="L83" s="188">
        <f>'47'!L$76</f>
        <v>1616</v>
      </c>
      <c r="M83" s="192">
        <f>'47'!M$76</f>
        <v>3850189</v>
      </c>
      <c r="N83" s="192">
        <f>'47'!N$76</f>
        <v>761307</v>
      </c>
      <c r="O83" s="189">
        <f>'47'!O$76</f>
        <v>769277.66599999997</v>
      </c>
      <c r="P83" s="190">
        <f>'47'!P$76</f>
        <v>1</v>
      </c>
      <c r="Q83" s="188">
        <f>'47'!Q$76</f>
        <v>1643</v>
      </c>
      <c r="R83" s="192">
        <f>'47'!R$76</f>
        <v>3728054</v>
      </c>
      <c r="S83" s="192">
        <f>'47'!S$76</f>
        <v>738727</v>
      </c>
      <c r="T83" s="189">
        <f>'47'!T$76</f>
        <v>732787.75999999989</v>
      </c>
      <c r="U83" s="190">
        <f>'47'!U$76</f>
        <v>1.0000000000000002</v>
      </c>
      <c r="V83" s="188">
        <f>'47'!V$76</f>
        <v>1705</v>
      </c>
      <c r="W83" s="192">
        <f>'47'!W$76</f>
        <v>3729812</v>
      </c>
      <c r="X83" s="192">
        <f>'47'!X$76</f>
        <v>734767</v>
      </c>
      <c r="Y83" s="189">
        <f>'47'!Y$76</f>
        <v>703981.94500000007</v>
      </c>
      <c r="Z83" s="190">
        <f>'47'!Z$76</f>
        <v>1</v>
      </c>
      <c r="AA83" s="188">
        <f>'47'!AA$76</f>
        <v>1802</v>
      </c>
      <c r="AB83" s="192">
        <f>'47'!AB$76</f>
        <v>3664657</v>
      </c>
      <c r="AC83" s="192">
        <f>'47'!AC$76</f>
        <v>714906</v>
      </c>
      <c r="AD83" s="189">
        <f>'47'!AD$76</f>
        <v>678729.89899999998</v>
      </c>
      <c r="AE83" s="190">
        <f>'47'!AE$76</f>
        <v>1</v>
      </c>
      <c r="AF83" s="188">
        <f>'47'!AF$76</f>
        <v>1847</v>
      </c>
      <c r="AG83" s="192">
        <f>'47'!AG$76</f>
        <v>3574632</v>
      </c>
      <c r="AH83" s="192">
        <f>'47'!AH$76</f>
        <v>783627</v>
      </c>
      <c r="AI83" s="189">
        <f>'47'!AI$76</f>
        <v>616658.64400000009</v>
      </c>
      <c r="AJ83" s="190">
        <f>'47'!AJ$76</f>
        <v>0.99999999999999978</v>
      </c>
    </row>
    <row r="84" spans="1:36" x14ac:dyDescent="0.2">
      <c r="A84" s="191" t="str">
        <f t="shared" si="0"/>
        <v>Abbildung 48</v>
      </c>
      <c r="B84" s="188">
        <f>'48'!B$76</f>
        <v>1418</v>
      </c>
      <c r="C84" s="192">
        <f>'48'!C$76</f>
        <v>4004052</v>
      </c>
      <c r="D84" s="192">
        <f>'48'!D$76</f>
        <v>792852</v>
      </c>
      <c r="E84" s="189">
        <f>'48'!E$76</f>
        <v>838184.29</v>
      </c>
      <c r="F84" s="190">
        <f>'48'!F$76</f>
        <v>1</v>
      </c>
      <c r="G84" s="188">
        <f>'48'!G$76</f>
        <v>1549</v>
      </c>
      <c r="H84" s="192">
        <f>'48'!H$76</f>
        <v>3936527</v>
      </c>
      <c r="I84" s="192">
        <f>'48'!I$76</f>
        <v>785835</v>
      </c>
      <c r="J84" s="189">
        <f>'48'!J$76</f>
        <v>794295.32699999993</v>
      </c>
      <c r="K84" s="190">
        <f>'48'!K$76</f>
        <v>1</v>
      </c>
      <c r="L84" s="188">
        <f>'48'!L$76</f>
        <v>1616</v>
      </c>
      <c r="M84" s="192">
        <f>'48'!M$76</f>
        <v>3850189</v>
      </c>
      <c r="N84" s="192">
        <f>'48'!N$76</f>
        <v>761307</v>
      </c>
      <c r="O84" s="189">
        <f>'48'!O$76</f>
        <v>769277.66599999997</v>
      </c>
      <c r="P84" s="190">
        <f>'48'!P$76</f>
        <v>1</v>
      </c>
      <c r="Q84" s="188">
        <f>'48'!Q$76</f>
        <v>1643</v>
      </c>
      <c r="R84" s="192">
        <f>'48'!R$76</f>
        <v>3728054</v>
      </c>
      <c r="S84" s="192">
        <f>'48'!S$76</f>
        <v>738727</v>
      </c>
      <c r="T84" s="189">
        <f>'48'!T$76</f>
        <v>732787.76</v>
      </c>
      <c r="U84" s="190">
        <f>'48'!U$76</f>
        <v>0.99999999999999989</v>
      </c>
      <c r="V84" s="188">
        <f>'48'!V$76</f>
        <v>1705</v>
      </c>
      <c r="W84" s="192">
        <f>'48'!W$76</f>
        <v>3729812</v>
      </c>
      <c r="X84" s="192">
        <f>'48'!X$76</f>
        <v>734767</v>
      </c>
      <c r="Y84" s="189">
        <f>'48'!Y$76</f>
        <v>703981.94499999995</v>
      </c>
      <c r="Z84" s="190">
        <f>'48'!Z$76</f>
        <v>1</v>
      </c>
      <c r="AA84" s="188">
        <f>'48'!AA$76</f>
        <v>1802</v>
      </c>
      <c r="AB84" s="192">
        <f>'48'!AB$76</f>
        <v>3664657</v>
      </c>
      <c r="AC84" s="192">
        <f>'48'!AC$76</f>
        <v>714906</v>
      </c>
      <c r="AD84" s="189">
        <f>'48'!AD$76</f>
        <v>678729.89899999998</v>
      </c>
      <c r="AE84" s="190">
        <f>'48'!AE$76</f>
        <v>1</v>
      </c>
      <c r="AF84" s="188">
        <f>'48'!AF$76</f>
        <v>1847</v>
      </c>
      <c r="AG84" s="192">
        <f>'48'!AG$76</f>
        <v>3574632</v>
      </c>
      <c r="AH84" s="192">
        <f>'48'!AH$76</f>
        <v>783627</v>
      </c>
      <c r="AI84" s="189">
        <f>'48'!AI$76</f>
        <v>616658.64399999997</v>
      </c>
      <c r="AJ84" s="190">
        <f>'48'!AJ$76</f>
        <v>1</v>
      </c>
    </row>
    <row r="85" spans="1:36" x14ac:dyDescent="0.2">
      <c r="A85" s="191" t="str">
        <f t="shared" si="0"/>
        <v>Bonus 1</v>
      </c>
      <c r="B85" s="188">
        <f>'B 1'!B$76</f>
        <v>1418</v>
      </c>
      <c r="C85" s="192">
        <f>'B 1'!C$76</f>
        <v>4004052</v>
      </c>
      <c r="D85" s="192">
        <f>'B 1'!D$76</f>
        <v>792852</v>
      </c>
      <c r="E85" s="189">
        <f>'B 1'!E$76</f>
        <v>838184.29</v>
      </c>
      <c r="F85" s="190">
        <f>'B 1'!F$76</f>
        <v>1</v>
      </c>
      <c r="G85" s="188">
        <f>'B 1'!G$76</f>
        <v>1549</v>
      </c>
      <c r="H85" s="192">
        <f>'B 1'!H$76</f>
        <v>3936527</v>
      </c>
      <c r="I85" s="192">
        <f>'B 1'!I$76</f>
        <v>785835</v>
      </c>
      <c r="J85" s="189">
        <f>'B 1'!J$76</f>
        <v>794295.32700000005</v>
      </c>
      <c r="K85" s="190">
        <f>'B 1'!K$76</f>
        <v>1</v>
      </c>
      <c r="L85" s="188">
        <f>'B 1'!L$76</f>
        <v>1616</v>
      </c>
      <c r="M85" s="192">
        <f>'B 1'!M$76</f>
        <v>3850189</v>
      </c>
      <c r="N85" s="192">
        <f>'B 1'!N$76</f>
        <v>761307</v>
      </c>
      <c r="O85" s="189">
        <f>'B 1'!O$76</f>
        <v>769277.66599999997</v>
      </c>
      <c r="P85" s="190">
        <f>'B 1'!P$76</f>
        <v>1.0000000000000002</v>
      </c>
      <c r="Q85" s="188">
        <f>'B 1'!Q$76</f>
        <v>1643</v>
      </c>
      <c r="R85" s="192">
        <f>'B 1'!R$76</f>
        <v>3728054</v>
      </c>
      <c r="S85" s="192">
        <f>'B 1'!S$76</f>
        <v>738727</v>
      </c>
      <c r="T85" s="189">
        <f>'B 1'!T$76</f>
        <v>732787.76</v>
      </c>
      <c r="U85" s="190">
        <f>'B 1'!U$76</f>
        <v>1</v>
      </c>
      <c r="V85" s="188">
        <f>'B 1'!V$76</f>
        <v>1705</v>
      </c>
      <c r="W85" s="192">
        <f>'B 1'!W$76</f>
        <v>3729812</v>
      </c>
      <c r="X85" s="192">
        <f>'B 1'!X$76</f>
        <v>734767</v>
      </c>
      <c r="Y85" s="189">
        <f>'B 1'!Y$76</f>
        <v>703981.94500000007</v>
      </c>
      <c r="Z85" s="190">
        <f>'B 1'!Z$76</f>
        <v>0.99999999999999989</v>
      </c>
      <c r="AA85" s="188">
        <f>'B 1'!AA$76</f>
        <v>1802</v>
      </c>
      <c r="AB85" s="192">
        <f>'B 1'!AB$76</f>
        <v>3664657</v>
      </c>
      <c r="AC85" s="192">
        <f>'B 1'!AC$76</f>
        <v>714906</v>
      </c>
      <c r="AD85" s="189">
        <f>'B 1'!AD$76</f>
        <v>678729.89899999998</v>
      </c>
      <c r="AE85" s="190">
        <f>'B 1'!AE$76</f>
        <v>1</v>
      </c>
      <c r="AF85" s="188">
        <f>'B 1'!AF$76</f>
        <v>1847</v>
      </c>
      <c r="AG85" s="192">
        <f>'B 1'!AG$76</f>
        <v>3574632</v>
      </c>
      <c r="AH85" s="192">
        <f>'B 1'!AH$76</f>
        <v>783627</v>
      </c>
      <c r="AI85" s="189">
        <f>'B 1'!AI$76</f>
        <v>616658.64399999997</v>
      </c>
      <c r="AJ85" s="190">
        <f>'B 1'!AJ$76</f>
        <v>1</v>
      </c>
    </row>
    <row r="91" spans="1:36" x14ac:dyDescent="0.2">
      <c r="A91" s="117" t="str">
        <f>Translation!$A$31</f>
        <v>Vorsorgeeinrichtungen mit Staatsgarantie</v>
      </c>
    </row>
    <row r="92" spans="1:36" x14ac:dyDescent="0.2">
      <c r="A92" s="191" t="str">
        <f>A12</f>
        <v>Abbildung 13</v>
      </c>
      <c r="B92" s="188">
        <f>'13'!B$116</f>
        <v>38</v>
      </c>
      <c r="C92" s="192">
        <f>'13'!C$116</f>
        <v>311729</v>
      </c>
      <c r="D92" s="192">
        <f>'13'!D$116</f>
        <v>156654</v>
      </c>
      <c r="E92" s="189">
        <f>'13'!E$116</f>
        <v>138915.223</v>
      </c>
      <c r="F92" s="190">
        <f>'13'!F$116</f>
        <v>1</v>
      </c>
      <c r="G92" s="188">
        <f>'13'!G$116</f>
        <v>38</v>
      </c>
      <c r="H92" s="192">
        <f>'13'!H$116</f>
        <v>305370</v>
      </c>
      <c r="I92" s="192">
        <f>'13'!I$116</f>
        <v>151460</v>
      </c>
      <c r="J92" s="189">
        <f>'13'!J$116</f>
        <v>127845.83199999999</v>
      </c>
      <c r="K92" s="190">
        <f>'13'!K$116</f>
        <v>1</v>
      </c>
      <c r="L92" s="188">
        <f>'13'!L$116</f>
        <v>38</v>
      </c>
      <c r="M92" s="192">
        <f>'13'!M$116</f>
        <v>325723</v>
      </c>
      <c r="N92" s="192">
        <f>'13'!N$116</f>
        <v>156184</v>
      </c>
      <c r="O92" s="189">
        <f>'13'!O$116</f>
        <v>134010.117</v>
      </c>
      <c r="P92" s="190">
        <f>'13'!P$116</f>
        <v>1</v>
      </c>
      <c r="Q92" s="188">
        <f>'13'!Q$116</f>
        <v>39</v>
      </c>
      <c r="R92" s="192">
        <f>'13'!R$116</f>
        <v>322040</v>
      </c>
      <c r="S92" s="192">
        <f>'13'!S$116</f>
        <v>150098</v>
      </c>
      <c r="T92" s="189">
        <f>'13'!T$116</f>
        <v>127277.379</v>
      </c>
      <c r="U92" s="190">
        <f>'13'!U$116</f>
        <v>1</v>
      </c>
      <c r="V92" s="188">
        <f>'13'!V$116</f>
        <v>38</v>
      </c>
      <c r="W92" s="192">
        <f>'13'!W$116</f>
        <v>308343</v>
      </c>
      <c r="X92" s="192">
        <f>'13'!X$116</f>
        <v>143834</v>
      </c>
      <c r="Y92" s="189">
        <f>'13'!Y$116</f>
        <v>119248.00899999999</v>
      </c>
      <c r="Z92" s="190">
        <f>'13'!Z$116</f>
        <v>1</v>
      </c>
      <c r="AA92" s="188">
        <f>'13'!AA$116</f>
        <v>43</v>
      </c>
      <c r="AB92" s="192">
        <f>'13'!AB$116</f>
        <v>339380</v>
      </c>
      <c r="AC92" s="192">
        <f>'13'!AC$116</f>
        <v>153912</v>
      </c>
      <c r="AD92" s="189">
        <f>'13'!AD$116</f>
        <v>125301.11600000001</v>
      </c>
      <c r="AE92" s="190">
        <f>'13'!AE$116</f>
        <v>0.99999999999999989</v>
      </c>
      <c r="AF92" s="188">
        <f>'13'!AF$116</f>
        <v>58</v>
      </c>
      <c r="AG92" s="192">
        <f>'13'!AG$116</f>
        <v>358116</v>
      </c>
      <c r="AH92" s="192">
        <f>'13'!AH$116</f>
        <v>159705</v>
      </c>
      <c r="AI92" s="189">
        <f>'13'!AI$116</f>
        <v>128796.19099999999</v>
      </c>
      <c r="AJ92" s="190">
        <f>'13'!AJ$116</f>
        <v>1</v>
      </c>
    </row>
    <row r="93" spans="1:36" x14ac:dyDescent="0.2">
      <c r="A93" s="191" t="str">
        <f t="shared" ref="A93:A125" si="1">A13</f>
        <v>Abbildung 14</v>
      </c>
      <c r="B93" s="188">
        <f>'14'!B$116</f>
        <v>38</v>
      </c>
      <c r="C93" s="192">
        <f>'14'!C$116</f>
        <v>311729</v>
      </c>
      <c r="D93" s="192">
        <f>'14'!D$116</f>
        <v>156654</v>
      </c>
      <c r="E93" s="189">
        <f>'14'!E$116</f>
        <v>138915.223</v>
      </c>
      <c r="F93" s="190">
        <f>'14'!F$116</f>
        <v>1</v>
      </c>
      <c r="G93" s="188">
        <f>'14'!G$116</f>
        <v>38</v>
      </c>
      <c r="H93" s="192">
        <f>'14'!H$116</f>
        <v>305370</v>
      </c>
      <c r="I93" s="192">
        <f>'14'!I$116</f>
        <v>151460</v>
      </c>
      <c r="J93" s="189">
        <f>'14'!J$116</f>
        <v>127845.83199999999</v>
      </c>
      <c r="K93" s="190">
        <f>'14'!K$116</f>
        <v>1</v>
      </c>
      <c r="L93" s="188">
        <f>'14'!L$116</f>
        <v>38</v>
      </c>
      <c r="M93" s="192">
        <f>'14'!M$116</f>
        <v>325723</v>
      </c>
      <c r="N93" s="192">
        <f>'14'!N$116</f>
        <v>156184</v>
      </c>
      <c r="O93" s="189">
        <f>'14'!O$116</f>
        <v>134010.117</v>
      </c>
      <c r="P93" s="190">
        <f>'14'!P$116</f>
        <v>1</v>
      </c>
      <c r="Q93" s="188">
        <f>'14'!Q$116</f>
        <v>39</v>
      </c>
      <c r="R93" s="192">
        <f>'14'!R$116</f>
        <v>322040</v>
      </c>
      <c r="S93" s="192">
        <f>'14'!S$116</f>
        <v>150098</v>
      </c>
      <c r="T93" s="189">
        <f>'14'!T$116</f>
        <v>127277.379</v>
      </c>
      <c r="U93" s="190">
        <f>'14'!U$116</f>
        <v>1</v>
      </c>
      <c r="V93" s="188">
        <f>'14'!V$116</f>
        <v>38</v>
      </c>
      <c r="W93" s="192">
        <f>'14'!W$116</f>
        <v>308343</v>
      </c>
      <c r="X93" s="192">
        <f>'14'!X$116</f>
        <v>143834</v>
      </c>
      <c r="Y93" s="189">
        <f>'14'!Y$116</f>
        <v>119248.00899999999</v>
      </c>
      <c r="Z93" s="190">
        <f>'14'!Z$116</f>
        <v>1</v>
      </c>
      <c r="AA93" s="188">
        <f>'14'!AA$116</f>
        <v>43</v>
      </c>
      <c r="AB93" s="192">
        <f>'14'!AB$116</f>
        <v>339380</v>
      </c>
      <c r="AC93" s="192">
        <f>'14'!AC$116</f>
        <v>153912</v>
      </c>
      <c r="AD93" s="189">
        <f>'14'!AD$116</f>
        <v>125301.11600000001</v>
      </c>
      <c r="AE93" s="190">
        <f>'14'!AE$116</f>
        <v>1</v>
      </c>
      <c r="AF93" s="188">
        <f>'14'!AF$116</f>
        <v>58</v>
      </c>
      <c r="AG93" s="192">
        <f>'14'!AG$116</f>
        <v>358116</v>
      </c>
      <c r="AH93" s="192">
        <f>'14'!AH$116</f>
        <v>159705</v>
      </c>
      <c r="AI93" s="189">
        <f>'14'!AI$116</f>
        <v>128796.19099999999</v>
      </c>
      <c r="AJ93" s="190">
        <f>'14'!AJ$116</f>
        <v>1</v>
      </c>
    </row>
    <row r="94" spans="1:36" x14ac:dyDescent="0.2">
      <c r="A94" s="191" t="str">
        <f t="shared" si="1"/>
        <v>Abbildung 15</v>
      </c>
      <c r="B94" s="188">
        <f>'15'!B$116</f>
        <v>38</v>
      </c>
      <c r="C94" s="192">
        <f>'15'!C$116</f>
        <v>311729</v>
      </c>
      <c r="D94" s="192">
        <f>'15'!D$116</f>
        <v>156654</v>
      </c>
      <c r="E94" s="189">
        <f>'15'!E$116</f>
        <v>138915.223</v>
      </c>
      <c r="F94" s="190">
        <f>'15'!F$116</f>
        <v>1</v>
      </c>
      <c r="G94" s="188">
        <f>'15'!G$116</f>
        <v>38</v>
      </c>
      <c r="H94" s="192">
        <f>'15'!H$116</f>
        <v>305370</v>
      </c>
      <c r="I94" s="192">
        <f>'15'!I$116</f>
        <v>151460</v>
      </c>
      <c r="J94" s="189">
        <f>'15'!J$116</f>
        <v>127845.83200000001</v>
      </c>
      <c r="K94" s="190">
        <f>'15'!K$116</f>
        <v>1</v>
      </c>
      <c r="L94" s="188">
        <f>'15'!L$116</f>
        <v>38</v>
      </c>
      <c r="M94" s="192">
        <f>'15'!M$116</f>
        <v>325723</v>
      </c>
      <c r="N94" s="192">
        <f>'15'!N$116</f>
        <v>156184</v>
      </c>
      <c r="O94" s="189">
        <f>'15'!O$116</f>
        <v>134010.117</v>
      </c>
      <c r="P94" s="190">
        <f>'15'!P$116</f>
        <v>0.99999999999999989</v>
      </c>
      <c r="Q94" s="188">
        <f>'15'!Q$116</f>
        <v>39</v>
      </c>
      <c r="R94" s="192">
        <f>'15'!R$116</f>
        <v>322040</v>
      </c>
      <c r="S94" s="192">
        <f>'15'!S$116</f>
        <v>150098</v>
      </c>
      <c r="T94" s="189">
        <f>'15'!T$116</f>
        <v>127277.37899999999</v>
      </c>
      <c r="U94" s="190">
        <f>'15'!U$116</f>
        <v>1</v>
      </c>
      <c r="V94" s="188">
        <f>'15'!V$116</f>
        <v>38</v>
      </c>
      <c r="W94" s="192">
        <f>'15'!W$116</f>
        <v>308343</v>
      </c>
      <c r="X94" s="192">
        <f>'15'!X$116</f>
        <v>143834</v>
      </c>
      <c r="Y94" s="189">
        <f>'15'!Y$116</f>
        <v>119248.00900000001</v>
      </c>
      <c r="Z94" s="190">
        <f>'15'!Z$116</f>
        <v>1</v>
      </c>
      <c r="AA94" s="188">
        <f>'15'!AA$116</f>
        <v>43</v>
      </c>
      <c r="AB94" s="192">
        <f>'15'!AB$116</f>
        <v>339380</v>
      </c>
      <c r="AC94" s="192">
        <f>'15'!AC$116</f>
        <v>153912</v>
      </c>
      <c r="AD94" s="189">
        <f>'15'!AD$116</f>
        <v>125301.11599999998</v>
      </c>
      <c r="AE94" s="190">
        <f>'15'!AE$116</f>
        <v>1.0000000000000002</v>
      </c>
      <c r="AF94" s="188">
        <f>'15'!AF$116</f>
        <v>58</v>
      </c>
      <c r="AG94" s="192">
        <f>'15'!AG$116</f>
        <v>358116</v>
      </c>
      <c r="AH94" s="192">
        <f>'15'!AH$116</f>
        <v>159705</v>
      </c>
      <c r="AI94" s="189">
        <f>'15'!AI$116</f>
        <v>128796.19100000001</v>
      </c>
      <c r="AJ94" s="190">
        <f>'15'!AJ$116</f>
        <v>0.99999999999999989</v>
      </c>
    </row>
    <row r="95" spans="1:36" x14ac:dyDescent="0.2">
      <c r="A95" s="191" t="str">
        <f t="shared" si="1"/>
        <v>Abbildung 16</v>
      </c>
      <c r="B95" s="188">
        <f>'16'!B$116</f>
        <v>38</v>
      </c>
      <c r="C95" s="192">
        <f>'16'!C$116</f>
        <v>311729</v>
      </c>
      <c r="D95" s="192">
        <f>'16'!D$116</f>
        <v>156654</v>
      </c>
      <c r="E95" s="189">
        <f>'16'!E$116</f>
        <v>138915.22299999997</v>
      </c>
      <c r="F95" s="190">
        <f>'16'!F$116</f>
        <v>1.0000000000000002</v>
      </c>
      <c r="G95" s="188">
        <f>'16'!G$116</f>
        <v>38</v>
      </c>
      <c r="H95" s="192">
        <f>'16'!H$116</f>
        <v>305370</v>
      </c>
      <c r="I95" s="192">
        <f>'16'!I$116</f>
        <v>151460</v>
      </c>
      <c r="J95" s="189">
        <f>'16'!J$116</f>
        <v>127845.83199999999</v>
      </c>
      <c r="K95" s="190">
        <f>'16'!K$116</f>
        <v>1</v>
      </c>
      <c r="L95" s="188">
        <f>'16'!L$116</f>
        <v>38</v>
      </c>
      <c r="M95" s="192">
        <f>'16'!M$116</f>
        <v>325723</v>
      </c>
      <c r="N95" s="192">
        <f>'16'!N$116</f>
        <v>156184</v>
      </c>
      <c r="O95" s="189">
        <f>'16'!O$116</f>
        <v>134010.117</v>
      </c>
      <c r="P95" s="190">
        <f>'16'!P$116</f>
        <v>1</v>
      </c>
      <c r="Q95" s="188">
        <f>'16'!Q$116</f>
        <v>39</v>
      </c>
      <c r="R95" s="192">
        <f>'16'!R$116</f>
        <v>322040</v>
      </c>
      <c r="S95" s="192">
        <f>'16'!S$116</f>
        <v>150098</v>
      </c>
      <c r="T95" s="189">
        <f>'16'!T$116</f>
        <v>127277.37900000002</v>
      </c>
      <c r="U95" s="190">
        <f>'16'!U$116</f>
        <v>0.99999999999999978</v>
      </c>
      <c r="V95" s="188">
        <f>'16'!V$116</f>
        <v>38</v>
      </c>
      <c r="W95" s="192">
        <f>'16'!W$116</f>
        <v>308343</v>
      </c>
      <c r="X95" s="192">
        <f>'16'!X$116</f>
        <v>143834</v>
      </c>
      <c r="Y95" s="189">
        <f>'16'!Y$116</f>
        <v>119248.00900000001</v>
      </c>
      <c r="Z95" s="190">
        <f>'16'!Z$116</f>
        <v>0.99999999999999989</v>
      </c>
      <c r="AA95" s="188">
        <f>'16'!AA$116</f>
        <v>43</v>
      </c>
      <c r="AB95" s="192">
        <f>'16'!AB$116</f>
        <v>339380</v>
      </c>
      <c r="AC95" s="192">
        <f>'16'!AC$116</f>
        <v>153912</v>
      </c>
      <c r="AD95" s="189">
        <f>'16'!AD$116</f>
        <v>125301.11600000001</v>
      </c>
      <c r="AE95" s="190">
        <f>'16'!AE$116</f>
        <v>0.99999999999999978</v>
      </c>
      <c r="AF95" s="188">
        <f>'16'!AF$116</f>
        <v>58</v>
      </c>
      <c r="AG95" s="192">
        <f>'16'!AG$116</f>
        <v>358116</v>
      </c>
      <c r="AH95" s="192">
        <f>'16'!AH$116</f>
        <v>159705</v>
      </c>
      <c r="AI95" s="189">
        <f>'16'!AI$116</f>
        <v>128796.19099999999</v>
      </c>
      <c r="AJ95" s="190">
        <f>'16'!AJ$116</f>
        <v>1.0000000000000002</v>
      </c>
    </row>
    <row r="96" spans="1:36" x14ac:dyDescent="0.2">
      <c r="A96" s="191" t="str">
        <f t="shared" si="1"/>
        <v>Abbildung 17</v>
      </c>
      <c r="B96" s="188">
        <f>'17'!B$116</f>
        <v>38</v>
      </c>
      <c r="C96" s="192">
        <f>'17'!C$116</f>
        <v>311729</v>
      </c>
      <c r="D96" s="192">
        <f>'17'!D$116</f>
        <v>156654</v>
      </c>
      <c r="E96" s="189">
        <f>'17'!E$116</f>
        <v>138915.223</v>
      </c>
      <c r="F96" s="190">
        <f>'17'!F$116</f>
        <v>1</v>
      </c>
      <c r="G96" s="188">
        <f>'17'!G$116</f>
        <v>38</v>
      </c>
      <c r="H96" s="192">
        <f>'17'!H$116</f>
        <v>305370</v>
      </c>
      <c r="I96" s="192">
        <f>'17'!I$116</f>
        <v>151460</v>
      </c>
      <c r="J96" s="189">
        <f>'17'!J$116</f>
        <v>127845.83199999999</v>
      </c>
      <c r="K96" s="190">
        <f>'17'!K$116</f>
        <v>1</v>
      </c>
      <c r="L96" s="188">
        <f>'17'!L$116</f>
        <v>38</v>
      </c>
      <c r="M96" s="192">
        <f>'17'!M$116</f>
        <v>325723</v>
      </c>
      <c r="N96" s="192">
        <f>'17'!N$116</f>
        <v>156184</v>
      </c>
      <c r="O96" s="189">
        <f>'17'!O$116</f>
        <v>134010.117</v>
      </c>
      <c r="P96" s="190">
        <f>'17'!P$116</f>
        <v>1.0000000000000002</v>
      </c>
      <c r="Q96" s="188">
        <f>'17'!Q$116</f>
        <v>39</v>
      </c>
      <c r="R96" s="192">
        <f>'17'!R$116</f>
        <v>322040</v>
      </c>
      <c r="S96" s="192">
        <f>'17'!S$116</f>
        <v>150098</v>
      </c>
      <c r="T96" s="189">
        <f>'17'!T$116</f>
        <v>127277.379</v>
      </c>
      <c r="U96" s="190">
        <f>'17'!U$116</f>
        <v>0.99999999999999989</v>
      </c>
      <c r="V96" s="188">
        <f>'17'!V$116</f>
        <v>38</v>
      </c>
      <c r="W96" s="192">
        <f>'17'!W$116</f>
        <v>308343</v>
      </c>
      <c r="X96" s="192">
        <f>'17'!X$116</f>
        <v>143834</v>
      </c>
      <c r="Y96" s="189">
        <f>'17'!Y$116</f>
        <v>119248.00900000001</v>
      </c>
      <c r="Z96" s="190">
        <f>'17'!Z$116</f>
        <v>1</v>
      </c>
      <c r="AA96" s="188">
        <f>'17'!AA$116</f>
        <v>43</v>
      </c>
      <c r="AB96" s="192">
        <f>'17'!AB$116</f>
        <v>339380</v>
      </c>
      <c r="AC96" s="192">
        <f>'17'!AC$116</f>
        <v>153912</v>
      </c>
      <c r="AD96" s="189">
        <f>'17'!AD$116</f>
        <v>125301.11600000001</v>
      </c>
      <c r="AE96" s="190">
        <f>'17'!AE$116</f>
        <v>1</v>
      </c>
      <c r="AF96" s="188">
        <f>'17'!AF$116</f>
        <v>58</v>
      </c>
      <c r="AG96" s="192">
        <f>'17'!AG$116</f>
        <v>358116</v>
      </c>
      <c r="AH96" s="192">
        <f>'17'!AH$116</f>
        <v>159705</v>
      </c>
      <c r="AI96" s="189">
        <f>'17'!AI$116</f>
        <v>128796.19100000001</v>
      </c>
      <c r="AJ96" s="190">
        <f>'17'!AJ$116</f>
        <v>1.0000000000000002</v>
      </c>
    </row>
    <row r="97" spans="1:36" x14ac:dyDescent="0.2">
      <c r="A97" s="191" t="str">
        <f t="shared" si="1"/>
        <v>Abbildung 18</v>
      </c>
      <c r="B97" s="188">
        <f>'18'!B$116</f>
        <v>38</v>
      </c>
      <c r="C97" s="192">
        <f>'18'!C$116</f>
        <v>311729</v>
      </c>
      <c r="D97" s="192">
        <f>'18'!D$116</f>
        <v>156654</v>
      </c>
      <c r="E97" s="189">
        <f>'18'!E$116</f>
        <v>138915.223</v>
      </c>
      <c r="F97" s="190">
        <f>'18'!F$116</f>
        <v>1</v>
      </c>
      <c r="G97" s="188">
        <f>'18'!G$116</f>
        <v>38</v>
      </c>
      <c r="H97" s="192">
        <f>'18'!H$116</f>
        <v>305370</v>
      </c>
      <c r="I97" s="192">
        <f>'18'!I$116</f>
        <v>151460</v>
      </c>
      <c r="J97" s="189">
        <f>'18'!J$116</f>
        <v>127845.83200000001</v>
      </c>
      <c r="K97" s="190">
        <f>'18'!K$116</f>
        <v>1</v>
      </c>
      <c r="L97" s="188">
        <f>'18'!L$116</f>
        <v>38</v>
      </c>
      <c r="M97" s="192">
        <f>'18'!M$116</f>
        <v>325723</v>
      </c>
      <c r="N97" s="192">
        <f>'18'!N$116</f>
        <v>156184</v>
      </c>
      <c r="O97" s="189">
        <f>'18'!O$116</f>
        <v>134010.117</v>
      </c>
      <c r="P97" s="190">
        <f>'18'!P$116</f>
        <v>1</v>
      </c>
      <c r="Q97" s="188">
        <f>'18'!Q$116</f>
        <v>39</v>
      </c>
      <c r="R97" s="192">
        <f>'18'!R$116</f>
        <v>322040</v>
      </c>
      <c r="S97" s="192">
        <f>'18'!S$116</f>
        <v>150098</v>
      </c>
      <c r="T97" s="189">
        <f>'18'!T$116</f>
        <v>127277.379</v>
      </c>
      <c r="U97" s="190">
        <f>'18'!U$116</f>
        <v>1</v>
      </c>
      <c r="V97" s="188">
        <f>'18'!V$116</f>
        <v>38</v>
      </c>
      <c r="W97" s="192">
        <f>'18'!W$116</f>
        <v>308343</v>
      </c>
      <c r="X97" s="192">
        <f>'18'!X$116</f>
        <v>143834</v>
      </c>
      <c r="Y97" s="189">
        <f>'18'!Y$116</f>
        <v>119248.00899999999</v>
      </c>
      <c r="Z97" s="190">
        <f>'18'!Z$116</f>
        <v>1</v>
      </c>
      <c r="AA97" s="188">
        <f>'18'!AA$116</f>
        <v>43</v>
      </c>
      <c r="AB97" s="192">
        <f>'18'!AB$116</f>
        <v>339380</v>
      </c>
      <c r="AC97" s="192">
        <f>'18'!AC$116</f>
        <v>153912</v>
      </c>
      <c r="AD97" s="189">
        <f>'18'!AD$116</f>
        <v>125301.11600000001</v>
      </c>
      <c r="AE97" s="190">
        <f>'18'!AE$116</f>
        <v>0.99999999999999989</v>
      </c>
      <c r="AF97" s="188">
        <f>'18'!AF$116</f>
        <v>58</v>
      </c>
      <c r="AG97" s="192">
        <f>'18'!AG$116</f>
        <v>358116</v>
      </c>
      <c r="AH97" s="192">
        <f>'18'!AH$116</f>
        <v>159705</v>
      </c>
      <c r="AI97" s="189">
        <f>'18'!AI$116</f>
        <v>128796.19099999999</v>
      </c>
      <c r="AJ97" s="190">
        <f>'18'!AJ$116</f>
        <v>1</v>
      </c>
    </row>
    <row r="98" spans="1:36" x14ac:dyDescent="0.2">
      <c r="A98" s="191" t="str">
        <f t="shared" si="1"/>
        <v>Abbildung 19</v>
      </c>
      <c r="B98" s="188">
        <f>'19'!B$116</f>
        <v>38</v>
      </c>
      <c r="C98" s="192">
        <f>'19'!C$116</f>
        <v>311729</v>
      </c>
      <c r="D98" s="192">
        <f>'19'!D$116</f>
        <v>156654</v>
      </c>
      <c r="E98" s="189">
        <f>'19'!E$116</f>
        <v>138915.223</v>
      </c>
      <c r="F98" s="190">
        <f>'19'!F$116</f>
        <v>1</v>
      </c>
      <c r="G98" s="188">
        <f>'19'!G$116</f>
        <v>38</v>
      </c>
      <c r="H98" s="192">
        <f>'19'!H$116</f>
        <v>305370</v>
      </c>
      <c r="I98" s="192">
        <f>'19'!I$116</f>
        <v>151460</v>
      </c>
      <c r="J98" s="189">
        <f>'19'!J$116</f>
        <v>127845.83199999999</v>
      </c>
      <c r="K98" s="190">
        <f>'19'!K$116</f>
        <v>1</v>
      </c>
      <c r="L98" s="188">
        <f>'19'!L$116</f>
        <v>38</v>
      </c>
      <c r="M98" s="192">
        <f>'19'!M$116</f>
        <v>325723</v>
      </c>
      <c r="N98" s="192">
        <f>'19'!N$116</f>
        <v>156184</v>
      </c>
      <c r="O98" s="189">
        <f>'19'!O$116</f>
        <v>134010.117</v>
      </c>
      <c r="P98" s="190">
        <f>'19'!P$116</f>
        <v>1</v>
      </c>
      <c r="Q98" s="188">
        <f>'19'!Q$116</f>
        <v>39</v>
      </c>
      <c r="R98" s="192">
        <f>'19'!R$116</f>
        <v>322040</v>
      </c>
      <c r="S98" s="192">
        <f>'19'!S$116</f>
        <v>150098</v>
      </c>
      <c r="T98" s="189">
        <f>'19'!T$116</f>
        <v>127277.379</v>
      </c>
      <c r="U98" s="190">
        <f>'19'!U$116</f>
        <v>0.99999999999999989</v>
      </c>
      <c r="V98" s="188">
        <f>'19'!V$116</f>
        <v>38</v>
      </c>
      <c r="W98" s="192">
        <f>'19'!W$116</f>
        <v>308343</v>
      </c>
      <c r="X98" s="192">
        <f>'19'!X$116</f>
        <v>143834</v>
      </c>
      <c r="Y98" s="189">
        <f>'19'!Y$116</f>
        <v>119248.00900000001</v>
      </c>
      <c r="Z98" s="190">
        <f>'19'!Z$116</f>
        <v>0.99999999999999989</v>
      </c>
      <c r="AA98" s="188">
        <f>'19'!AA$116</f>
        <v>43</v>
      </c>
      <c r="AB98" s="192">
        <f>'19'!AB$116</f>
        <v>339380</v>
      </c>
      <c r="AC98" s="192">
        <f>'19'!AC$116</f>
        <v>153912</v>
      </c>
      <c r="AD98" s="189">
        <f>'19'!AD$116</f>
        <v>125301.11599999999</v>
      </c>
      <c r="AE98" s="190">
        <f>'19'!AE$116</f>
        <v>1</v>
      </c>
      <c r="AF98" s="188">
        <f>'19'!AF$116</f>
        <v>58</v>
      </c>
      <c r="AG98" s="192">
        <f>'19'!AG$116</f>
        <v>358116</v>
      </c>
      <c r="AH98" s="192">
        <f>'19'!AH$116</f>
        <v>159705</v>
      </c>
      <c r="AI98" s="189">
        <f>'19'!AI$116</f>
        <v>128796.19099999999</v>
      </c>
      <c r="AJ98" s="190">
        <f>'19'!AJ$116</f>
        <v>0.99999999999999989</v>
      </c>
    </row>
    <row r="99" spans="1:36" x14ac:dyDescent="0.2">
      <c r="A99" s="191" t="str">
        <f t="shared" si="1"/>
        <v>Abbildung 21</v>
      </c>
      <c r="B99" s="188">
        <f>'21'!B$116</f>
        <v>38</v>
      </c>
      <c r="C99" s="192">
        <f>'21'!C$116</f>
        <v>311729</v>
      </c>
      <c r="D99" s="192">
        <f>'21'!D$116</f>
        <v>156654</v>
      </c>
      <c r="E99" s="189">
        <f>'21'!E$116</f>
        <v>138915.223</v>
      </c>
      <c r="F99" s="190">
        <f>'21'!F$116</f>
        <v>1</v>
      </c>
      <c r="G99" s="188">
        <f>'21'!G$116</f>
        <v>38</v>
      </c>
      <c r="H99" s="192">
        <f>'21'!H$116</f>
        <v>305370</v>
      </c>
      <c r="I99" s="192">
        <f>'21'!I$116</f>
        <v>151460</v>
      </c>
      <c r="J99" s="189">
        <f>'21'!J$116</f>
        <v>127845.83200000001</v>
      </c>
      <c r="K99" s="190">
        <f>'21'!K$116</f>
        <v>0.99999999999999989</v>
      </c>
      <c r="L99" s="188">
        <f>'21'!L$116</f>
        <v>38</v>
      </c>
      <c r="M99" s="192">
        <f>'21'!M$116</f>
        <v>325723</v>
      </c>
      <c r="N99" s="192">
        <f>'21'!N$116</f>
        <v>156184</v>
      </c>
      <c r="O99" s="189">
        <f>'21'!O$116</f>
        <v>134010.117</v>
      </c>
      <c r="P99" s="190">
        <f>'21'!P$116</f>
        <v>1</v>
      </c>
      <c r="Q99" s="188">
        <f>'21'!Q$116</f>
        <v>39</v>
      </c>
      <c r="R99" s="192">
        <f>'21'!R$116</f>
        <v>322040</v>
      </c>
      <c r="S99" s="192">
        <f>'21'!S$116</f>
        <v>150098</v>
      </c>
      <c r="T99" s="189">
        <f>'21'!T$116</f>
        <v>127277.379</v>
      </c>
      <c r="U99" s="190">
        <f>'21'!U$116</f>
        <v>1</v>
      </c>
      <c r="V99" s="188">
        <f>'21'!V$116</f>
        <v>38</v>
      </c>
      <c r="W99" s="192">
        <f>'21'!W$116</f>
        <v>308343</v>
      </c>
      <c r="X99" s="192">
        <f>'21'!X$116</f>
        <v>143834</v>
      </c>
      <c r="Y99" s="189">
        <f>'21'!Y$116</f>
        <v>119248.00900000001</v>
      </c>
      <c r="Z99" s="190">
        <f>'21'!Z$116</f>
        <v>1</v>
      </c>
      <c r="AA99" s="188">
        <f>'21'!AA$116</f>
        <v>43</v>
      </c>
      <c r="AB99" s="192">
        <f>'21'!AB$116</f>
        <v>339380</v>
      </c>
      <c r="AC99" s="192">
        <f>'21'!AC$116</f>
        <v>153912</v>
      </c>
      <c r="AD99" s="189">
        <f>'21'!AD$116</f>
        <v>125301.11599999999</v>
      </c>
      <c r="AE99" s="190">
        <f>'21'!AE$116</f>
        <v>1</v>
      </c>
      <c r="AF99" s="188">
        <f>'21'!AF$116</f>
        <v>58</v>
      </c>
      <c r="AG99" s="192">
        <f>'21'!AG$116</f>
        <v>358116</v>
      </c>
      <c r="AH99" s="192">
        <f>'21'!AH$116</f>
        <v>159705</v>
      </c>
      <c r="AI99" s="189">
        <f>'21'!AI$116</f>
        <v>128796.19100000001</v>
      </c>
      <c r="AJ99" s="190">
        <f>'21'!AJ$116</f>
        <v>1</v>
      </c>
    </row>
    <row r="100" spans="1:36" x14ac:dyDescent="0.2">
      <c r="A100" s="191" t="str">
        <f t="shared" si="1"/>
        <v>Abbildung 22</v>
      </c>
      <c r="B100" s="188">
        <f>'22'!B$116</f>
        <v>38</v>
      </c>
      <c r="C100" s="192">
        <f>'22'!C$116</f>
        <v>311729</v>
      </c>
      <c r="D100" s="192">
        <f>'22'!D$116</f>
        <v>156654</v>
      </c>
      <c r="E100" s="189">
        <f>'22'!E$116</f>
        <v>138915.223</v>
      </c>
      <c r="F100" s="190">
        <f>'22'!F$116</f>
        <v>0.99999999999999978</v>
      </c>
      <c r="G100" s="188">
        <f>'22'!G$116</f>
        <v>38</v>
      </c>
      <c r="H100" s="192">
        <f>'22'!H$116</f>
        <v>305370</v>
      </c>
      <c r="I100" s="192">
        <f>'22'!I$116</f>
        <v>151460</v>
      </c>
      <c r="J100" s="189">
        <f>'22'!J$116</f>
        <v>127845.83200000001</v>
      </c>
      <c r="K100" s="190">
        <f>'22'!K$116</f>
        <v>0.99999999999999989</v>
      </c>
      <c r="L100" s="188">
        <f>'22'!L$116</f>
        <v>38</v>
      </c>
      <c r="M100" s="192">
        <f>'22'!M$116</f>
        <v>325723</v>
      </c>
      <c r="N100" s="192">
        <f>'22'!N$116</f>
        <v>156184</v>
      </c>
      <c r="O100" s="189">
        <f>'22'!O$116</f>
        <v>134010.117</v>
      </c>
      <c r="P100" s="190">
        <f>'22'!P$116</f>
        <v>1.0000000000000002</v>
      </c>
      <c r="Q100" s="188">
        <f>'22'!Q$116</f>
        <v>39</v>
      </c>
      <c r="R100" s="192">
        <f>'22'!R$116</f>
        <v>322040</v>
      </c>
      <c r="S100" s="192">
        <f>'22'!S$116</f>
        <v>150098</v>
      </c>
      <c r="T100" s="189">
        <f>'22'!T$116</f>
        <v>127277.37899999999</v>
      </c>
      <c r="U100" s="190">
        <f>'22'!U$116</f>
        <v>1.0000000000000002</v>
      </c>
      <c r="V100" s="188">
        <f>'22'!V$116</f>
        <v>38</v>
      </c>
      <c r="W100" s="192">
        <f>'22'!W$116</f>
        <v>308343</v>
      </c>
      <c r="X100" s="192">
        <f>'22'!X$116</f>
        <v>143834</v>
      </c>
      <c r="Y100" s="189">
        <f>'22'!Y$116</f>
        <v>119248.00900000001</v>
      </c>
      <c r="Z100" s="190">
        <f>'22'!Z$116</f>
        <v>1</v>
      </c>
      <c r="AA100" s="188">
        <f>'22'!AA$116</f>
        <v>43</v>
      </c>
      <c r="AB100" s="192">
        <f>'22'!AB$116</f>
        <v>339380</v>
      </c>
      <c r="AC100" s="192">
        <f>'22'!AC$116</f>
        <v>153912</v>
      </c>
      <c r="AD100" s="189">
        <f>'22'!AD$116</f>
        <v>125301.11600000001</v>
      </c>
      <c r="AE100" s="190">
        <f>'22'!AE$116</f>
        <v>1</v>
      </c>
      <c r="AG100" s="192"/>
      <c r="AH100" s="192"/>
    </row>
    <row r="101" spans="1:36" x14ac:dyDescent="0.2">
      <c r="A101" s="191" t="str">
        <f t="shared" si="1"/>
        <v>Abbildung 23</v>
      </c>
      <c r="B101" s="188">
        <f>'22'!B$116</f>
        <v>38</v>
      </c>
      <c r="C101" s="192">
        <f>'22'!C$116</f>
        <v>311729</v>
      </c>
      <c r="D101" s="192">
        <f>'22'!D$116</f>
        <v>156654</v>
      </c>
      <c r="E101" s="189">
        <f>'22'!E$116</f>
        <v>138915.223</v>
      </c>
      <c r="F101" s="190">
        <f>'22'!F$116</f>
        <v>0.99999999999999978</v>
      </c>
      <c r="G101" s="188">
        <f>'22'!G$116</f>
        <v>38</v>
      </c>
      <c r="H101" s="192">
        <f>'22'!H$116</f>
        <v>305370</v>
      </c>
      <c r="I101" s="192">
        <f>'22'!I$116</f>
        <v>151460</v>
      </c>
      <c r="J101" s="189">
        <f>'22'!J$116</f>
        <v>127845.83200000001</v>
      </c>
      <c r="K101" s="190">
        <f>'22'!K$116</f>
        <v>0.99999999999999989</v>
      </c>
      <c r="L101" s="188">
        <f>'22'!L$116</f>
        <v>38</v>
      </c>
      <c r="M101" s="192">
        <f>'22'!M$116</f>
        <v>325723</v>
      </c>
      <c r="N101" s="192">
        <f>'22'!N$116</f>
        <v>156184</v>
      </c>
      <c r="O101" s="189">
        <f>'22'!O$116</f>
        <v>134010.117</v>
      </c>
      <c r="P101" s="190">
        <f>'22'!P$116</f>
        <v>1.0000000000000002</v>
      </c>
      <c r="Q101" s="188">
        <f>'22'!Q$116</f>
        <v>39</v>
      </c>
      <c r="R101" s="192">
        <f>'22'!R$116</f>
        <v>322040</v>
      </c>
      <c r="S101" s="192">
        <f>'22'!S$116</f>
        <v>150098</v>
      </c>
      <c r="T101" s="189">
        <f>'22'!T$116</f>
        <v>127277.37899999999</v>
      </c>
      <c r="U101" s="190">
        <f>'22'!U$116</f>
        <v>1.0000000000000002</v>
      </c>
      <c r="V101" s="188">
        <f>'22'!V$116</f>
        <v>38</v>
      </c>
      <c r="W101" s="192">
        <f>'22'!W$116</f>
        <v>308343</v>
      </c>
      <c r="X101" s="192">
        <f>'22'!X$116</f>
        <v>143834</v>
      </c>
      <c r="Y101" s="189">
        <f>'22'!Y$116</f>
        <v>119248.00900000001</v>
      </c>
      <c r="Z101" s="190">
        <f>'22'!Z$116</f>
        <v>1</v>
      </c>
      <c r="AA101" s="188">
        <f>'22'!AA$116</f>
        <v>43</v>
      </c>
      <c r="AB101" s="192">
        <f>'22'!AB$116</f>
        <v>339380</v>
      </c>
      <c r="AC101" s="192">
        <f>'22'!AC$116</f>
        <v>153912</v>
      </c>
      <c r="AD101" s="189">
        <f>'22'!AD$116</f>
        <v>125301.11600000001</v>
      </c>
      <c r="AE101" s="190">
        <f>'22'!AE$116</f>
        <v>1</v>
      </c>
      <c r="AG101" s="192"/>
      <c r="AH101" s="192"/>
    </row>
    <row r="102" spans="1:36" x14ac:dyDescent="0.2">
      <c r="A102" s="191" t="str">
        <f t="shared" si="1"/>
        <v>Abbildung 24</v>
      </c>
      <c r="B102" s="188">
        <f>'24'!B$116</f>
        <v>38</v>
      </c>
      <c r="C102" s="192">
        <f>'24'!C$116</f>
        <v>311729</v>
      </c>
      <c r="D102" s="192">
        <f>'24'!D$116</f>
        <v>156654</v>
      </c>
      <c r="E102" s="189">
        <f>'24'!E$116</f>
        <v>138915.223</v>
      </c>
      <c r="F102" s="190">
        <f>'24'!F$116</f>
        <v>1</v>
      </c>
      <c r="G102" s="188">
        <f>'24'!G$116</f>
        <v>38</v>
      </c>
      <c r="H102" s="192">
        <f>'24'!H$116</f>
        <v>305370</v>
      </c>
      <c r="I102" s="192">
        <f>'24'!I$116</f>
        <v>151460</v>
      </c>
      <c r="J102" s="189">
        <f>'24'!J$116</f>
        <v>127845.83199999999</v>
      </c>
      <c r="K102" s="190">
        <f>'24'!K$116</f>
        <v>1</v>
      </c>
      <c r="L102" s="188">
        <f>'24'!L$116</f>
        <v>38</v>
      </c>
      <c r="M102" s="192">
        <f>'24'!M$116</f>
        <v>325723</v>
      </c>
      <c r="N102" s="192">
        <f>'24'!N$116</f>
        <v>156184</v>
      </c>
      <c r="O102" s="189">
        <f>'24'!O$116</f>
        <v>134010.117</v>
      </c>
      <c r="P102" s="190">
        <f>'24'!P$116</f>
        <v>1</v>
      </c>
      <c r="Q102" s="188">
        <f>'24'!Q$116</f>
        <v>39</v>
      </c>
      <c r="R102" s="192">
        <f>'24'!R$116</f>
        <v>322040</v>
      </c>
      <c r="S102" s="192">
        <f>'24'!S$116</f>
        <v>150098</v>
      </c>
      <c r="T102" s="189">
        <f>'24'!T$116</f>
        <v>127277.37900000002</v>
      </c>
      <c r="U102" s="190">
        <f>'24'!U$116</f>
        <v>1</v>
      </c>
      <c r="V102" s="188">
        <f>'24'!V$116</f>
        <v>38</v>
      </c>
      <c r="W102" s="192">
        <f>'24'!W$116</f>
        <v>308343</v>
      </c>
      <c r="X102" s="192">
        <f>'24'!X$116</f>
        <v>143834</v>
      </c>
      <c r="Y102" s="189">
        <f>'24'!Y$116</f>
        <v>119248.00899999999</v>
      </c>
      <c r="Z102" s="190">
        <f>'24'!Z$116</f>
        <v>1</v>
      </c>
      <c r="AA102" s="188">
        <f>'24'!AA$116</f>
        <v>43</v>
      </c>
      <c r="AB102" s="192">
        <f>'24'!AB$116</f>
        <v>339380</v>
      </c>
      <c r="AC102" s="192">
        <f>'24'!AC$116</f>
        <v>153912</v>
      </c>
      <c r="AD102" s="189">
        <f>'24'!AD$116</f>
        <v>125301.11600000001</v>
      </c>
      <c r="AE102" s="190">
        <f>'24'!AE$116</f>
        <v>1</v>
      </c>
      <c r="AF102" s="188">
        <f>'24'!AF$116</f>
        <v>58</v>
      </c>
      <c r="AG102" s="192">
        <f>'24'!AG$116</f>
        <v>358116</v>
      </c>
      <c r="AH102" s="192">
        <f>'24'!AH$116</f>
        <v>159705</v>
      </c>
      <c r="AI102" s="189">
        <f>'24'!AI$116</f>
        <v>128796.19099999999</v>
      </c>
      <c r="AJ102" s="190">
        <f>'24'!AJ$116</f>
        <v>1</v>
      </c>
    </row>
    <row r="103" spans="1:36" x14ac:dyDescent="0.2">
      <c r="A103" s="191" t="str">
        <f t="shared" si="1"/>
        <v>Abbildung 25</v>
      </c>
      <c r="B103" s="188">
        <f>'25'!B$116</f>
        <v>0</v>
      </c>
      <c r="C103" s="192">
        <f>'25'!C$116</f>
        <v>0</v>
      </c>
      <c r="D103" s="192">
        <f>'25'!D$116</f>
        <v>0</v>
      </c>
      <c r="E103" s="189">
        <f>'25'!E$116</f>
        <v>0</v>
      </c>
      <c r="F103" s="190">
        <f>'25'!F$116</f>
        <v>0.99999999999999978</v>
      </c>
      <c r="G103" s="188">
        <f>'25'!G$116</f>
        <v>0</v>
      </c>
      <c r="H103" s="192">
        <f>'25'!H$116</f>
        <v>0</v>
      </c>
      <c r="I103" s="192">
        <f>'25'!I$116</f>
        <v>0</v>
      </c>
      <c r="J103" s="189">
        <f>'25'!J$116</f>
        <v>0</v>
      </c>
      <c r="K103" s="190">
        <f>'25'!K$116</f>
        <v>1</v>
      </c>
      <c r="L103" s="188">
        <f>'25'!L$116</f>
        <v>0</v>
      </c>
      <c r="M103" s="192">
        <f>'25'!M$116</f>
        <v>0</v>
      </c>
      <c r="N103" s="192">
        <f>'25'!N$116</f>
        <v>0</v>
      </c>
      <c r="O103" s="189">
        <f>'25'!O$116</f>
        <v>0</v>
      </c>
      <c r="P103" s="190">
        <f>'25'!P$116</f>
        <v>1</v>
      </c>
      <c r="Q103" s="188">
        <f>'25'!Q$116</f>
        <v>0</v>
      </c>
      <c r="R103" s="192">
        <f>'25'!R$116</f>
        <v>0</v>
      </c>
      <c r="S103" s="192">
        <f>'25'!S$116</f>
        <v>0</v>
      </c>
      <c r="T103" s="189">
        <f>'25'!T$116</f>
        <v>0</v>
      </c>
      <c r="U103" s="190">
        <f>'25'!U$116</f>
        <v>0.99999999999999989</v>
      </c>
      <c r="V103" s="188">
        <f>'25'!V$116</f>
        <v>0</v>
      </c>
      <c r="W103" s="192">
        <f>'25'!W$116</f>
        <v>0</v>
      </c>
      <c r="X103" s="192">
        <f>'25'!X$116</f>
        <v>0</v>
      </c>
      <c r="Y103" s="189">
        <f>'25'!Y$116</f>
        <v>0</v>
      </c>
      <c r="Z103" s="190">
        <f>'25'!Z$116</f>
        <v>0.99999999999999978</v>
      </c>
      <c r="AA103" s="188">
        <f>'25'!AA$116</f>
        <v>0</v>
      </c>
      <c r="AB103" s="192">
        <f>'25'!AB$116</f>
        <v>0</v>
      </c>
      <c r="AC103" s="192">
        <f>'25'!AC$116</f>
        <v>0</v>
      </c>
      <c r="AD103" s="189">
        <f>'25'!AD$116</f>
        <v>0</v>
      </c>
      <c r="AE103" s="190">
        <f>'25'!AE$116</f>
        <v>0.99999999999699984</v>
      </c>
      <c r="AF103" s="188">
        <f>'25'!AF$116</f>
        <v>0</v>
      </c>
      <c r="AG103" s="192">
        <f>'25'!AG$116</f>
        <v>0</v>
      </c>
      <c r="AH103" s="192">
        <f>'25'!AH$116</f>
        <v>0</v>
      </c>
      <c r="AI103" s="189">
        <f>'25'!AI$116</f>
        <v>0</v>
      </c>
      <c r="AJ103" s="190">
        <f>'25'!AJ$116</f>
        <v>1.0000100000000001</v>
      </c>
    </row>
    <row r="104" spans="1:36" x14ac:dyDescent="0.2">
      <c r="A104" s="191" t="str">
        <f t="shared" si="1"/>
        <v>Abbildung 26</v>
      </c>
      <c r="B104" s="188">
        <f>'26'!B$116</f>
        <v>38</v>
      </c>
      <c r="C104" s="192">
        <f>'26'!C$116</f>
        <v>311729</v>
      </c>
      <c r="D104" s="192">
        <f>'26'!D$116</f>
        <v>156654</v>
      </c>
      <c r="E104" s="189">
        <f>'26'!E$116</f>
        <v>138915.223</v>
      </c>
      <c r="F104" s="190">
        <f>'26'!F$116</f>
        <v>1</v>
      </c>
      <c r="G104" s="188">
        <f>'26'!G$116</f>
        <v>38</v>
      </c>
      <c r="H104" s="192">
        <f>'26'!H$116</f>
        <v>305370</v>
      </c>
      <c r="I104" s="192">
        <f>'26'!I$116</f>
        <v>151460</v>
      </c>
      <c r="J104" s="189">
        <f>'26'!J$116</f>
        <v>127845.83199999999</v>
      </c>
      <c r="K104" s="190">
        <f>'26'!K$116</f>
        <v>1</v>
      </c>
      <c r="L104" s="188">
        <f>'26'!L$116</f>
        <v>38</v>
      </c>
      <c r="M104" s="192">
        <f>'26'!M$116</f>
        <v>325723</v>
      </c>
      <c r="N104" s="192">
        <f>'26'!N$116</f>
        <v>156184</v>
      </c>
      <c r="O104" s="189">
        <f>'26'!O$116</f>
        <v>134010.117</v>
      </c>
      <c r="P104" s="190">
        <f>'26'!P$116</f>
        <v>1</v>
      </c>
      <c r="Q104" s="188">
        <f>'26'!Q$116</f>
        <v>39</v>
      </c>
      <c r="R104" s="192">
        <f>'26'!R$116</f>
        <v>322040</v>
      </c>
      <c r="S104" s="192">
        <f>'26'!S$116</f>
        <v>150098</v>
      </c>
      <c r="T104" s="189">
        <f>'26'!T$116</f>
        <v>127277.379</v>
      </c>
      <c r="U104" s="190">
        <f>'26'!U$116</f>
        <v>1</v>
      </c>
      <c r="V104" s="188">
        <f>'26'!V$116</f>
        <v>38</v>
      </c>
      <c r="W104" s="192">
        <f>'26'!W$116</f>
        <v>308343</v>
      </c>
      <c r="X104" s="192">
        <f>'26'!X$116</f>
        <v>143834</v>
      </c>
      <c r="Y104" s="189">
        <f>'26'!Y$116</f>
        <v>119248.00899999999</v>
      </c>
      <c r="Z104" s="190">
        <f>'26'!Z$116</f>
        <v>1</v>
      </c>
      <c r="AA104" s="188">
        <f>'26'!AA$116</f>
        <v>43</v>
      </c>
      <c r="AB104" s="192">
        <f>'26'!AB$116</f>
        <v>339380</v>
      </c>
      <c r="AC104" s="192">
        <f>'26'!AC$116</f>
        <v>153912</v>
      </c>
      <c r="AD104" s="189">
        <f>'26'!AD$116</f>
        <v>125301.11600000001</v>
      </c>
      <c r="AE104" s="190">
        <f>'26'!AE$116</f>
        <v>1</v>
      </c>
      <c r="AF104" s="188">
        <f>'26'!AF$116</f>
        <v>58</v>
      </c>
      <c r="AG104" s="192">
        <f>'26'!AG$116</f>
        <v>358116</v>
      </c>
      <c r="AH104" s="192">
        <f>'26'!AH$116</f>
        <v>159705</v>
      </c>
      <c r="AI104" s="189">
        <f>'26'!AI$116</f>
        <v>128796.19100000001</v>
      </c>
      <c r="AJ104" s="190">
        <f>'26'!AJ$116</f>
        <v>0.99999999999999989</v>
      </c>
    </row>
    <row r="105" spans="1:36" x14ac:dyDescent="0.2">
      <c r="A105" s="191" t="str">
        <f t="shared" si="1"/>
        <v>Abbildung 28</v>
      </c>
      <c r="B105" s="188">
        <f>'28'!B$116</f>
        <v>38</v>
      </c>
      <c r="C105" s="192">
        <f>'28'!C$116</f>
        <v>311729</v>
      </c>
      <c r="D105" s="192">
        <f>'28'!D$116</f>
        <v>156654</v>
      </c>
      <c r="E105" s="189">
        <f>'28'!E$116</f>
        <v>138915.223</v>
      </c>
      <c r="F105" s="190">
        <f>'28'!F$116</f>
        <v>1</v>
      </c>
      <c r="G105" s="188">
        <f>'28'!G$116</f>
        <v>38</v>
      </c>
      <c r="H105" s="192">
        <f>'28'!H$116</f>
        <v>305370</v>
      </c>
      <c r="I105" s="192">
        <f>'28'!I$116</f>
        <v>151460</v>
      </c>
      <c r="J105" s="189">
        <f>'28'!J$116</f>
        <v>127845.83200000001</v>
      </c>
      <c r="K105" s="190">
        <f>'28'!K$116</f>
        <v>0.99999999999999989</v>
      </c>
      <c r="L105" s="188">
        <f>'28'!L$116</f>
        <v>38</v>
      </c>
      <c r="M105" s="192">
        <f>'28'!M$116</f>
        <v>325723</v>
      </c>
      <c r="N105" s="192">
        <f>'28'!N$116</f>
        <v>156184</v>
      </c>
      <c r="O105" s="189">
        <f>'28'!O$116</f>
        <v>134010.117</v>
      </c>
      <c r="P105" s="190">
        <f>'28'!P$116</f>
        <v>1</v>
      </c>
      <c r="Q105" s="188">
        <f>'28'!Q$116</f>
        <v>39</v>
      </c>
      <c r="R105" s="192">
        <f>'28'!R$116</f>
        <v>322040</v>
      </c>
      <c r="S105" s="192">
        <f>'28'!S$116</f>
        <v>150098</v>
      </c>
      <c r="T105" s="189">
        <f>'28'!T$116</f>
        <v>127277.37900000002</v>
      </c>
      <c r="U105" s="190">
        <f>'28'!U$116</f>
        <v>0.99999999999999978</v>
      </c>
      <c r="V105" s="188">
        <f>'28'!V$116</f>
        <v>38</v>
      </c>
      <c r="W105" s="192">
        <f>'28'!W$116</f>
        <v>308343</v>
      </c>
      <c r="X105" s="192">
        <f>'28'!X$116</f>
        <v>143834</v>
      </c>
      <c r="Y105" s="189">
        <f>'28'!Y$116</f>
        <v>119248.00900000001</v>
      </c>
      <c r="Z105" s="190">
        <f>'28'!Z$116</f>
        <v>1</v>
      </c>
      <c r="AA105" s="188">
        <f>'28'!AA$116</f>
        <v>43</v>
      </c>
      <c r="AB105" s="192">
        <f>'28'!AB$116</f>
        <v>339380</v>
      </c>
      <c r="AC105" s="192">
        <f>'28'!AC$116</f>
        <v>153912</v>
      </c>
      <c r="AD105" s="189">
        <f>'28'!AD$116</f>
        <v>125301.11599999999</v>
      </c>
      <c r="AE105" s="190">
        <f>'28'!AE$116</f>
        <v>1</v>
      </c>
      <c r="AF105" s="188">
        <f>'28'!AF$116</f>
        <v>58</v>
      </c>
      <c r="AG105" s="192">
        <f>'28'!AG$116</f>
        <v>358116</v>
      </c>
      <c r="AH105" s="192">
        <f>'28'!AH$116</f>
        <v>159705</v>
      </c>
      <c r="AI105" s="189">
        <f>'28'!AI$116</f>
        <v>128796.19099999999</v>
      </c>
      <c r="AJ105" s="190">
        <f>'28'!AJ$116</f>
        <v>1</v>
      </c>
    </row>
    <row r="106" spans="1:36" x14ac:dyDescent="0.2">
      <c r="A106" s="191" t="str">
        <f t="shared" si="1"/>
        <v>Abbildung 29</v>
      </c>
      <c r="B106" s="188">
        <f>'29'!B$116</f>
        <v>38</v>
      </c>
      <c r="C106" s="192">
        <f>'29'!C$116</f>
        <v>311729</v>
      </c>
      <c r="D106" s="192">
        <f>'29'!D$116</f>
        <v>156654</v>
      </c>
      <c r="E106" s="189">
        <f>'29'!E$116</f>
        <v>138915.223</v>
      </c>
      <c r="F106" s="190">
        <f>'29'!F$116</f>
        <v>1</v>
      </c>
      <c r="G106" s="188">
        <f>'29'!G$116</f>
        <v>38</v>
      </c>
      <c r="H106" s="192">
        <f>'29'!H$116</f>
        <v>305370</v>
      </c>
      <c r="I106" s="192">
        <f>'29'!I$116</f>
        <v>151460</v>
      </c>
      <c r="J106" s="189">
        <f>'29'!J$116</f>
        <v>127845.83199999999</v>
      </c>
      <c r="K106" s="190">
        <f>'29'!K$116</f>
        <v>1</v>
      </c>
      <c r="L106" s="188">
        <f>'29'!L$116</f>
        <v>38</v>
      </c>
      <c r="M106" s="192">
        <f>'29'!M$116</f>
        <v>325723</v>
      </c>
      <c r="N106" s="192">
        <f>'29'!N$116</f>
        <v>156184</v>
      </c>
      <c r="O106" s="189">
        <f>'29'!O$116</f>
        <v>134010.117</v>
      </c>
      <c r="P106" s="190">
        <f>'29'!P$116</f>
        <v>1</v>
      </c>
      <c r="Q106" s="188">
        <f>'29'!Q$116</f>
        <v>39</v>
      </c>
      <c r="R106" s="192">
        <f>'29'!R$116</f>
        <v>322040</v>
      </c>
      <c r="S106" s="192">
        <f>'29'!S$116</f>
        <v>150098</v>
      </c>
      <c r="T106" s="189">
        <f>'29'!T$116</f>
        <v>127277.37899999999</v>
      </c>
      <c r="U106" s="190">
        <f>'29'!U$116</f>
        <v>1</v>
      </c>
      <c r="V106" s="188">
        <f>'29'!V$116</f>
        <v>38</v>
      </c>
      <c r="W106" s="192">
        <f>'29'!W$116</f>
        <v>308343</v>
      </c>
      <c r="X106" s="192">
        <f>'29'!X$116</f>
        <v>143834</v>
      </c>
      <c r="Y106" s="189">
        <f>'29'!Y$116</f>
        <v>119248.00900000001</v>
      </c>
      <c r="Z106" s="190">
        <f>'29'!Z$116</f>
        <v>1</v>
      </c>
      <c r="AA106" s="188">
        <f>'29'!AA$116</f>
        <v>43</v>
      </c>
      <c r="AB106" s="192">
        <f>'29'!AB$116</f>
        <v>339380</v>
      </c>
      <c r="AC106" s="192">
        <f>'29'!AC$116</f>
        <v>153912</v>
      </c>
      <c r="AD106" s="189">
        <f>'29'!AD$116</f>
        <v>125301.11599999999</v>
      </c>
      <c r="AE106" s="190">
        <f>'29'!AE$116</f>
        <v>1</v>
      </c>
      <c r="AG106" s="192"/>
      <c r="AH106" s="192"/>
    </row>
    <row r="107" spans="1:36" x14ac:dyDescent="0.2">
      <c r="A107" s="191" t="str">
        <f t="shared" si="1"/>
        <v>Abbildung 30</v>
      </c>
      <c r="B107" s="188">
        <f>'30'!B$116</f>
        <v>38</v>
      </c>
      <c r="C107" s="192">
        <f>'30'!C$116</f>
        <v>311729</v>
      </c>
      <c r="D107" s="192">
        <f>'30'!D$116</f>
        <v>156654</v>
      </c>
      <c r="E107" s="189">
        <f>'30'!E$116</f>
        <v>138915.223</v>
      </c>
      <c r="F107" s="190">
        <f>'30'!F$116</f>
        <v>1</v>
      </c>
      <c r="G107" s="188">
        <f>'30'!G$116</f>
        <v>38</v>
      </c>
      <c r="H107" s="192">
        <f>'30'!H$116</f>
        <v>305370</v>
      </c>
      <c r="I107" s="192">
        <f>'30'!I$116</f>
        <v>151460</v>
      </c>
      <c r="J107" s="189">
        <f>'30'!J$116</f>
        <v>127845.83199999999</v>
      </c>
      <c r="K107" s="190">
        <f>'30'!K$116</f>
        <v>0.99999999999999989</v>
      </c>
      <c r="L107" s="188">
        <f>'30'!L$116</f>
        <v>38</v>
      </c>
      <c r="M107" s="192">
        <f>'30'!M$116</f>
        <v>325723</v>
      </c>
      <c r="N107" s="192">
        <f>'30'!N$116</f>
        <v>156184</v>
      </c>
      <c r="O107" s="189">
        <f>'30'!O$116</f>
        <v>134010.117</v>
      </c>
      <c r="P107" s="190">
        <f>'30'!P$116</f>
        <v>1</v>
      </c>
      <c r="Q107" s="188">
        <f>'30'!Q$116</f>
        <v>39</v>
      </c>
      <c r="R107" s="192">
        <f>'30'!R$116</f>
        <v>322040</v>
      </c>
      <c r="S107" s="192">
        <f>'30'!S$116</f>
        <v>150098</v>
      </c>
      <c r="T107" s="189">
        <f>'30'!T$116</f>
        <v>127277.37900000002</v>
      </c>
      <c r="U107" s="190">
        <f>'30'!U$116</f>
        <v>1</v>
      </c>
      <c r="V107" s="188">
        <f>'30'!V$116</f>
        <v>38</v>
      </c>
      <c r="W107" s="192">
        <f>'30'!W$116</f>
        <v>308343</v>
      </c>
      <c r="X107" s="192">
        <f>'30'!X$116</f>
        <v>143834</v>
      </c>
      <c r="Y107" s="189">
        <f>'30'!Y$116</f>
        <v>119248.00900000001</v>
      </c>
      <c r="Z107" s="190">
        <f>'30'!Z$116</f>
        <v>0.99999999999999989</v>
      </c>
      <c r="AA107" s="188">
        <f>'30'!AA$116</f>
        <v>43</v>
      </c>
      <c r="AB107" s="192">
        <f>'30'!AB$116</f>
        <v>339380</v>
      </c>
      <c r="AC107" s="192">
        <f>'30'!AC$116</f>
        <v>153912</v>
      </c>
      <c r="AD107" s="189">
        <f>'30'!AD$116</f>
        <v>125301.11600000001</v>
      </c>
      <c r="AE107" s="190">
        <f>'30'!AE$116</f>
        <v>0.99999999999999989</v>
      </c>
      <c r="AF107" s="188">
        <f>'30'!AF$116</f>
        <v>58</v>
      </c>
      <c r="AG107" s="192">
        <f>'30'!AG$116</f>
        <v>358116</v>
      </c>
      <c r="AH107" s="192">
        <f>'30'!AH$116</f>
        <v>159705</v>
      </c>
      <c r="AI107" s="189">
        <f>'30'!AI$116</f>
        <v>128796.19099999999</v>
      </c>
      <c r="AJ107" s="190">
        <f>'30'!AJ$116</f>
        <v>1</v>
      </c>
    </row>
    <row r="108" spans="1:36" x14ac:dyDescent="0.2">
      <c r="A108" s="191" t="str">
        <f t="shared" si="1"/>
        <v>Abbildung 31</v>
      </c>
      <c r="B108" s="188">
        <f>'31'!B$116</f>
        <v>38</v>
      </c>
      <c r="C108" s="192">
        <f>'31'!C$116</f>
        <v>311729</v>
      </c>
      <c r="D108" s="192">
        <f>'31'!D$116</f>
        <v>156654</v>
      </c>
      <c r="E108" s="189">
        <f>'31'!E$116</f>
        <v>138915.223</v>
      </c>
      <c r="F108" s="190">
        <f>'31'!F$116</f>
        <v>1</v>
      </c>
      <c r="G108" s="188">
        <f>'31'!G$116</f>
        <v>38</v>
      </c>
      <c r="H108" s="192">
        <f>'31'!H$116</f>
        <v>305370</v>
      </c>
      <c r="I108" s="192">
        <f>'31'!I$116</f>
        <v>151460</v>
      </c>
      <c r="J108" s="189">
        <f>'31'!J$116</f>
        <v>127845.83200000001</v>
      </c>
      <c r="K108" s="190">
        <f>'31'!K$116</f>
        <v>1</v>
      </c>
      <c r="L108" s="188">
        <f>'31'!L$116</f>
        <v>38</v>
      </c>
      <c r="M108" s="192">
        <f>'31'!M$116</f>
        <v>325723</v>
      </c>
      <c r="N108" s="192">
        <f>'31'!N$116</f>
        <v>156184</v>
      </c>
      <c r="O108" s="189">
        <f>'31'!O$116</f>
        <v>134010.117</v>
      </c>
      <c r="P108" s="190">
        <f>'31'!P$116</f>
        <v>1</v>
      </c>
      <c r="Q108" s="188">
        <f>'31'!Q$116</f>
        <v>39</v>
      </c>
      <c r="R108" s="192">
        <f>'31'!R$116</f>
        <v>322040</v>
      </c>
      <c r="S108" s="192">
        <f>'31'!S$116</f>
        <v>150098</v>
      </c>
      <c r="T108" s="189">
        <f>'31'!T$116</f>
        <v>127277.37900000002</v>
      </c>
      <c r="U108" s="190">
        <f>'31'!U$116</f>
        <v>0.99999999999999989</v>
      </c>
      <c r="V108" s="188">
        <f>'31'!V$116</f>
        <v>38</v>
      </c>
      <c r="W108" s="192">
        <f>'31'!W$116</f>
        <v>308343</v>
      </c>
      <c r="X108" s="192">
        <f>'31'!X$116</f>
        <v>143834</v>
      </c>
      <c r="Y108" s="189">
        <f>'31'!Y$116</f>
        <v>119248.00900000001</v>
      </c>
      <c r="Z108" s="190">
        <f>'31'!Z$116</f>
        <v>1</v>
      </c>
      <c r="AA108" s="188">
        <f>'31'!AA$116</f>
        <v>43</v>
      </c>
      <c r="AB108" s="192">
        <f>'31'!AB$116</f>
        <v>339380</v>
      </c>
      <c r="AC108" s="192">
        <f>'31'!AC$116</f>
        <v>153912</v>
      </c>
      <c r="AD108" s="189">
        <f>'31'!AD$116</f>
        <v>125301.11599999999</v>
      </c>
      <c r="AE108" s="190">
        <f>'31'!AE$116</f>
        <v>1.0000000000000002</v>
      </c>
      <c r="AF108" s="188">
        <f>'31'!AF$116</f>
        <v>58</v>
      </c>
      <c r="AG108" s="192">
        <f>'31'!AG$116</f>
        <v>358116</v>
      </c>
      <c r="AH108" s="192">
        <f>'31'!AH$116</f>
        <v>159705</v>
      </c>
      <c r="AI108" s="189">
        <f>'31'!AI$116</f>
        <v>128796.19100000002</v>
      </c>
      <c r="AJ108" s="190">
        <f>'31'!AJ$116</f>
        <v>1</v>
      </c>
    </row>
    <row r="109" spans="1:36" x14ac:dyDescent="0.2">
      <c r="A109" s="191" t="str">
        <f t="shared" si="1"/>
        <v>Abbildung 32</v>
      </c>
      <c r="B109" s="188">
        <f>'32'!B$116</f>
        <v>38</v>
      </c>
      <c r="C109" s="192">
        <f>'32'!C$116</f>
        <v>311729</v>
      </c>
      <c r="D109" s="192">
        <f>'32'!D$116</f>
        <v>156654</v>
      </c>
      <c r="E109" s="189">
        <f>'32'!E$116</f>
        <v>138915.223</v>
      </c>
      <c r="F109" s="190">
        <f>'32'!F$116</f>
        <v>1</v>
      </c>
      <c r="G109" s="188">
        <f>'32'!G$116</f>
        <v>38</v>
      </c>
      <c r="H109" s="192">
        <f>'32'!H$116</f>
        <v>305370</v>
      </c>
      <c r="I109" s="192">
        <f>'32'!I$116</f>
        <v>151460</v>
      </c>
      <c r="J109" s="189">
        <f>'32'!J$116</f>
        <v>127845.83199999999</v>
      </c>
      <c r="K109" s="190">
        <f>'32'!K$116</f>
        <v>1</v>
      </c>
      <c r="L109" s="188">
        <f>'32'!L$116</f>
        <v>38</v>
      </c>
      <c r="M109" s="192">
        <f>'32'!M$116</f>
        <v>325723</v>
      </c>
      <c r="N109" s="192">
        <f>'32'!N$116</f>
        <v>156184</v>
      </c>
      <c r="O109" s="189">
        <f>'32'!O$116</f>
        <v>134010.117</v>
      </c>
      <c r="P109" s="190">
        <f>'32'!P$116</f>
        <v>0.99999999999999989</v>
      </c>
      <c r="Q109" s="188">
        <f>'32'!Q$116</f>
        <v>39</v>
      </c>
      <c r="R109" s="192">
        <f>'32'!R$116</f>
        <v>322040</v>
      </c>
      <c r="S109" s="192">
        <f>'32'!S$116</f>
        <v>150098</v>
      </c>
      <c r="T109" s="189">
        <f>'32'!T$116</f>
        <v>127277.37899999999</v>
      </c>
      <c r="U109" s="190">
        <f>'32'!U$116</f>
        <v>1</v>
      </c>
      <c r="V109" s="188">
        <f>'32'!V$116</f>
        <v>38</v>
      </c>
      <c r="W109" s="192">
        <f>'32'!W$116</f>
        <v>308343</v>
      </c>
      <c r="X109" s="192">
        <f>'32'!X$116</f>
        <v>143834</v>
      </c>
      <c r="Y109" s="189">
        <f>'32'!Y$116</f>
        <v>119248.00900000001</v>
      </c>
      <c r="Z109" s="190">
        <f>'32'!Z$116</f>
        <v>0.99999999999999989</v>
      </c>
      <c r="AA109" s="188">
        <f>'32'!AA$116</f>
        <v>43</v>
      </c>
      <c r="AB109" s="192">
        <f>'32'!AB$116</f>
        <v>339380</v>
      </c>
      <c r="AC109" s="192">
        <f>'32'!AC$116</f>
        <v>153912</v>
      </c>
      <c r="AD109" s="189">
        <f>'32'!AD$116</f>
        <v>125301.11600000001</v>
      </c>
      <c r="AE109" s="190">
        <f>'32'!AE$116</f>
        <v>1</v>
      </c>
      <c r="AG109" s="192"/>
      <c r="AH109" s="192"/>
    </row>
    <row r="110" spans="1:36" x14ac:dyDescent="0.2">
      <c r="A110" s="191" t="str">
        <f t="shared" si="1"/>
        <v>Abbildung 33</v>
      </c>
      <c r="B110" s="188">
        <f>'33'!B$116</f>
        <v>38</v>
      </c>
      <c r="C110" s="192">
        <f>'33'!C$116</f>
        <v>311729</v>
      </c>
      <c r="D110" s="192">
        <f>'33'!D$116</f>
        <v>156654</v>
      </c>
      <c r="E110" s="189">
        <f>'33'!E$116</f>
        <v>138915.223</v>
      </c>
      <c r="F110" s="190">
        <f>'33'!F$116</f>
        <v>1</v>
      </c>
      <c r="G110" s="188">
        <f>'33'!G$116</f>
        <v>38</v>
      </c>
      <c r="H110" s="192">
        <f>'33'!H$116</f>
        <v>305370</v>
      </c>
      <c r="I110" s="192">
        <f>'33'!I$116</f>
        <v>151460</v>
      </c>
      <c r="J110" s="189">
        <f>'33'!J$116</f>
        <v>127845.83199999999</v>
      </c>
      <c r="K110" s="190">
        <f>'33'!K$116</f>
        <v>1</v>
      </c>
      <c r="L110" s="188">
        <f>'33'!L$116</f>
        <v>38</v>
      </c>
      <c r="M110" s="192">
        <f>'33'!M$116</f>
        <v>325723</v>
      </c>
      <c r="N110" s="192">
        <f>'33'!N$116</f>
        <v>156184</v>
      </c>
      <c r="O110" s="189">
        <f>'33'!O$116</f>
        <v>134010.117</v>
      </c>
      <c r="P110" s="190">
        <f>'33'!P$116</f>
        <v>1</v>
      </c>
      <c r="Q110" s="188">
        <f>'33'!Q$116</f>
        <v>39</v>
      </c>
      <c r="R110" s="192">
        <f>'33'!R$116</f>
        <v>322040</v>
      </c>
      <c r="S110" s="192">
        <f>'33'!S$116</f>
        <v>150098</v>
      </c>
      <c r="T110" s="189">
        <f>'33'!T$116</f>
        <v>127277.37899999999</v>
      </c>
      <c r="U110" s="190">
        <f>'33'!U$116</f>
        <v>1.0000000000000002</v>
      </c>
      <c r="V110" s="188">
        <f>'33'!V$116</f>
        <v>38</v>
      </c>
      <c r="W110" s="192">
        <f>'33'!W$116</f>
        <v>308343</v>
      </c>
      <c r="X110" s="192">
        <f>'33'!X$116</f>
        <v>143834</v>
      </c>
      <c r="Y110" s="189">
        <f>'33'!Y$116</f>
        <v>119248.00900000001</v>
      </c>
      <c r="Z110" s="190">
        <f>'33'!Z$116</f>
        <v>1</v>
      </c>
      <c r="AA110" s="188">
        <f>'33'!AA$116</f>
        <v>43</v>
      </c>
      <c r="AB110" s="192">
        <f>'33'!AB$116</f>
        <v>339380</v>
      </c>
      <c r="AC110" s="192">
        <f>'33'!AC$116</f>
        <v>153912</v>
      </c>
      <c r="AD110" s="189">
        <f>'33'!AD$116</f>
        <v>125301.11599999998</v>
      </c>
      <c r="AE110" s="190">
        <f>'33'!AE$116</f>
        <v>1</v>
      </c>
      <c r="AF110" s="188">
        <f>'33'!AF$116</f>
        <v>58</v>
      </c>
      <c r="AG110" s="192">
        <f>'33'!AG$116</f>
        <v>358116</v>
      </c>
      <c r="AH110" s="192">
        <f>'33'!AH$116</f>
        <v>159705</v>
      </c>
      <c r="AI110" s="189">
        <f>'33'!AI$116</f>
        <v>128796.19100000001</v>
      </c>
      <c r="AJ110" s="190">
        <f>'33'!AJ$116</f>
        <v>1</v>
      </c>
    </row>
    <row r="111" spans="1:36" x14ac:dyDescent="0.2">
      <c r="A111" s="191" t="str">
        <f t="shared" si="1"/>
        <v>Abbildung 34</v>
      </c>
      <c r="B111" s="188">
        <f>'34'!B$116</f>
        <v>36</v>
      </c>
      <c r="C111" s="192">
        <f>'34'!C$116</f>
        <v>311729</v>
      </c>
      <c r="D111" s="192">
        <f>'34'!D$116</f>
        <v>156508</v>
      </c>
      <c r="E111" s="189">
        <f>'34'!E$116</f>
        <v>138894.133</v>
      </c>
      <c r="F111" s="190">
        <f>'34'!F$116</f>
        <v>1</v>
      </c>
      <c r="G111" s="188">
        <f>'34'!G$116</f>
        <v>36</v>
      </c>
      <c r="H111" s="192">
        <f>'34'!H$116</f>
        <v>305370</v>
      </c>
      <c r="I111" s="192">
        <f>'34'!I$116</f>
        <v>151309</v>
      </c>
      <c r="J111" s="189">
        <f>'34'!J$116</f>
        <v>127823.98300000001</v>
      </c>
      <c r="K111" s="190">
        <f>'34'!K$116</f>
        <v>1</v>
      </c>
      <c r="L111" s="188">
        <f>'34'!L$116</f>
        <v>38</v>
      </c>
      <c r="M111" s="192">
        <f>'34'!M$116</f>
        <v>325723</v>
      </c>
      <c r="N111" s="192">
        <f>'34'!N$116</f>
        <v>156184</v>
      </c>
      <c r="O111" s="189">
        <f>'34'!O$116</f>
        <v>134010.117</v>
      </c>
      <c r="P111" s="190">
        <f>'34'!P$116</f>
        <v>1</v>
      </c>
      <c r="Q111" s="188">
        <f>'34'!Q$116</f>
        <v>39</v>
      </c>
      <c r="R111" s="192">
        <f>'34'!R$116</f>
        <v>322040</v>
      </c>
      <c r="S111" s="192">
        <f>'34'!S$116</f>
        <v>150098</v>
      </c>
      <c r="T111" s="189">
        <f>'34'!T$116</f>
        <v>127277.379</v>
      </c>
      <c r="U111" s="190">
        <f>'34'!U$116</f>
        <v>1</v>
      </c>
      <c r="V111" s="188">
        <f>'34'!V$116</f>
        <v>38</v>
      </c>
      <c r="W111" s="192">
        <f>'34'!W$116</f>
        <v>308343</v>
      </c>
      <c r="X111" s="192">
        <f>'34'!X$116</f>
        <v>143834</v>
      </c>
      <c r="Y111" s="189">
        <f>'34'!Y$116</f>
        <v>119248.00900000001</v>
      </c>
      <c r="Z111" s="190">
        <f>'34'!Z$116</f>
        <v>1</v>
      </c>
      <c r="AA111" s="188">
        <f>'34'!AA$116</f>
        <v>43</v>
      </c>
      <c r="AB111" s="192">
        <f>'34'!AB$116</f>
        <v>339380</v>
      </c>
      <c r="AC111" s="192">
        <f>'34'!AC$116</f>
        <v>153912</v>
      </c>
      <c r="AD111" s="189">
        <f>'34'!AD$116</f>
        <v>125301.11599999999</v>
      </c>
      <c r="AE111" s="190">
        <f>'34'!AE$116</f>
        <v>1</v>
      </c>
      <c r="AF111" s="188">
        <f>'34'!AF$116</f>
        <v>56</v>
      </c>
      <c r="AG111" s="192">
        <f>'34'!AG$116</f>
        <v>357524</v>
      </c>
      <c r="AH111" s="192">
        <f>'34'!AH$116</f>
        <v>159353</v>
      </c>
      <c r="AI111" s="189">
        <f>'34'!AI$116</f>
        <v>128588.95500000002</v>
      </c>
      <c r="AJ111" s="190">
        <f>'34'!AJ$116</f>
        <v>0.99999999999999989</v>
      </c>
    </row>
    <row r="112" spans="1:36" x14ac:dyDescent="0.2">
      <c r="A112" s="191" t="str">
        <f t="shared" si="1"/>
        <v>Abbildung 35</v>
      </c>
      <c r="B112" s="188">
        <f>'35'!B$116</f>
        <v>38</v>
      </c>
      <c r="C112" s="192">
        <f>'35'!C$116</f>
        <v>311729</v>
      </c>
      <c r="D112" s="192">
        <f>'35'!D$116</f>
        <v>156654</v>
      </c>
      <c r="E112" s="189">
        <f>'35'!E$116</f>
        <v>138915.223</v>
      </c>
      <c r="F112" s="190">
        <f>'35'!F$116</f>
        <v>1</v>
      </c>
      <c r="G112" s="188">
        <f>'35'!G$116</f>
        <v>38</v>
      </c>
      <c r="H112" s="192">
        <f>'35'!H$116</f>
        <v>305370</v>
      </c>
      <c r="I112" s="192">
        <f>'35'!I$116</f>
        <v>151460</v>
      </c>
      <c r="J112" s="189">
        <f>'35'!J$116</f>
        <v>127845.83199999999</v>
      </c>
      <c r="K112" s="190">
        <f>'35'!K$116</f>
        <v>1</v>
      </c>
      <c r="L112" s="188">
        <f>'35'!L$116</f>
        <v>38</v>
      </c>
      <c r="M112" s="192">
        <f>'35'!M$116</f>
        <v>325723</v>
      </c>
      <c r="N112" s="192">
        <f>'35'!N$116</f>
        <v>156184</v>
      </c>
      <c r="O112" s="189">
        <f>'35'!O$116</f>
        <v>134010.117</v>
      </c>
      <c r="P112" s="190">
        <f>'35'!P$116</f>
        <v>1</v>
      </c>
      <c r="Q112" s="188">
        <f>'35'!Q$116</f>
        <v>39</v>
      </c>
      <c r="R112" s="192">
        <f>'35'!R$116</f>
        <v>322040</v>
      </c>
      <c r="S112" s="192">
        <f>'35'!S$116</f>
        <v>150098</v>
      </c>
      <c r="T112" s="189">
        <f>'35'!T$116</f>
        <v>127277.37899999999</v>
      </c>
      <c r="U112" s="190">
        <f>'35'!U$116</f>
        <v>1.0000000000000002</v>
      </c>
      <c r="V112" s="188">
        <f>'35'!V$116</f>
        <v>38</v>
      </c>
      <c r="W112" s="192">
        <f>'35'!W$116</f>
        <v>308343</v>
      </c>
      <c r="X112" s="192">
        <f>'35'!X$116</f>
        <v>143834</v>
      </c>
      <c r="Y112" s="189">
        <f>'35'!Y$116</f>
        <v>119248.00900000001</v>
      </c>
      <c r="Z112" s="190">
        <f>'35'!Z$116</f>
        <v>1</v>
      </c>
      <c r="AA112" s="188">
        <f>'35'!AA$116</f>
        <v>43</v>
      </c>
      <c r="AB112" s="192">
        <f>'35'!AB$116</f>
        <v>339380</v>
      </c>
      <c r="AC112" s="192">
        <f>'35'!AC$116</f>
        <v>153912</v>
      </c>
      <c r="AD112" s="189">
        <f>'35'!AD$116</f>
        <v>125301.11600000001</v>
      </c>
      <c r="AE112" s="190">
        <f>'35'!AE$116</f>
        <v>1</v>
      </c>
      <c r="AF112" s="188">
        <f>'35'!AF$116</f>
        <v>58</v>
      </c>
      <c r="AG112" s="192">
        <f>'35'!AG$116</f>
        <v>358116</v>
      </c>
      <c r="AH112" s="192">
        <f>'35'!AH$116</f>
        <v>159705</v>
      </c>
      <c r="AI112" s="189">
        <f>'35'!AI$116</f>
        <v>128796.19100000001</v>
      </c>
      <c r="AJ112" s="190">
        <f>'35'!AJ$116</f>
        <v>1</v>
      </c>
    </row>
    <row r="113" spans="1:36" x14ac:dyDescent="0.2">
      <c r="A113" s="191" t="str">
        <f t="shared" si="1"/>
        <v>Abbildung 36</v>
      </c>
      <c r="B113" s="188">
        <f>'36'!B$116</f>
        <v>38</v>
      </c>
      <c r="C113" s="192">
        <f>'36'!C$116</f>
        <v>311729</v>
      </c>
      <c r="D113" s="192">
        <f>'36'!D$116</f>
        <v>156654</v>
      </c>
      <c r="E113" s="189">
        <f>'36'!E$116</f>
        <v>138915.223</v>
      </c>
      <c r="F113" s="190">
        <f>'36'!F$116</f>
        <v>1</v>
      </c>
      <c r="G113" s="188">
        <f>'36'!G$116</f>
        <v>38</v>
      </c>
      <c r="H113" s="192">
        <f>'36'!H$116</f>
        <v>305370</v>
      </c>
      <c r="I113" s="192">
        <f>'36'!I$116</f>
        <v>151460</v>
      </c>
      <c r="J113" s="189">
        <f>'36'!J$116</f>
        <v>127845.83199999999</v>
      </c>
      <c r="K113" s="190">
        <f>'36'!K$116</f>
        <v>1</v>
      </c>
      <c r="L113" s="188">
        <f>'36'!L$116</f>
        <v>38</v>
      </c>
      <c r="M113" s="192">
        <f>'36'!M$116</f>
        <v>325723</v>
      </c>
      <c r="N113" s="192">
        <f>'36'!N$116</f>
        <v>156184</v>
      </c>
      <c r="O113" s="189">
        <f>'36'!O$116</f>
        <v>134010.117</v>
      </c>
      <c r="P113" s="190">
        <f>'36'!P$116</f>
        <v>1</v>
      </c>
      <c r="Q113" s="188">
        <f>'36'!Q$116</f>
        <v>39</v>
      </c>
      <c r="R113" s="192">
        <f>'36'!R$116</f>
        <v>322040</v>
      </c>
      <c r="S113" s="192">
        <f>'36'!S$116</f>
        <v>150098</v>
      </c>
      <c r="T113" s="189">
        <f>'36'!T$116</f>
        <v>127277.37899999999</v>
      </c>
      <c r="U113" s="190">
        <f>'36'!U$116</f>
        <v>1</v>
      </c>
      <c r="V113" s="188">
        <f>'36'!V$116</f>
        <v>38</v>
      </c>
      <c r="W113" s="192">
        <f>'36'!W$116</f>
        <v>308343</v>
      </c>
      <c r="X113" s="192">
        <f>'36'!X$116</f>
        <v>143834</v>
      </c>
      <c r="Y113" s="189">
        <f>'36'!Y$116</f>
        <v>119248.00900000001</v>
      </c>
      <c r="Z113" s="190">
        <f>'36'!Z$116</f>
        <v>1</v>
      </c>
      <c r="AA113" s="188">
        <f>'36'!AA$116</f>
        <v>43</v>
      </c>
      <c r="AB113" s="192">
        <f>'36'!AB$116</f>
        <v>339380</v>
      </c>
      <c r="AC113" s="192">
        <f>'36'!AC$116</f>
        <v>153912</v>
      </c>
      <c r="AD113" s="189">
        <f>'36'!AD$116</f>
        <v>125301.11600000001</v>
      </c>
      <c r="AE113" s="190">
        <f>'36'!AE$116</f>
        <v>1</v>
      </c>
      <c r="AF113" s="188">
        <f>'36'!AF$116</f>
        <v>58</v>
      </c>
      <c r="AG113" s="192">
        <f>'36'!AG$116</f>
        <v>358116</v>
      </c>
      <c r="AH113" s="192">
        <f>'36'!AH$116</f>
        <v>159705</v>
      </c>
      <c r="AI113" s="189">
        <f>'36'!AI$116</f>
        <v>128796.19099999999</v>
      </c>
      <c r="AJ113" s="190">
        <f>'36'!AJ$116</f>
        <v>1</v>
      </c>
    </row>
    <row r="114" spans="1:36" x14ac:dyDescent="0.2">
      <c r="A114" s="191" t="str">
        <f t="shared" si="1"/>
        <v>Abbildung 37</v>
      </c>
      <c r="B114" s="188">
        <f>'37'!B$116</f>
        <v>38</v>
      </c>
      <c r="C114" s="192">
        <f>'37'!C$116</f>
        <v>311729</v>
      </c>
      <c r="D114" s="192">
        <f>'37'!D$116</f>
        <v>156654</v>
      </c>
      <c r="E114" s="189">
        <f>'37'!E$116</f>
        <v>138915.223</v>
      </c>
      <c r="F114" s="190">
        <f>'37'!F$116</f>
        <v>1</v>
      </c>
      <c r="G114" s="188">
        <f>'37'!G$116</f>
        <v>38</v>
      </c>
      <c r="H114" s="192">
        <f>'37'!H$116</f>
        <v>305370</v>
      </c>
      <c r="I114" s="192">
        <f>'37'!I$116</f>
        <v>151460</v>
      </c>
      <c r="J114" s="189">
        <f>'37'!J$116</f>
        <v>127845.83199999999</v>
      </c>
      <c r="K114" s="190">
        <f>'37'!K$116</f>
        <v>1</v>
      </c>
      <c r="L114" s="188">
        <f>'37'!L$116</f>
        <v>38</v>
      </c>
      <c r="M114" s="192">
        <f>'37'!M$116</f>
        <v>325723</v>
      </c>
      <c r="N114" s="192">
        <f>'37'!N$116</f>
        <v>156184</v>
      </c>
      <c r="O114" s="189">
        <f>'37'!O$116</f>
        <v>134010.117</v>
      </c>
      <c r="P114" s="190">
        <f>'37'!P$116</f>
        <v>1</v>
      </c>
      <c r="Q114" s="188">
        <f>'37'!Q$116</f>
        <v>39</v>
      </c>
      <c r="R114" s="192">
        <f>'37'!R$116</f>
        <v>322040</v>
      </c>
      <c r="S114" s="192">
        <f>'37'!S$116</f>
        <v>150098</v>
      </c>
      <c r="T114" s="189">
        <f>'37'!T$116</f>
        <v>127277.37899999999</v>
      </c>
      <c r="U114" s="190">
        <f>'37'!U$116</f>
        <v>1</v>
      </c>
      <c r="V114" s="188">
        <f>'37'!V$116</f>
        <v>38</v>
      </c>
      <c r="W114" s="192">
        <f>'37'!W$116</f>
        <v>308343</v>
      </c>
      <c r="X114" s="192">
        <f>'37'!X$116</f>
        <v>143834</v>
      </c>
      <c r="Y114" s="189">
        <f>'37'!Y$116</f>
        <v>119248.00900000001</v>
      </c>
      <c r="Z114" s="190">
        <f>'37'!Z$116</f>
        <v>0.99999999999999989</v>
      </c>
      <c r="AA114" s="188">
        <f>'37'!AA$116</f>
        <v>43</v>
      </c>
      <c r="AB114" s="192">
        <f>'37'!AB$116</f>
        <v>339380</v>
      </c>
      <c r="AC114" s="192">
        <f>'37'!AC$116</f>
        <v>153912</v>
      </c>
      <c r="AD114" s="189">
        <f>'37'!AD$116</f>
        <v>125301.11600000001</v>
      </c>
      <c r="AE114" s="190">
        <f>'37'!AE$116</f>
        <v>1</v>
      </c>
      <c r="AF114" s="188">
        <f>'37'!AF$116</f>
        <v>58</v>
      </c>
      <c r="AG114" s="192">
        <f>'37'!AG$116</f>
        <v>358116</v>
      </c>
      <c r="AH114" s="192">
        <f>'37'!AH$116</f>
        <v>159705</v>
      </c>
      <c r="AI114" s="189">
        <f>'37'!AI$116</f>
        <v>128796.19100000001</v>
      </c>
      <c r="AJ114" s="190">
        <f>'37'!AJ$116</f>
        <v>0.99999999999999989</v>
      </c>
    </row>
    <row r="115" spans="1:36" x14ac:dyDescent="0.2">
      <c r="A115" s="191" t="str">
        <f t="shared" si="1"/>
        <v>Abbildung 39</v>
      </c>
      <c r="B115" s="188">
        <f>'15'!B$116</f>
        <v>38</v>
      </c>
      <c r="C115" s="192">
        <f>'15'!C$116</f>
        <v>311729</v>
      </c>
      <c r="D115" s="192">
        <f>'15'!D$116</f>
        <v>156654</v>
      </c>
      <c r="E115" s="189">
        <f>'15'!E$116</f>
        <v>138915.223</v>
      </c>
      <c r="F115" s="190">
        <f>'15'!F$116</f>
        <v>1</v>
      </c>
      <c r="G115" s="188">
        <f>'15'!G$116</f>
        <v>38</v>
      </c>
      <c r="H115" s="192">
        <f>'15'!H$116</f>
        <v>305370</v>
      </c>
      <c r="I115" s="192">
        <f>'15'!I$116</f>
        <v>151460</v>
      </c>
      <c r="J115" s="189">
        <f>'15'!J$116</f>
        <v>127845.83200000001</v>
      </c>
      <c r="K115" s="190">
        <f>'15'!K$116</f>
        <v>1</v>
      </c>
      <c r="L115" s="188">
        <f>'15'!L$116</f>
        <v>38</v>
      </c>
      <c r="M115" s="192">
        <f>'15'!M$116</f>
        <v>325723</v>
      </c>
      <c r="N115" s="192">
        <f>'15'!N$116</f>
        <v>156184</v>
      </c>
      <c r="O115" s="189">
        <f>'15'!O$116</f>
        <v>134010.117</v>
      </c>
      <c r="P115" s="190">
        <f>'15'!P$116</f>
        <v>0.99999999999999989</v>
      </c>
      <c r="Q115" s="188">
        <f>'15'!Q$116</f>
        <v>39</v>
      </c>
      <c r="R115" s="192">
        <f>'15'!R$116</f>
        <v>322040</v>
      </c>
      <c r="S115" s="192">
        <f>'15'!S$116</f>
        <v>150098</v>
      </c>
      <c r="T115" s="189">
        <f>'15'!T$116</f>
        <v>127277.37899999999</v>
      </c>
      <c r="U115" s="190">
        <f>'15'!U$116</f>
        <v>1</v>
      </c>
      <c r="V115" s="188">
        <f>'15'!V$116</f>
        <v>38</v>
      </c>
      <c r="W115" s="192">
        <f>'15'!W$116</f>
        <v>308343</v>
      </c>
      <c r="X115" s="192">
        <f>'15'!X$116</f>
        <v>143834</v>
      </c>
      <c r="Y115" s="189">
        <f>'15'!Y$116</f>
        <v>119248.00900000001</v>
      </c>
      <c r="Z115" s="190">
        <f>'15'!Z$116</f>
        <v>1</v>
      </c>
      <c r="AA115" s="188">
        <f>'15'!AA$116</f>
        <v>43</v>
      </c>
      <c r="AB115" s="192">
        <f>'15'!AB$116</f>
        <v>339380</v>
      </c>
      <c r="AC115" s="192">
        <f>'15'!AC$116</f>
        <v>153912</v>
      </c>
      <c r="AD115" s="189">
        <f>'15'!AD$116</f>
        <v>125301.11599999998</v>
      </c>
      <c r="AE115" s="190">
        <f>'15'!AE$116</f>
        <v>1.0000000000000002</v>
      </c>
      <c r="AF115" s="188">
        <f>'15'!AF$116</f>
        <v>58</v>
      </c>
      <c r="AG115" s="192">
        <f>'15'!AG$116</f>
        <v>358116</v>
      </c>
      <c r="AH115" s="192">
        <f>'15'!AH$116</f>
        <v>159705</v>
      </c>
      <c r="AI115" s="189">
        <f>'15'!AI$116</f>
        <v>128796.19100000001</v>
      </c>
      <c r="AJ115" s="190">
        <f>'15'!AJ$116</f>
        <v>0.99999999999999989</v>
      </c>
    </row>
    <row r="116" spans="1:36" x14ac:dyDescent="0.2">
      <c r="A116" s="191" t="str">
        <f t="shared" si="1"/>
        <v>Abbildung 40</v>
      </c>
      <c r="B116" s="188">
        <f>'40'!B$116</f>
        <v>28</v>
      </c>
      <c r="C116" s="192">
        <f>'40'!C$116</f>
        <v>291923</v>
      </c>
      <c r="D116" s="192">
        <f>'40'!D$116</f>
        <v>146200</v>
      </c>
      <c r="E116" s="189">
        <f>'40'!E$116</f>
        <v>129144.181</v>
      </c>
      <c r="F116" s="190">
        <f>'40'!F$116</f>
        <v>1</v>
      </c>
      <c r="G116" s="188">
        <f>'40'!G$116</f>
        <v>28</v>
      </c>
      <c r="H116" s="192">
        <f>'40'!H$116</f>
        <v>285583</v>
      </c>
      <c r="I116" s="192">
        <f>'40'!I$116</f>
        <v>141133</v>
      </c>
      <c r="J116" s="189">
        <f>'40'!J$116</f>
        <v>118733.36900000001</v>
      </c>
      <c r="K116" s="190">
        <f>'40'!K$116</f>
        <v>1</v>
      </c>
      <c r="L116" s="188">
        <f>'40'!L$116</f>
        <v>28</v>
      </c>
      <c r="M116" s="192">
        <f>'40'!M$116</f>
        <v>281571</v>
      </c>
      <c r="N116" s="192">
        <f>'40'!N$116</f>
        <v>136921</v>
      </c>
      <c r="O116" s="189">
        <f>'40'!O$116</f>
        <v>115939.117</v>
      </c>
      <c r="P116" s="190">
        <f>'40'!P$116</f>
        <v>1</v>
      </c>
      <c r="Q116" s="188">
        <f>'40'!Q$116</f>
        <v>28</v>
      </c>
      <c r="R116" s="192">
        <f>'40'!R$116</f>
        <v>277031</v>
      </c>
      <c r="S116" s="192">
        <f>'40'!S$116</f>
        <v>132239</v>
      </c>
      <c r="T116" s="189">
        <f>'40'!T$116</f>
        <v>110188.113</v>
      </c>
      <c r="U116" s="190">
        <f>'40'!U$116</f>
        <v>1</v>
      </c>
      <c r="V116" s="188">
        <f>'40'!V$116</f>
        <v>26</v>
      </c>
      <c r="W116" s="192">
        <f>'40'!W$116</f>
        <v>242060</v>
      </c>
      <c r="X116" s="192">
        <f>'40'!X$116</f>
        <v>110234</v>
      </c>
      <c r="Y116" s="189">
        <f>'40'!Y$116</f>
        <v>91913.683999999994</v>
      </c>
      <c r="Z116" s="190">
        <f>'40'!Z$116</f>
        <v>1</v>
      </c>
      <c r="AA116" s="188">
        <f>'40'!AA$116</f>
        <v>26</v>
      </c>
      <c r="AB116" s="192">
        <f>'40'!AB$116</f>
        <v>244130</v>
      </c>
      <c r="AC116" s="192">
        <f>'40'!AC$116</f>
        <v>109859</v>
      </c>
      <c r="AD116" s="189">
        <f>'40'!AD$116</f>
        <v>90668.198999999993</v>
      </c>
      <c r="AE116" s="190">
        <f>'40'!AE$116</f>
        <v>1.0000000000000002</v>
      </c>
      <c r="AG116" s="192"/>
      <c r="AH116" s="192"/>
    </row>
    <row r="117" spans="1:36" x14ac:dyDescent="0.2">
      <c r="A117" s="191" t="str">
        <f t="shared" si="1"/>
        <v>Abbildung 41</v>
      </c>
      <c r="B117" s="188">
        <f>'17'!B$116</f>
        <v>38</v>
      </c>
      <c r="C117" s="192">
        <f>'17'!C$116</f>
        <v>311729</v>
      </c>
      <c r="D117" s="192">
        <f>'17'!D$116</f>
        <v>156654</v>
      </c>
      <c r="E117" s="189">
        <f>'17'!E$116</f>
        <v>138915.223</v>
      </c>
      <c r="F117" s="190">
        <f>'17'!F$116</f>
        <v>1</v>
      </c>
      <c r="G117" s="188">
        <f>'17'!G$116</f>
        <v>38</v>
      </c>
      <c r="H117" s="192">
        <f>'17'!H$116</f>
        <v>305370</v>
      </c>
      <c r="I117" s="192">
        <f>'17'!I$116</f>
        <v>151460</v>
      </c>
      <c r="J117" s="189">
        <f>'17'!J$116</f>
        <v>127845.83199999999</v>
      </c>
      <c r="K117" s="190">
        <f>'17'!K$116</f>
        <v>1</v>
      </c>
      <c r="L117" s="188">
        <f>'17'!L$116</f>
        <v>38</v>
      </c>
      <c r="M117" s="192">
        <f>'17'!M$116</f>
        <v>325723</v>
      </c>
      <c r="N117" s="192">
        <f>'17'!N$116</f>
        <v>156184</v>
      </c>
      <c r="O117" s="189">
        <f>'17'!O$116</f>
        <v>134010.117</v>
      </c>
      <c r="P117" s="190">
        <f>'17'!P$116</f>
        <v>1.0000000000000002</v>
      </c>
      <c r="Q117" s="188">
        <f>'17'!Q$116</f>
        <v>39</v>
      </c>
      <c r="R117" s="192">
        <f>'17'!R$116</f>
        <v>322040</v>
      </c>
      <c r="S117" s="192">
        <f>'17'!S$116</f>
        <v>150098</v>
      </c>
      <c r="T117" s="189">
        <f>'17'!T$116</f>
        <v>127277.379</v>
      </c>
      <c r="U117" s="190">
        <f>'17'!U$116</f>
        <v>0.99999999999999989</v>
      </c>
      <c r="V117" s="188">
        <f>'17'!V$116</f>
        <v>38</v>
      </c>
      <c r="W117" s="192">
        <f>'17'!W$116</f>
        <v>308343</v>
      </c>
      <c r="X117" s="192">
        <f>'17'!X$116</f>
        <v>143834</v>
      </c>
      <c r="Y117" s="189">
        <f>'17'!Y$116</f>
        <v>119248.00900000001</v>
      </c>
      <c r="Z117" s="190">
        <f>'17'!Z$116</f>
        <v>1</v>
      </c>
      <c r="AA117" s="188">
        <f>'17'!AA$116</f>
        <v>43</v>
      </c>
      <c r="AB117" s="192">
        <f>'17'!AB$116</f>
        <v>339380</v>
      </c>
      <c r="AC117" s="192">
        <f>'17'!AC$116</f>
        <v>153912</v>
      </c>
      <c r="AD117" s="189">
        <f>'17'!AD$116</f>
        <v>125301.11600000001</v>
      </c>
      <c r="AE117" s="190">
        <f>'17'!AE$116</f>
        <v>1</v>
      </c>
      <c r="AF117" s="188">
        <f>'17'!AF$116</f>
        <v>58</v>
      </c>
      <c r="AG117" s="192">
        <f>'17'!AG$116</f>
        <v>358116</v>
      </c>
      <c r="AH117" s="192">
        <f>'17'!AH$116</f>
        <v>159705</v>
      </c>
      <c r="AI117" s="189">
        <f>'17'!AI$116</f>
        <v>128796.19100000001</v>
      </c>
      <c r="AJ117" s="190">
        <f>'17'!AJ$116</f>
        <v>1.0000000000000002</v>
      </c>
    </row>
    <row r="118" spans="1:36" x14ac:dyDescent="0.2">
      <c r="A118" s="191" t="str">
        <f t="shared" si="1"/>
        <v>Abbildung 42</v>
      </c>
      <c r="B118" s="188">
        <f>'19'!B$116</f>
        <v>38</v>
      </c>
      <c r="C118" s="192">
        <f>'19'!C$116</f>
        <v>311729</v>
      </c>
      <c r="D118" s="192">
        <f>'19'!D$116</f>
        <v>156654</v>
      </c>
      <c r="E118" s="189">
        <f>'19'!E$116</f>
        <v>138915.223</v>
      </c>
      <c r="F118" s="190">
        <f>'19'!F$116</f>
        <v>1</v>
      </c>
      <c r="G118" s="188">
        <f>'19'!G$116</f>
        <v>38</v>
      </c>
      <c r="H118" s="192">
        <f>'19'!H$116</f>
        <v>305370</v>
      </c>
      <c r="I118" s="192">
        <f>'19'!I$116</f>
        <v>151460</v>
      </c>
      <c r="J118" s="189">
        <f>'19'!J$116</f>
        <v>127845.83199999999</v>
      </c>
      <c r="K118" s="190">
        <f>'19'!K$116</f>
        <v>1</v>
      </c>
      <c r="L118" s="188">
        <f>'19'!L$116</f>
        <v>38</v>
      </c>
      <c r="M118" s="192">
        <f>'19'!M$116</f>
        <v>325723</v>
      </c>
      <c r="N118" s="192">
        <f>'19'!N$116</f>
        <v>156184</v>
      </c>
      <c r="O118" s="189">
        <f>'19'!O$116</f>
        <v>134010.117</v>
      </c>
      <c r="P118" s="190">
        <f>'19'!P$116</f>
        <v>1</v>
      </c>
      <c r="Q118" s="188">
        <f>'19'!Q$116</f>
        <v>39</v>
      </c>
      <c r="R118" s="192">
        <f>'19'!R$116</f>
        <v>322040</v>
      </c>
      <c r="S118" s="192">
        <f>'19'!S$116</f>
        <v>150098</v>
      </c>
      <c r="T118" s="189">
        <f>'19'!T$116</f>
        <v>127277.379</v>
      </c>
      <c r="U118" s="190">
        <f>'19'!U$116</f>
        <v>0.99999999999999989</v>
      </c>
      <c r="V118" s="188">
        <f>'19'!V$116</f>
        <v>38</v>
      </c>
      <c r="W118" s="192">
        <f>'19'!W$116</f>
        <v>308343</v>
      </c>
      <c r="X118" s="192">
        <f>'19'!X$116</f>
        <v>143834</v>
      </c>
      <c r="Y118" s="189">
        <f>'19'!Y$116</f>
        <v>119248.00900000001</v>
      </c>
      <c r="Z118" s="190">
        <f>'19'!Z$116</f>
        <v>0.99999999999999989</v>
      </c>
      <c r="AA118" s="188">
        <f>'19'!AA$116</f>
        <v>43</v>
      </c>
      <c r="AB118" s="192">
        <f>'19'!AB$116</f>
        <v>339380</v>
      </c>
      <c r="AC118" s="192">
        <f>'19'!AC$116</f>
        <v>153912</v>
      </c>
      <c r="AD118" s="189">
        <f>'19'!AD$116</f>
        <v>125301.11599999999</v>
      </c>
      <c r="AE118" s="190">
        <f>'19'!AE$116</f>
        <v>1</v>
      </c>
      <c r="AF118" s="188">
        <f>'19'!AF$116</f>
        <v>58</v>
      </c>
      <c r="AG118" s="192">
        <f>'19'!AG$116</f>
        <v>358116</v>
      </c>
      <c r="AH118" s="192">
        <f>'19'!AH$116</f>
        <v>159705</v>
      </c>
      <c r="AI118" s="189">
        <f>'19'!AI$116</f>
        <v>128796.19099999999</v>
      </c>
      <c r="AJ118" s="190">
        <f>'19'!AJ$116</f>
        <v>0.99999999999999989</v>
      </c>
    </row>
    <row r="119" spans="1:36" x14ac:dyDescent="0.2">
      <c r="A119" s="191" t="str">
        <f t="shared" si="1"/>
        <v>Abbildung 43</v>
      </c>
      <c r="B119" s="188">
        <f>'30'!B$116</f>
        <v>38</v>
      </c>
      <c r="C119" s="192">
        <f>'30'!C$116</f>
        <v>311729</v>
      </c>
      <c r="D119" s="192">
        <f>'30'!D$116</f>
        <v>156654</v>
      </c>
      <c r="E119" s="189">
        <f>'30'!E$116</f>
        <v>138915.223</v>
      </c>
      <c r="F119" s="190">
        <f>'30'!F$116</f>
        <v>1</v>
      </c>
      <c r="G119" s="188">
        <f>'30'!G$116</f>
        <v>38</v>
      </c>
      <c r="H119" s="192">
        <f>'30'!H$116</f>
        <v>305370</v>
      </c>
      <c r="I119" s="192">
        <f>'30'!I$116</f>
        <v>151460</v>
      </c>
      <c r="J119" s="189">
        <f>'30'!J$116</f>
        <v>127845.83199999999</v>
      </c>
      <c r="K119" s="190">
        <f>'30'!K$116</f>
        <v>0.99999999999999989</v>
      </c>
      <c r="L119" s="188">
        <f>'30'!L$116</f>
        <v>38</v>
      </c>
      <c r="M119" s="192">
        <f>'30'!M$116</f>
        <v>325723</v>
      </c>
      <c r="N119" s="192">
        <f>'30'!N$116</f>
        <v>156184</v>
      </c>
      <c r="O119" s="189">
        <f>'30'!O$116</f>
        <v>134010.117</v>
      </c>
      <c r="P119" s="190">
        <f>'30'!P$116</f>
        <v>1</v>
      </c>
      <c r="Q119" s="188">
        <f>'30'!Q$116</f>
        <v>39</v>
      </c>
      <c r="R119" s="192">
        <f>'30'!R$116</f>
        <v>322040</v>
      </c>
      <c r="S119" s="192">
        <f>'30'!S$116</f>
        <v>150098</v>
      </c>
      <c r="T119" s="189">
        <f>'30'!T$116</f>
        <v>127277.37900000002</v>
      </c>
      <c r="U119" s="190">
        <f>'30'!U$116</f>
        <v>1</v>
      </c>
      <c r="V119" s="188">
        <f>'30'!V$116</f>
        <v>38</v>
      </c>
      <c r="W119" s="192">
        <f>'30'!W$116</f>
        <v>308343</v>
      </c>
      <c r="X119" s="192">
        <f>'30'!X$116</f>
        <v>143834</v>
      </c>
      <c r="Y119" s="189">
        <f>'30'!Y$116</f>
        <v>119248.00900000001</v>
      </c>
      <c r="Z119" s="190">
        <f>'30'!Z$116</f>
        <v>0.99999999999999989</v>
      </c>
      <c r="AA119" s="188">
        <f>'30'!AA$116</f>
        <v>43</v>
      </c>
      <c r="AB119" s="192">
        <f>'30'!AB$116</f>
        <v>339380</v>
      </c>
      <c r="AC119" s="192">
        <f>'30'!AC$116</f>
        <v>153912</v>
      </c>
      <c r="AD119" s="189">
        <f>'30'!AD$116</f>
        <v>125301.11600000001</v>
      </c>
      <c r="AE119" s="190">
        <f>'30'!AE$116</f>
        <v>0.99999999999999989</v>
      </c>
      <c r="AF119" s="188">
        <f>'30'!AF$116</f>
        <v>58</v>
      </c>
      <c r="AG119" s="192">
        <f>'30'!AG$116</f>
        <v>358116</v>
      </c>
      <c r="AH119" s="192">
        <f>'30'!AH$116</f>
        <v>159705</v>
      </c>
      <c r="AI119" s="189">
        <f>'30'!AI$116</f>
        <v>128796.19099999999</v>
      </c>
      <c r="AJ119" s="190">
        <f>'30'!AJ$116</f>
        <v>1</v>
      </c>
    </row>
    <row r="120" spans="1:36" x14ac:dyDescent="0.2">
      <c r="A120" s="191" t="str">
        <f t="shared" si="1"/>
        <v>Abbildung 44</v>
      </c>
      <c r="B120" s="188">
        <f>'37'!B$116</f>
        <v>38</v>
      </c>
      <c r="C120" s="192">
        <f>'37'!C$116</f>
        <v>311729</v>
      </c>
      <c r="D120" s="192">
        <f>'37'!D$116</f>
        <v>156654</v>
      </c>
      <c r="E120" s="189">
        <f>'37'!E$116</f>
        <v>138915.223</v>
      </c>
      <c r="F120" s="190">
        <f>'37'!F$116</f>
        <v>1</v>
      </c>
      <c r="G120" s="188">
        <f>'37'!G$116</f>
        <v>38</v>
      </c>
      <c r="H120" s="192">
        <f>'37'!H$116</f>
        <v>305370</v>
      </c>
      <c r="I120" s="192">
        <f>'37'!I$116</f>
        <v>151460</v>
      </c>
      <c r="J120" s="189">
        <f>'37'!J$116</f>
        <v>127845.83199999999</v>
      </c>
      <c r="K120" s="190">
        <f>'37'!K$116</f>
        <v>1</v>
      </c>
      <c r="L120" s="188">
        <f>'37'!L$116</f>
        <v>38</v>
      </c>
      <c r="M120" s="192">
        <f>'37'!M$116</f>
        <v>325723</v>
      </c>
      <c r="N120" s="192">
        <f>'37'!N$116</f>
        <v>156184</v>
      </c>
      <c r="O120" s="189">
        <f>'37'!O$116</f>
        <v>134010.117</v>
      </c>
      <c r="P120" s="190">
        <f>'37'!P$116</f>
        <v>1</v>
      </c>
      <c r="Q120" s="188">
        <f>'37'!Q$116</f>
        <v>39</v>
      </c>
      <c r="R120" s="192">
        <f>'37'!R$116</f>
        <v>322040</v>
      </c>
      <c r="S120" s="192">
        <f>'37'!S$116</f>
        <v>150098</v>
      </c>
      <c r="T120" s="189">
        <f>'37'!T$116</f>
        <v>127277.37899999999</v>
      </c>
      <c r="U120" s="190">
        <f>'37'!U$116</f>
        <v>1</v>
      </c>
      <c r="V120" s="188">
        <f>'37'!V$116</f>
        <v>38</v>
      </c>
      <c r="W120" s="192">
        <f>'37'!W$116</f>
        <v>308343</v>
      </c>
      <c r="X120" s="192">
        <f>'37'!X$116</f>
        <v>143834</v>
      </c>
      <c r="Y120" s="189">
        <f>'37'!Y$116</f>
        <v>119248.00900000001</v>
      </c>
      <c r="Z120" s="190">
        <f>'37'!Z$116</f>
        <v>0.99999999999999989</v>
      </c>
      <c r="AA120" s="188">
        <f>'37'!AA$116</f>
        <v>43</v>
      </c>
      <c r="AB120" s="192">
        <f>'37'!AB$116</f>
        <v>339380</v>
      </c>
      <c r="AC120" s="192">
        <f>'37'!AC$116</f>
        <v>153912</v>
      </c>
      <c r="AD120" s="189">
        <f>'37'!AD$116</f>
        <v>125301.11600000001</v>
      </c>
      <c r="AE120" s="190">
        <f>'37'!AE$116</f>
        <v>1</v>
      </c>
      <c r="AF120" s="188">
        <f>'37'!AF$116</f>
        <v>58</v>
      </c>
      <c r="AG120" s="192">
        <f>'37'!AG$116</f>
        <v>358116</v>
      </c>
      <c r="AH120" s="192">
        <f>'37'!AH$116</f>
        <v>159705</v>
      </c>
      <c r="AI120" s="189">
        <f>'37'!AI$116</f>
        <v>128796.19100000001</v>
      </c>
      <c r="AJ120" s="190">
        <f>'37'!AJ$116</f>
        <v>0.99999999999999989</v>
      </c>
    </row>
    <row r="121" spans="1:36" x14ac:dyDescent="0.2">
      <c r="A121" s="191" t="str">
        <f t="shared" si="1"/>
        <v>Abbildung 45</v>
      </c>
      <c r="B121" s="188">
        <f>'45'!B$116</f>
        <v>38</v>
      </c>
      <c r="C121" s="192">
        <f>'45'!C$116</f>
        <v>311729</v>
      </c>
      <c r="D121" s="192">
        <f>'45'!D$116</f>
        <v>156654</v>
      </c>
      <c r="E121" s="189">
        <f>'45'!E$116</f>
        <v>138915.223</v>
      </c>
      <c r="F121" s="190">
        <f>'45'!F$116</f>
        <v>1</v>
      </c>
      <c r="G121" s="188">
        <f>'45'!G$116</f>
        <v>38</v>
      </c>
      <c r="H121" s="192">
        <f>'45'!H$116</f>
        <v>305370</v>
      </c>
      <c r="I121" s="192">
        <f>'45'!I$116</f>
        <v>151460</v>
      </c>
      <c r="J121" s="189">
        <f>'45'!J$116</f>
        <v>127845.83199999999</v>
      </c>
      <c r="K121" s="190">
        <f>'45'!K$116</f>
        <v>1</v>
      </c>
      <c r="L121" s="188">
        <f>'45'!L$116</f>
        <v>38</v>
      </c>
      <c r="M121" s="192">
        <f>'45'!M$116</f>
        <v>325723</v>
      </c>
      <c r="N121" s="192">
        <f>'45'!N$116</f>
        <v>156184</v>
      </c>
      <c r="O121" s="189">
        <f>'45'!O$116</f>
        <v>134010.117</v>
      </c>
      <c r="P121" s="190">
        <f>'45'!P$116</f>
        <v>0.99999999999999989</v>
      </c>
      <c r="Q121" s="188">
        <f>'45'!Q$116</f>
        <v>39</v>
      </c>
      <c r="R121" s="192">
        <f>'45'!R$116</f>
        <v>322040</v>
      </c>
      <c r="S121" s="192">
        <f>'45'!S$116</f>
        <v>150098</v>
      </c>
      <c r="T121" s="189">
        <f>'45'!T$116</f>
        <v>127277.379</v>
      </c>
      <c r="U121" s="190">
        <f>'45'!U$116</f>
        <v>1</v>
      </c>
      <c r="V121" s="188">
        <f>'45'!V$116</f>
        <v>38</v>
      </c>
      <c r="W121" s="192">
        <f>'45'!W$116</f>
        <v>308343</v>
      </c>
      <c r="X121" s="192">
        <f>'45'!X$116</f>
        <v>143834</v>
      </c>
      <c r="Y121" s="189">
        <f>'45'!Y$116</f>
        <v>119248.00900000001</v>
      </c>
      <c r="Z121" s="190">
        <f>'45'!Z$116</f>
        <v>1</v>
      </c>
      <c r="AA121" s="188">
        <f>'45'!AA$116</f>
        <v>43</v>
      </c>
      <c r="AB121" s="192">
        <f>'45'!AB$116</f>
        <v>339380</v>
      </c>
      <c r="AC121" s="192">
        <f>'45'!AC$116</f>
        <v>153912</v>
      </c>
      <c r="AD121" s="189">
        <f>'45'!AD$116</f>
        <v>125301.11600000001</v>
      </c>
      <c r="AE121" s="190">
        <f>'45'!AE$116</f>
        <v>1</v>
      </c>
      <c r="AF121" s="188">
        <f>'45'!AF$116</f>
        <v>58</v>
      </c>
      <c r="AG121" s="192">
        <f>'45'!AG$116</f>
        <v>358116</v>
      </c>
      <c r="AH121" s="192">
        <f>'45'!AH$116</f>
        <v>159705</v>
      </c>
      <c r="AI121" s="189">
        <f>'45'!AI$116</f>
        <v>128796.19100000001</v>
      </c>
      <c r="AJ121" s="190">
        <f>'45'!AJ$116</f>
        <v>1</v>
      </c>
    </row>
    <row r="122" spans="1:36" x14ac:dyDescent="0.2">
      <c r="A122" s="191" t="str">
        <f t="shared" si="1"/>
        <v>Abbildung 46</v>
      </c>
      <c r="B122" s="188">
        <f>'46'!B$116</f>
        <v>38</v>
      </c>
      <c r="C122" s="192">
        <f>'46'!C$116</f>
        <v>311729</v>
      </c>
      <c r="D122" s="192">
        <f>'46'!D$116</f>
        <v>156654</v>
      </c>
      <c r="E122" s="189">
        <f>'46'!E$116</f>
        <v>138915.223</v>
      </c>
      <c r="F122" s="190">
        <f>'46'!F$116</f>
        <v>1</v>
      </c>
      <c r="G122" s="188">
        <f>'46'!G$116</f>
        <v>38</v>
      </c>
      <c r="H122" s="192">
        <f>'46'!H$116</f>
        <v>305370</v>
      </c>
      <c r="I122" s="192">
        <f>'46'!I$116</f>
        <v>151460</v>
      </c>
      <c r="J122" s="189">
        <f>'46'!J$116</f>
        <v>127845.83200000001</v>
      </c>
      <c r="K122" s="190">
        <f>'46'!K$116</f>
        <v>1</v>
      </c>
      <c r="L122" s="188">
        <f>'46'!L$116</f>
        <v>38</v>
      </c>
      <c r="M122" s="192">
        <f>'46'!M$116</f>
        <v>325723</v>
      </c>
      <c r="N122" s="192">
        <f>'46'!N$116</f>
        <v>156184</v>
      </c>
      <c r="O122" s="189">
        <f>'46'!O$116</f>
        <v>134010.117</v>
      </c>
      <c r="P122" s="190">
        <f>'46'!P$116</f>
        <v>1</v>
      </c>
      <c r="Q122" s="188">
        <f>'46'!Q$116</f>
        <v>39</v>
      </c>
      <c r="R122" s="192">
        <f>'46'!R$116</f>
        <v>322040</v>
      </c>
      <c r="S122" s="192">
        <f>'46'!S$116</f>
        <v>150098</v>
      </c>
      <c r="T122" s="189">
        <f>'46'!T$116</f>
        <v>127277.379</v>
      </c>
      <c r="U122" s="190">
        <f>'46'!U$116</f>
        <v>1</v>
      </c>
      <c r="V122" s="188">
        <f>'46'!V$116</f>
        <v>38</v>
      </c>
      <c r="W122" s="192">
        <f>'46'!W$116</f>
        <v>308343</v>
      </c>
      <c r="X122" s="192">
        <f>'46'!X$116</f>
        <v>143834</v>
      </c>
      <c r="Y122" s="189">
        <f>'46'!Y$116</f>
        <v>119248.00899999999</v>
      </c>
      <c r="Z122" s="190">
        <f>'46'!Z$116</f>
        <v>1</v>
      </c>
      <c r="AA122" s="188">
        <f>'46'!AA$116</f>
        <v>43</v>
      </c>
      <c r="AB122" s="192">
        <f>'46'!AB$116</f>
        <v>339380</v>
      </c>
      <c r="AC122" s="192">
        <f>'46'!AC$116</f>
        <v>153912</v>
      </c>
      <c r="AD122" s="189">
        <f>'46'!AD$116</f>
        <v>125301.11599999999</v>
      </c>
      <c r="AE122" s="190">
        <f>'46'!AE$116</f>
        <v>1</v>
      </c>
      <c r="AF122" s="188">
        <f>'46'!AF$116</f>
        <v>58</v>
      </c>
      <c r="AG122" s="192">
        <f>'46'!AG$116</f>
        <v>358116</v>
      </c>
      <c r="AH122" s="192">
        <f>'46'!AH$116</f>
        <v>159705</v>
      </c>
      <c r="AI122" s="189">
        <f>'46'!AI$116</f>
        <v>128796.19099999999</v>
      </c>
      <c r="AJ122" s="190">
        <f>'46'!AJ$116</f>
        <v>1</v>
      </c>
    </row>
    <row r="123" spans="1:36" x14ac:dyDescent="0.2">
      <c r="A123" s="191" t="str">
        <f t="shared" si="1"/>
        <v>Abbildung 47</v>
      </c>
      <c r="B123" s="188">
        <f>'47'!B$116</f>
        <v>38</v>
      </c>
      <c r="C123" s="192">
        <f>'47'!C$116</f>
        <v>311729</v>
      </c>
      <c r="D123" s="192">
        <f>'47'!D$116</f>
        <v>156654</v>
      </c>
      <c r="E123" s="189">
        <f>'47'!E$116</f>
        <v>138915.223</v>
      </c>
      <c r="F123" s="190">
        <f>'47'!F$116</f>
        <v>1</v>
      </c>
      <c r="G123" s="188">
        <f>'47'!G$116</f>
        <v>38</v>
      </c>
      <c r="H123" s="192">
        <f>'47'!H$116</f>
        <v>305370</v>
      </c>
      <c r="I123" s="192">
        <f>'47'!I$116</f>
        <v>151460</v>
      </c>
      <c r="J123" s="189">
        <f>'47'!J$116</f>
        <v>127845.83200000001</v>
      </c>
      <c r="K123" s="190">
        <f>'47'!K$116</f>
        <v>0.99999999999999989</v>
      </c>
      <c r="L123" s="188">
        <f>'47'!L$116</f>
        <v>38</v>
      </c>
      <c r="M123" s="192">
        <f>'47'!M$116</f>
        <v>325723</v>
      </c>
      <c r="N123" s="192">
        <f>'47'!N$116</f>
        <v>156184</v>
      </c>
      <c r="O123" s="189">
        <f>'47'!O$116</f>
        <v>134010.117</v>
      </c>
      <c r="P123" s="190">
        <f>'47'!P$116</f>
        <v>1</v>
      </c>
      <c r="Q123" s="188">
        <f>'47'!Q$116</f>
        <v>39</v>
      </c>
      <c r="R123" s="192">
        <f>'47'!R$116</f>
        <v>322040</v>
      </c>
      <c r="S123" s="192">
        <f>'47'!S$116</f>
        <v>150098</v>
      </c>
      <c r="T123" s="189">
        <f>'47'!T$116</f>
        <v>127277.37900000002</v>
      </c>
      <c r="U123" s="190">
        <f>'47'!U$116</f>
        <v>0.99999999999999989</v>
      </c>
      <c r="V123" s="188">
        <f>'47'!V$116</f>
        <v>38</v>
      </c>
      <c r="W123" s="192">
        <f>'47'!W$116</f>
        <v>308343</v>
      </c>
      <c r="X123" s="192">
        <f>'47'!X$116</f>
        <v>143834</v>
      </c>
      <c r="Y123" s="189">
        <f>'47'!Y$116</f>
        <v>119248.00900000001</v>
      </c>
      <c r="Z123" s="190">
        <f>'47'!Z$116</f>
        <v>1</v>
      </c>
      <c r="AA123" s="188">
        <f>'47'!AA$116</f>
        <v>43</v>
      </c>
      <c r="AB123" s="192">
        <f>'47'!AB$116</f>
        <v>339380</v>
      </c>
      <c r="AC123" s="192">
        <f>'47'!AC$116</f>
        <v>153912</v>
      </c>
      <c r="AD123" s="189">
        <f>'47'!AD$116</f>
        <v>125301.11599999999</v>
      </c>
      <c r="AE123" s="190">
        <f>'47'!AE$116</f>
        <v>1</v>
      </c>
      <c r="AF123" s="188">
        <f>'47'!AF$116</f>
        <v>58</v>
      </c>
      <c r="AG123" s="192">
        <f>'47'!AG$116</f>
        <v>358116</v>
      </c>
      <c r="AH123" s="192">
        <f>'47'!AH$116</f>
        <v>159705</v>
      </c>
      <c r="AI123" s="189">
        <f>'47'!AI$116</f>
        <v>128796.19099999999</v>
      </c>
      <c r="AJ123" s="190">
        <f>'47'!AJ$116</f>
        <v>1</v>
      </c>
    </row>
    <row r="124" spans="1:36" x14ac:dyDescent="0.2">
      <c r="A124" s="191" t="str">
        <f t="shared" si="1"/>
        <v>Abbildung 48</v>
      </c>
      <c r="B124" s="188">
        <f>'48'!B$116</f>
        <v>38</v>
      </c>
      <c r="C124" s="192">
        <f>'48'!C$116</f>
        <v>311729</v>
      </c>
      <c r="D124" s="192">
        <f>'48'!D$116</f>
        <v>156654</v>
      </c>
      <c r="E124" s="189">
        <f>'48'!E$116</f>
        <v>138915.223</v>
      </c>
      <c r="F124" s="190">
        <f>'48'!F$116</f>
        <v>1</v>
      </c>
      <c r="G124" s="188">
        <f>'48'!G$116</f>
        <v>38</v>
      </c>
      <c r="H124" s="192">
        <f>'48'!H$116</f>
        <v>305370</v>
      </c>
      <c r="I124" s="192">
        <f>'48'!I$116</f>
        <v>151460</v>
      </c>
      <c r="J124" s="189">
        <f>'48'!J$116</f>
        <v>127845.83199999999</v>
      </c>
      <c r="K124" s="190">
        <f>'48'!K$116</f>
        <v>1</v>
      </c>
      <c r="L124" s="188">
        <f>'48'!L$116</f>
        <v>38</v>
      </c>
      <c r="M124" s="192">
        <f>'48'!M$116</f>
        <v>325723</v>
      </c>
      <c r="N124" s="192">
        <f>'48'!N$116</f>
        <v>156184</v>
      </c>
      <c r="O124" s="189">
        <f>'48'!O$116</f>
        <v>134010.117</v>
      </c>
      <c r="P124" s="190">
        <f>'48'!P$116</f>
        <v>1</v>
      </c>
      <c r="Q124" s="188">
        <f>'48'!Q$116</f>
        <v>39</v>
      </c>
      <c r="R124" s="192">
        <f>'48'!R$116</f>
        <v>322040</v>
      </c>
      <c r="S124" s="192">
        <f>'48'!S$116</f>
        <v>150098</v>
      </c>
      <c r="T124" s="189">
        <f>'48'!T$116</f>
        <v>127277.379</v>
      </c>
      <c r="U124" s="190">
        <f>'48'!U$116</f>
        <v>1</v>
      </c>
      <c r="V124" s="188">
        <f>'48'!V$116</f>
        <v>38</v>
      </c>
      <c r="W124" s="192">
        <f>'48'!W$116</f>
        <v>308343</v>
      </c>
      <c r="X124" s="192">
        <f>'48'!X$116</f>
        <v>143834</v>
      </c>
      <c r="Y124" s="189">
        <f>'48'!Y$116</f>
        <v>119248.00899999999</v>
      </c>
      <c r="Z124" s="190">
        <f>'48'!Z$116</f>
        <v>1</v>
      </c>
      <c r="AA124" s="188">
        <f>'48'!AA$116</f>
        <v>43</v>
      </c>
      <c r="AB124" s="192">
        <f>'48'!AB$116</f>
        <v>339380</v>
      </c>
      <c r="AC124" s="192">
        <f>'48'!AC$116</f>
        <v>153912</v>
      </c>
      <c r="AD124" s="189">
        <f>'48'!AD$116</f>
        <v>125301.11599999999</v>
      </c>
      <c r="AE124" s="190">
        <f>'48'!AE$116</f>
        <v>1</v>
      </c>
      <c r="AF124" s="188">
        <f>'48'!AF$116</f>
        <v>58</v>
      </c>
      <c r="AG124" s="192">
        <f>'48'!AG$116</f>
        <v>358116</v>
      </c>
      <c r="AH124" s="192">
        <f>'48'!AH$116</f>
        <v>159705</v>
      </c>
      <c r="AI124" s="189">
        <f>'48'!AI$116</f>
        <v>128796.19100000001</v>
      </c>
      <c r="AJ124" s="190">
        <f>'48'!AJ$116</f>
        <v>1</v>
      </c>
    </row>
    <row r="125" spans="1:36" x14ac:dyDescent="0.2">
      <c r="A125" s="191" t="str">
        <f t="shared" si="1"/>
        <v>Bonus 1</v>
      </c>
      <c r="B125" s="188">
        <f>'B 1'!B$116</f>
        <v>38</v>
      </c>
      <c r="C125" s="192">
        <f>'B 1'!C$116</f>
        <v>311729</v>
      </c>
      <c r="D125" s="192">
        <f>'B 1'!D$116</f>
        <v>156654</v>
      </c>
      <c r="E125" s="189">
        <f>'B 1'!E$116</f>
        <v>138915.223</v>
      </c>
      <c r="F125" s="190">
        <f>'B 1'!F$116</f>
        <v>1</v>
      </c>
      <c r="G125" s="188">
        <f>'B 1'!G$116</f>
        <v>38</v>
      </c>
      <c r="H125" s="192">
        <f>'B 1'!H$116</f>
        <v>305370</v>
      </c>
      <c r="I125" s="192">
        <f>'B 1'!I$116</f>
        <v>151460</v>
      </c>
      <c r="J125" s="189">
        <f>'B 1'!J$116</f>
        <v>127845.83199999999</v>
      </c>
      <c r="K125" s="190">
        <f>'B 1'!K$116</f>
        <v>1</v>
      </c>
      <c r="L125" s="188">
        <f>'B 1'!L$116</f>
        <v>38</v>
      </c>
      <c r="M125" s="192">
        <f>'B 1'!M$116</f>
        <v>325723</v>
      </c>
      <c r="N125" s="192">
        <f>'B 1'!N$116</f>
        <v>156184</v>
      </c>
      <c r="O125" s="189">
        <f>'B 1'!O$116</f>
        <v>134010.117</v>
      </c>
      <c r="P125" s="190">
        <f>'B 1'!P$116</f>
        <v>1</v>
      </c>
      <c r="Q125" s="188">
        <f>'B 1'!Q$116</f>
        <v>39</v>
      </c>
      <c r="R125" s="192">
        <f>'B 1'!R$116</f>
        <v>322040</v>
      </c>
      <c r="S125" s="192">
        <f>'B 1'!S$116</f>
        <v>150098</v>
      </c>
      <c r="T125" s="189">
        <f>'B 1'!T$116</f>
        <v>127277.379</v>
      </c>
      <c r="U125" s="190">
        <f>'B 1'!U$116</f>
        <v>0.99999999999999989</v>
      </c>
      <c r="V125" s="188">
        <f>'B 1'!V$116</f>
        <v>38</v>
      </c>
      <c r="W125" s="192">
        <f>'B 1'!W$116</f>
        <v>308343</v>
      </c>
      <c r="X125" s="192">
        <f>'B 1'!X$116</f>
        <v>143834</v>
      </c>
      <c r="Y125" s="189">
        <f>'B 1'!Y$116</f>
        <v>119248.00900000001</v>
      </c>
      <c r="Z125" s="190">
        <f>'B 1'!Z$116</f>
        <v>1</v>
      </c>
      <c r="AA125" s="188">
        <f>'B 1'!AA$116</f>
        <v>43</v>
      </c>
      <c r="AB125" s="192">
        <f>'B 1'!AB$116</f>
        <v>339380</v>
      </c>
      <c r="AC125" s="192">
        <f>'B 1'!AC$116</f>
        <v>153912</v>
      </c>
      <c r="AD125" s="189">
        <f>'B 1'!AD$116</f>
        <v>125301.11599999999</v>
      </c>
      <c r="AE125" s="190">
        <f>'B 1'!AE$116</f>
        <v>1</v>
      </c>
      <c r="AF125" s="188">
        <f>'B 1'!AF$116</f>
        <v>58</v>
      </c>
      <c r="AG125" s="192">
        <f>'B 1'!AG$116</f>
        <v>358116</v>
      </c>
      <c r="AH125" s="192">
        <f>'B 1'!AH$116</f>
        <v>159705</v>
      </c>
      <c r="AI125" s="189">
        <f>'B 1'!AI$116</f>
        <v>128796.19099999999</v>
      </c>
      <c r="AJ125" s="190">
        <f>'B 1'!AJ$116</f>
        <v>1</v>
      </c>
    </row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91" t="str">
        <f>A12</f>
        <v>Abbildung 13</v>
      </c>
      <c r="B132" s="188">
        <f>'13'!B$156</f>
        <v>1342</v>
      </c>
      <c r="C132" s="192">
        <f>'13'!C$156</f>
        <v>3188608</v>
      </c>
      <c r="D132" s="192">
        <f>'13'!D$156</f>
        <v>792318</v>
      </c>
      <c r="E132" s="189">
        <f>'13'!E$156</f>
        <v>761818.05</v>
      </c>
      <c r="F132" s="190">
        <f>'13'!F$156</f>
        <v>1</v>
      </c>
      <c r="G132" s="188">
        <f>'13'!G$156</f>
        <v>1443</v>
      </c>
      <c r="H132" s="192">
        <f>'13'!H$156</f>
        <v>2886342</v>
      </c>
      <c r="I132" s="192">
        <f>'13'!I$156</f>
        <v>785157</v>
      </c>
      <c r="J132" s="189">
        <f>'13'!J$156</f>
        <v>698195.27799999993</v>
      </c>
      <c r="K132" s="190">
        <f>'13'!K$156</f>
        <v>1</v>
      </c>
      <c r="L132" s="188">
        <f>'13'!L$156</f>
        <v>1495</v>
      </c>
      <c r="M132" s="192">
        <f>'13'!M$156</f>
        <v>2775445</v>
      </c>
      <c r="N132" s="192">
        <f>'13'!N$156</f>
        <v>760411</v>
      </c>
      <c r="O132" s="189">
        <f>'13'!O$156</f>
        <v>669595.87</v>
      </c>
      <c r="P132" s="190">
        <f>'13'!P$156</f>
        <v>0.99999999999999989</v>
      </c>
      <c r="Q132" s="188">
        <f>'13'!Q$156</f>
        <v>1517</v>
      </c>
      <c r="R132" s="192">
        <f>'13'!R$156</f>
        <v>2674360</v>
      </c>
      <c r="S132" s="192">
        <f>'13'!S$156</f>
        <v>737571</v>
      </c>
      <c r="T132" s="189">
        <f>'13'!T$156</f>
        <v>634960.5299999998</v>
      </c>
      <c r="U132" s="190">
        <f>'13'!U$156</f>
        <v>1.0000000000000002</v>
      </c>
      <c r="V132" s="188">
        <f>'13'!V$156</f>
        <v>1569</v>
      </c>
      <c r="W132" s="192">
        <f>'13'!W$156</f>
        <v>2643137</v>
      </c>
      <c r="X132" s="192">
        <f>'13'!X$156</f>
        <v>722497</v>
      </c>
      <c r="Y132" s="189">
        <f>'13'!Y$156</f>
        <v>605315.05500000017</v>
      </c>
      <c r="Z132" s="190">
        <f>'13'!Z$156</f>
        <v>0.99999999999999956</v>
      </c>
      <c r="AA132" s="188">
        <f>'13'!AA$156</f>
        <v>1653</v>
      </c>
      <c r="AB132" s="192">
        <f>'13'!AB$156</f>
        <v>2649952</v>
      </c>
      <c r="AC132" s="192">
        <f>'13'!AC$156</f>
        <v>709773</v>
      </c>
      <c r="AD132" s="189">
        <f>'13'!AD$156</f>
        <v>576454.98400000005</v>
      </c>
      <c r="AE132" s="190">
        <f>'13'!AE$156</f>
        <v>0.99999999999999989</v>
      </c>
      <c r="AF132" s="188">
        <f>'13'!AF$156</f>
        <v>0</v>
      </c>
      <c r="AG132" s="192">
        <f>'13'!AG$156</f>
        <v>0</v>
      </c>
      <c r="AH132" s="192">
        <f>'13'!AH$156</f>
        <v>0</v>
      </c>
      <c r="AI132" s="189">
        <f>'13'!AI$156</f>
        <v>0</v>
      </c>
      <c r="AJ132" s="190" t="e">
        <f>'13'!AJ$156</f>
        <v>#DIV/0!</v>
      </c>
    </row>
    <row r="133" spans="1:36" x14ac:dyDescent="0.2">
      <c r="A133" s="191" t="str">
        <f t="shared" ref="A133:A165" si="2">A13</f>
        <v>Abbildung 14</v>
      </c>
      <c r="B133" s="188">
        <f>'14'!B$156</f>
        <v>1342</v>
      </c>
      <c r="C133" s="192">
        <f>'14'!C$156</f>
        <v>3188608</v>
      </c>
      <c r="D133" s="192">
        <f>'14'!D$156</f>
        <v>792318</v>
      </c>
      <c r="E133" s="189">
        <f>'14'!E$156</f>
        <v>761818.04999999993</v>
      </c>
      <c r="F133" s="190">
        <f>'14'!F$156</f>
        <v>1</v>
      </c>
      <c r="G133" s="188">
        <f>'14'!G$156</f>
        <v>1443</v>
      </c>
      <c r="H133" s="192">
        <f>'14'!H$156</f>
        <v>2886342</v>
      </c>
      <c r="I133" s="192">
        <f>'14'!I$156</f>
        <v>785157</v>
      </c>
      <c r="J133" s="189">
        <f>'14'!J$156</f>
        <v>698195.27799999993</v>
      </c>
      <c r="K133" s="190">
        <f>'14'!K$156</f>
        <v>1.0000000000000002</v>
      </c>
      <c r="L133" s="188">
        <f>'14'!L$156</f>
        <v>1495</v>
      </c>
      <c r="M133" s="192">
        <f>'14'!M$156</f>
        <v>2775445</v>
      </c>
      <c r="N133" s="192">
        <f>'14'!N$156</f>
        <v>760411</v>
      </c>
      <c r="O133" s="189">
        <f>'14'!O$156</f>
        <v>669595.87</v>
      </c>
      <c r="P133" s="190">
        <f>'14'!P$156</f>
        <v>1</v>
      </c>
      <c r="Q133" s="188">
        <f>'14'!Q$156</f>
        <v>1517</v>
      </c>
      <c r="R133" s="192">
        <f>'14'!R$156</f>
        <v>2674360</v>
      </c>
      <c r="S133" s="192">
        <f>'14'!S$156</f>
        <v>737571</v>
      </c>
      <c r="T133" s="189">
        <f>'14'!T$156</f>
        <v>634960.52999999991</v>
      </c>
      <c r="U133" s="190">
        <f>'14'!U$156</f>
        <v>1</v>
      </c>
      <c r="V133" s="188">
        <f>'14'!V$156</f>
        <v>1569</v>
      </c>
      <c r="W133" s="192">
        <f>'14'!W$156</f>
        <v>2643137</v>
      </c>
      <c r="X133" s="192">
        <f>'14'!X$156</f>
        <v>722497</v>
      </c>
      <c r="Y133" s="189">
        <f>'14'!Y$156</f>
        <v>605315.05499999993</v>
      </c>
      <c r="Z133" s="190">
        <f>'14'!Z$156</f>
        <v>1</v>
      </c>
      <c r="AA133" s="188">
        <f>'14'!AA$156</f>
        <v>1653</v>
      </c>
      <c r="AB133" s="192">
        <f>'14'!AB$156</f>
        <v>2649952</v>
      </c>
      <c r="AC133" s="192">
        <f>'14'!AC$156</f>
        <v>709773</v>
      </c>
      <c r="AD133" s="189">
        <f>'14'!AD$156</f>
        <v>576454.98400000005</v>
      </c>
      <c r="AE133" s="190">
        <f>'14'!AE$156</f>
        <v>0.99999999999999989</v>
      </c>
      <c r="AF133" s="188">
        <f>'14'!AF$156</f>
        <v>0</v>
      </c>
      <c r="AG133" s="192">
        <f>'14'!AG$156</f>
        <v>0</v>
      </c>
      <c r="AH133" s="192">
        <f>'14'!AH$156</f>
        <v>0</v>
      </c>
      <c r="AI133" s="189">
        <f>'14'!AI$156</f>
        <v>0</v>
      </c>
      <c r="AJ133" s="190" t="e">
        <f>'14'!AJ$156</f>
        <v>#DIV/0!</v>
      </c>
    </row>
    <row r="134" spans="1:36" x14ac:dyDescent="0.2">
      <c r="A134" s="191" t="str">
        <f t="shared" si="2"/>
        <v>Abbildung 15</v>
      </c>
      <c r="B134" s="188">
        <f>'15'!B$156</f>
        <v>1342</v>
      </c>
      <c r="C134" s="192">
        <f>'15'!C$156</f>
        <v>3188608</v>
      </c>
      <c r="D134" s="192">
        <f>'15'!D$156</f>
        <v>792318</v>
      </c>
      <c r="E134" s="189">
        <f>'15'!E$156</f>
        <v>761818.04999999981</v>
      </c>
      <c r="F134" s="190">
        <f>'15'!F$156</f>
        <v>1.0000000000000002</v>
      </c>
      <c r="G134" s="188">
        <f>'15'!G$156</f>
        <v>1443</v>
      </c>
      <c r="H134" s="192">
        <f>'15'!H$156</f>
        <v>2886342</v>
      </c>
      <c r="I134" s="192">
        <f>'15'!I$156</f>
        <v>785157</v>
      </c>
      <c r="J134" s="189">
        <f>'15'!J$156</f>
        <v>698195.27799999993</v>
      </c>
      <c r="K134" s="190">
        <f>'15'!K$156</f>
        <v>1</v>
      </c>
      <c r="L134" s="188">
        <f>'15'!L$156</f>
        <v>1495</v>
      </c>
      <c r="M134" s="192">
        <f>'15'!M$156</f>
        <v>2775445</v>
      </c>
      <c r="N134" s="192">
        <f>'15'!N$156</f>
        <v>760411</v>
      </c>
      <c r="O134" s="189">
        <f>'15'!O$156</f>
        <v>669595.87</v>
      </c>
      <c r="P134" s="190">
        <f>'15'!P$156</f>
        <v>1</v>
      </c>
      <c r="Q134" s="188">
        <f>'15'!Q$156</f>
        <v>1517</v>
      </c>
      <c r="R134" s="192">
        <f>'15'!R$156</f>
        <v>2674360</v>
      </c>
      <c r="S134" s="192">
        <f>'15'!S$156</f>
        <v>737571</v>
      </c>
      <c r="T134" s="189">
        <f>'15'!T$156</f>
        <v>634960.52999999991</v>
      </c>
      <c r="U134" s="190">
        <f>'15'!U$156</f>
        <v>1.0000000000000002</v>
      </c>
      <c r="V134" s="188">
        <f>'15'!V$156</f>
        <v>1569</v>
      </c>
      <c r="W134" s="192">
        <f>'15'!W$156</f>
        <v>2643137</v>
      </c>
      <c r="X134" s="192">
        <f>'15'!X$156</f>
        <v>722497</v>
      </c>
      <c r="Y134" s="189">
        <f>'15'!Y$156</f>
        <v>605315.05499999993</v>
      </c>
      <c r="Z134" s="190">
        <f>'15'!Z$156</f>
        <v>1</v>
      </c>
      <c r="AA134" s="188">
        <f>'15'!AA$156</f>
        <v>1653</v>
      </c>
      <c r="AB134" s="192">
        <f>'15'!AB$156</f>
        <v>2649952</v>
      </c>
      <c r="AC134" s="192">
        <f>'15'!AC$156</f>
        <v>709773</v>
      </c>
      <c r="AD134" s="189">
        <f>'15'!AD$156</f>
        <v>576454.98400000005</v>
      </c>
      <c r="AE134" s="190">
        <f>'15'!AE$156</f>
        <v>1</v>
      </c>
      <c r="AF134" s="188">
        <f>'15'!AF$156</f>
        <v>0</v>
      </c>
      <c r="AG134" s="192">
        <f>'15'!AG$156</f>
        <v>0</v>
      </c>
      <c r="AH134" s="192">
        <f>'15'!AH$156</f>
        <v>0</v>
      </c>
      <c r="AI134" s="189">
        <f>'15'!AI$156</f>
        <v>0</v>
      </c>
      <c r="AJ134" s="190" t="e">
        <f>'15'!AJ$156</f>
        <v>#DIV/0!</v>
      </c>
    </row>
    <row r="135" spans="1:36" x14ac:dyDescent="0.2">
      <c r="A135" s="191" t="str">
        <f t="shared" si="2"/>
        <v>Abbildung 16</v>
      </c>
      <c r="B135" s="188">
        <f>'16'!B$156</f>
        <v>1342</v>
      </c>
      <c r="C135" s="192">
        <f>'16'!C$156</f>
        <v>3188608</v>
      </c>
      <c r="D135" s="192">
        <f>'16'!D$156</f>
        <v>792318</v>
      </c>
      <c r="E135" s="189">
        <f>'16'!E$156</f>
        <v>761818.04999999993</v>
      </c>
      <c r="F135" s="190">
        <f>'16'!F$156</f>
        <v>1</v>
      </c>
      <c r="G135" s="188">
        <f>'16'!G$156</f>
        <v>1443</v>
      </c>
      <c r="H135" s="192">
        <f>'16'!H$156</f>
        <v>2886342</v>
      </c>
      <c r="I135" s="192">
        <f>'16'!I$156</f>
        <v>785157</v>
      </c>
      <c r="J135" s="189">
        <f>'16'!J$156</f>
        <v>698195.27800000005</v>
      </c>
      <c r="K135" s="190">
        <f>'16'!K$156</f>
        <v>0.99999999999999989</v>
      </c>
      <c r="L135" s="188">
        <f>'16'!L$156</f>
        <v>1495</v>
      </c>
      <c r="M135" s="192">
        <f>'16'!M$156</f>
        <v>2775445</v>
      </c>
      <c r="N135" s="192">
        <f>'16'!N$156</f>
        <v>760411</v>
      </c>
      <c r="O135" s="189">
        <f>'16'!O$156</f>
        <v>669595.87000000011</v>
      </c>
      <c r="P135" s="190">
        <f>'16'!P$156</f>
        <v>0.99999999999999989</v>
      </c>
      <c r="Q135" s="188">
        <f>'16'!Q$156</f>
        <v>1517</v>
      </c>
      <c r="R135" s="192">
        <f>'16'!R$156</f>
        <v>2674360</v>
      </c>
      <c r="S135" s="192">
        <f>'16'!S$156</f>
        <v>737571</v>
      </c>
      <c r="T135" s="189">
        <f>'16'!T$156</f>
        <v>634960.53</v>
      </c>
      <c r="U135" s="190">
        <f>'16'!U$156</f>
        <v>1</v>
      </c>
      <c r="V135" s="188">
        <f>'16'!V$156</f>
        <v>1569</v>
      </c>
      <c r="W135" s="192">
        <f>'16'!W$156</f>
        <v>2643137</v>
      </c>
      <c r="X135" s="192">
        <f>'16'!X$156</f>
        <v>722497</v>
      </c>
      <c r="Y135" s="189">
        <f>'16'!Y$156</f>
        <v>605315.05500000005</v>
      </c>
      <c r="Z135" s="190">
        <f>'16'!Z$156</f>
        <v>1</v>
      </c>
      <c r="AA135" s="188">
        <f>'16'!AA$156</f>
        <v>1653</v>
      </c>
      <c r="AB135" s="192">
        <f>'16'!AB$156</f>
        <v>2649952</v>
      </c>
      <c r="AC135" s="192">
        <f>'16'!AC$156</f>
        <v>709773</v>
      </c>
      <c r="AD135" s="189">
        <f>'16'!AD$156</f>
        <v>576454.98400000005</v>
      </c>
      <c r="AE135" s="190">
        <f>'16'!AE$156</f>
        <v>0.99999999999999978</v>
      </c>
      <c r="AF135" s="188">
        <f>'16'!AF$156</f>
        <v>0</v>
      </c>
      <c r="AG135" s="192">
        <f>'16'!AG$156</f>
        <v>0</v>
      </c>
      <c r="AH135" s="192">
        <f>'16'!AH$156</f>
        <v>0</v>
      </c>
      <c r="AI135" s="189">
        <f>'16'!AI$156</f>
        <v>0</v>
      </c>
      <c r="AJ135" s="190" t="e">
        <f>'16'!AJ$156</f>
        <v>#DIV/0!</v>
      </c>
    </row>
    <row r="136" spans="1:36" x14ac:dyDescent="0.2">
      <c r="A136" s="191" t="str">
        <f t="shared" si="2"/>
        <v>Abbildung 17</v>
      </c>
      <c r="B136" s="188">
        <f>'17'!B$156</f>
        <v>1342</v>
      </c>
      <c r="C136" s="192">
        <f>'17'!C$156</f>
        <v>3188608</v>
      </c>
      <c r="D136" s="192">
        <f>'17'!D$156</f>
        <v>792318</v>
      </c>
      <c r="E136" s="189">
        <f>'17'!E$156</f>
        <v>761818.04999999993</v>
      </c>
      <c r="F136" s="190">
        <f>'17'!F$156</f>
        <v>1</v>
      </c>
      <c r="G136" s="188">
        <f>'17'!G$156</f>
        <v>1442</v>
      </c>
      <c r="H136" s="192">
        <f>'17'!H$156</f>
        <v>2886171</v>
      </c>
      <c r="I136" s="192">
        <f>'17'!I$156</f>
        <v>785072</v>
      </c>
      <c r="J136" s="189">
        <f>'17'!J$156</f>
        <v>698132.88600000006</v>
      </c>
      <c r="K136" s="190">
        <f>'17'!K$156</f>
        <v>0.99999999999999989</v>
      </c>
      <c r="L136" s="188">
        <f>'17'!L$156</f>
        <v>1495</v>
      </c>
      <c r="M136" s="192">
        <f>'17'!M$156</f>
        <v>2775445</v>
      </c>
      <c r="N136" s="192">
        <f>'17'!N$156</f>
        <v>760411</v>
      </c>
      <c r="O136" s="189">
        <f>'17'!O$156</f>
        <v>669595.87</v>
      </c>
      <c r="P136" s="190">
        <f>'17'!P$156</f>
        <v>1</v>
      </c>
      <c r="Q136" s="188">
        <f>'17'!Q$156</f>
        <v>1517</v>
      </c>
      <c r="R136" s="192">
        <f>'17'!R$156</f>
        <v>2674360</v>
      </c>
      <c r="S136" s="192">
        <f>'17'!S$156</f>
        <v>737571</v>
      </c>
      <c r="T136" s="189">
        <f>'17'!T$156</f>
        <v>634960.53</v>
      </c>
      <c r="U136" s="190">
        <f>'17'!U$156</f>
        <v>1</v>
      </c>
      <c r="V136" s="188">
        <f>'17'!V$156</f>
        <v>1569</v>
      </c>
      <c r="W136" s="192">
        <f>'17'!W$156</f>
        <v>2643137</v>
      </c>
      <c r="X136" s="192">
        <f>'17'!X$156</f>
        <v>722497</v>
      </c>
      <c r="Y136" s="189">
        <f>'17'!Y$156</f>
        <v>605315.05500000005</v>
      </c>
      <c r="Z136" s="190">
        <f>'17'!Z$156</f>
        <v>1</v>
      </c>
      <c r="AA136" s="188">
        <f>'17'!AA$156</f>
        <v>1653</v>
      </c>
      <c r="AB136" s="192">
        <f>'17'!AB$156</f>
        <v>2649952</v>
      </c>
      <c r="AC136" s="192">
        <f>'17'!AC$156</f>
        <v>709773</v>
      </c>
      <c r="AD136" s="189">
        <f>'17'!AD$156</f>
        <v>576454.98399999994</v>
      </c>
      <c r="AE136" s="190">
        <f>'17'!AE$156</f>
        <v>1.0000000000000002</v>
      </c>
      <c r="AF136" s="188">
        <f>'17'!AF$156</f>
        <v>0</v>
      </c>
      <c r="AG136" s="192">
        <f>'17'!AG$156</f>
        <v>0</v>
      </c>
      <c r="AH136" s="192">
        <f>'17'!AH$156</f>
        <v>0</v>
      </c>
      <c r="AI136" s="189">
        <f>'17'!AI$156</f>
        <v>0</v>
      </c>
      <c r="AJ136" s="190" t="e">
        <f>'17'!AJ$156</f>
        <v>#DIV/0!</v>
      </c>
    </row>
    <row r="137" spans="1:36" x14ac:dyDescent="0.2">
      <c r="A137" s="191" t="str">
        <f t="shared" si="2"/>
        <v>Abbildung 18</v>
      </c>
      <c r="B137" s="188">
        <f>'18'!B$156</f>
        <v>1342</v>
      </c>
      <c r="C137" s="192">
        <f>'18'!C$156</f>
        <v>3188608</v>
      </c>
      <c r="D137" s="192">
        <f>'18'!D$156</f>
        <v>792318</v>
      </c>
      <c r="E137" s="189">
        <f>'18'!E$156</f>
        <v>761818.05</v>
      </c>
      <c r="F137" s="190">
        <f>'18'!F$156</f>
        <v>0.99999999999999989</v>
      </c>
      <c r="G137" s="188">
        <f>'18'!G$156</f>
        <v>1443</v>
      </c>
      <c r="H137" s="192">
        <f>'18'!H$156</f>
        <v>2886342</v>
      </c>
      <c r="I137" s="192">
        <f>'18'!I$156</f>
        <v>785157</v>
      </c>
      <c r="J137" s="189">
        <f>'18'!J$156</f>
        <v>698195.27799999993</v>
      </c>
      <c r="K137" s="190">
        <f>'18'!K$156</f>
        <v>1</v>
      </c>
      <c r="L137" s="188">
        <f>'18'!L$156</f>
        <v>1495</v>
      </c>
      <c r="M137" s="192">
        <f>'18'!M$156</f>
        <v>2775445</v>
      </c>
      <c r="N137" s="192">
        <f>'18'!N$156</f>
        <v>760411</v>
      </c>
      <c r="O137" s="189">
        <f>'18'!O$156</f>
        <v>669595.87000000011</v>
      </c>
      <c r="P137" s="190">
        <f>'18'!P$156</f>
        <v>0.99999999999999989</v>
      </c>
      <c r="Q137" s="188">
        <f>'18'!Q$156</f>
        <v>1517</v>
      </c>
      <c r="R137" s="192">
        <f>'18'!R$156</f>
        <v>2674360</v>
      </c>
      <c r="S137" s="192">
        <f>'18'!S$156</f>
        <v>737571</v>
      </c>
      <c r="T137" s="189">
        <f>'18'!T$156</f>
        <v>634960.53</v>
      </c>
      <c r="U137" s="190">
        <f>'18'!U$156</f>
        <v>1</v>
      </c>
      <c r="V137" s="188">
        <f>'18'!V$156</f>
        <v>1569</v>
      </c>
      <c r="W137" s="192">
        <f>'18'!W$156</f>
        <v>2643137</v>
      </c>
      <c r="X137" s="192">
        <f>'18'!X$156</f>
        <v>722497</v>
      </c>
      <c r="Y137" s="189">
        <f>'18'!Y$156</f>
        <v>605315.05499999993</v>
      </c>
      <c r="Z137" s="190">
        <f>'18'!Z$156</f>
        <v>1.0000000000000002</v>
      </c>
      <c r="AA137" s="188">
        <f>'18'!AA$156</f>
        <v>1653</v>
      </c>
      <c r="AB137" s="192">
        <f>'18'!AB$156</f>
        <v>2649952</v>
      </c>
      <c r="AC137" s="192">
        <f>'18'!AC$156</f>
        <v>709773</v>
      </c>
      <c r="AD137" s="189">
        <f>'18'!AD$156</f>
        <v>576454.98400000005</v>
      </c>
      <c r="AE137" s="190">
        <f>'18'!AE$156</f>
        <v>0.99999999999999989</v>
      </c>
      <c r="AF137" s="188">
        <f>'18'!AF$156</f>
        <v>0</v>
      </c>
      <c r="AG137" s="192">
        <f>'18'!AG$156</f>
        <v>0</v>
      </c>
      <c r="AH137" s="192">
        <f>'18'!AH$156</f>
        <v>0</v>
      </c>
      <c r="AI137" s="189">
        <f>'18'!AI$156</f>
        <v>0</v>
      </c>
      <c r="AJ137" s="190" t="e">
        <f>'18'!AJ$156</f>
        <v>#DIV/0!</v>
      </c>
    </row>
    <row r="138" spans="1:36" x14ac:dyDescent="0.2">
      <c r="A138" s="191" t="str">
        <f t="shared" si="2"/>
        <v>Abbildung 19</v>
      </c>
      <c r="B138" s="188">
        <f>'19'!B$156</f>
        <v>1342</v>
      </c>
      <c r="C138" s="192">
        <f>'19'!C$156</f>
        <v>3188608</v>
      </c>
      <c r="D138" s="192">
        <f>'19'!D$156</f>
        <v>792318</v>
      </c>
      <c r="E138" s="189">
        <f>'19'!E$156</f>
        <v>761818.04999999993</v>
      </c>
      <c r="F138" s="190">
        <f>'19'!F$156</f>
        <v>1</v>
      </c>
      <c r="G138" s="188">
        <f>'19'!G$156</f>
        <v>1443</v>
      </c>
      <c r="H138" s="192">
        <f>'19'!H$156</f>
        <v>2886342</v>
      </c>
      <c r="I138" s="192">
        <f>'19'!I$156</f>
        <v>785157</v>
      </c>
      <c r="J138" s="189">
        <f>'19'!J$156</f>
        <v>698195.27800000005</v>
      </c>
      <c r="K138" s="190">
        <f>'19'!K$156</f>
        <v>0.99999999999999989</v>
      </c>
      <c r="L138" s="188">
        <f>'19'!L$156</f>
        <v>1495</v>
      </c>
      <c r="M138" s="192">
        <f>'19'!M$156</f>
        <v>2775445</v>
      </c>
      <c r="N138" s="192">
        <f>'19'!N$156</f>
        <v>760411</v>
      </c>
      <c r="O138" s="189">
        <f>'19'!O$156</f>
        <v>669595.87</v>
      </c>
      <c r="P138" s="190">
        <f>'19'!P$156</f>
        <v>0.99999999999999989</v>
      </c>
      <c r="Q138" s="188">
        <f>'19'!Q$156</f>
        <v>1517</v>
      </c>
      <c r="R138" s="192">
        <f>'19'!R$156</f>
        <v>2674360</v>
      </c>
      <c r="S138" s="192">
        <f>'19'!S$156</f>
        <v>737571</v>
      </c>
      <c r="T138" s="189">
        <f>'19'!T$156</f>
        <v>634960.52999999991</v>
      </c>
      <c r="U138" s="190">
        <f>'19'!U$156</f>
        <v>1.0000000000000002</v>
      </c>
      <c r="V138" s="188">
        <f>'19'!V$156</f>
        <v>1569</v>
      </c>
      <c r="W138" s="192">
        <f>'19'!W$156</f>
        <v>2643137</v>
      </c>
      <c r="X138" s="192">
        <f>'19'!X$156</f>
        <v>722497</v>
      </c>
      <c r="Y138" s="189">
        <f>'19'!Y$156</f>
        <v>605315.05500000005</v>
      </c>
      <c r="Z138" s="190">
        <f>'19'!Z$156</f>
        <v>0.99999999999999978</v>
      </c>
      <c r="AA138" s="188">
        <f>'19'!AA$156</f>
        <v>1653</v>
      </c>
      <c r="AB138" s="192">
        <f>'19'!AB$156</f>
        <v>2649952</v>
      </c>
      <c r="AC138" s="192">
        <f>'19'!AC$156</f>
        <v>709773</v>
      </c>
      <c r="AD138" s="189">
        <f>'19'!AD$156</f>
        <v>576454.98399999994</v>
      </c>
      <c r="AE138" s="190">
        <f>'19'!AE$156</f>
        <v>1</v>
      </c>
      <c r="AF138" s="188">
        <f>'19'!AF$156</f>
        <v>0</v>
      </c>
      <c r="AG138" s="192">
        <f>'19'!AG$156</f>
        <v>0</v>
      </c>
      <c r="AH138" s="192">
        <f>'19'!AH$156</f>
        <v>0</v>
      </c>
      <c r="AI138" s="189">
        <f>'19'!AI$156</f>
        <v>0</v>
      </c>
      <c r="AJ138" s="190" t="e">
        <f>'19'!AJ$156</f>
        <v>#DIV/0!</v>
      </c>
    </row>
    <row r="139" spans="1:36" x14ac:dyDescent="0.2">
      <c r="A139" s="191" t="str">
        <f t="shared" si="2"/>
        <v>Abbildung 21</v>
      </c>
      <c r="B139" s="188">
        <f>'21'!B$156</f>
        <v>1342</v>
      </c>
      <c r="C139" s="192">
        <f>'21'!C$156</f>
        <v>3188608</v>
      </c>
      <c r="D139" s="192">
        <f>'21'!D$156</f>
        <v>792318</v>
      </c>
      <c r="E139" s="189">
        <f>'21'!E$156</f>
        <v>761818.04999999993</v>
      </c>
      <c r="F139" s="190">
        <f>'21'!F$156</f>
        <v>1</v>
      </c>
      <c r="G139" s="188">
        <f>'21'!G$156</f>
        <v>1443</v>
      </c>
      <c r="H139" s="192">
        <f>'21'!H$156</f>
        <v>2886342</v>
      </c>
      <c r="I139" s="192">
        <f>'21'!I$156</f>
        <v>785157</v>
      </c>
      <c r="J139" s="189">
        <f>'21'!J$156</f>
        <v>698195.27799999993</v>
      </c>
      <c r="K139" s="190">
        <f>'21'!K$156</f>
        <v>1</v>
      </c>
      <c r="L139" s="188">
        <f>'21'!L$156</f>
        <v>1495</v>
      </c>
      <c r="M139" s="192">
        <f>'21'!M$156</f>
        <v>2775445</v>
      </c>
      <c r="N139" s="192">
        <f>'21'!N$156</f>
        <v>760411</v>
      </c>
      <c r="O139" s="189">
        <f>'21'!O$156</f>
        <v>669595.87000000011</v>
      </c>
      <c r="P139" s="190">
        <f>'21'!P$156</f>
        <v>0.99999999999999989</v>
      </c>
      <c r="Q139" s="188">
        <f>'21'!Q$156</f>
        <v>1517</v>
      </c>
      <c r="R139" s="192">
        <f>'21'!R$156</f>
        <v>2674360</v>
      </c>
      <c r="S139" s="192">
        <f>'21'!S$156</f>
        <v>737571</v>
      </c>
      <c r="T139" s="189">
        <f>'21'!T$156</f>
        <v>634960.53</v>
      </c>
      <c r="U139" s="190">
        <f>'21'!U$156</f>
        <v>1</v>
      </c>
      <c r="V139" s="188">
        <f>'21'!V$156</f>
        <v>1569</v>
      </c>
      <c r="W139" s="192">
        <f>'21'!W$156</f>
        <v>2643137</v>
      </c>
      <c r="X139" s="192">
        <f>'21'!X$156</f>
        <v>722497</v>
      </c>
      <c r="Y139" s="189">
        <f>'21'!Y$156</f>
        <v>605315.05500000005</v>
      </c>
      <c r="Z139" s="190">
        <f>'21'!Z$156</f>
        <v>0.99999999999999989</v>
      </c>
      <c r="AA139" s="188">
        <f>'21'!AA$156</f>
        <v>1653</v>
      </c>
      <c r="AB139" s="192">
        <f>'21'!AB$156</f>
        <v>2649952</v>
      </c>
      <c r="AC139" s="192">
        <f>'21'!AC$156</f>
        <v>709773</v>
      </c>
      <c r="AD139" s="189">
        <f>'21'!AD$156</f>
        <v>576454.98400000005</v>
      </c>
      <c r="AE139" s="190">
        <f>'21'!AE$156</f>
        <v>0.99999999999999989</v>
      </c>
      <c r="AF139" s="188">
        <f>'21'!AF$156</f>
        <v>0</v>
      </c>
      <c r="AG139" s="192">
        <f>'21'!AG$156</f>
        <v>0</v>
      </c>
      <c r="AH139" s="192">
        <f>'21'!AH$156</f>
        <v>0</v>
      </c>
      <c r="AI139" s="189">
        <f>'21'!AI$156</f>
        <v>0</v>
      </c>
      <c r="AJ139" s="190" t="e">
        <f>'21'!AJ$156</f>
        <v>#DIV/0!</v>
      </c>
    </row>
    <row r="140" spans="1:36" x14ac:dyDescent="0.2">
      <c r="A140" s="191" t="str">
        <f t="shared" si="2"/>
        <v>Abbildung 22</v>
      </c>
      <c r="B140" s="188">
        <f>'22'!B$156</f>
        <v>1342</v>
      </c>
      <c r="C140" s="192">
        <f>'22'!C$156</f>
        <v>3188608</v>
      </c>
      <c r="D140" s="192">
        <f>'22'!D$156</f>
        <v>792318</v>
      </c>
      <c r="E140" s="189">
        <f>'22'!E$156</f>
        <v>761818.05000000016</v>
      </c>
      <c r="F140" s="190">
        <f>'22'!F$156</f>
        <v>0.99999999999999978</v>
      </c>
      <c r="G140" s="188">
        <f>'22'!G$156</f>
        <v>1443</v>
      </c>
      <c r="H140" s="192">
        <f>'22'!H$156</f>
        <v>2886342</v>
      </c>
      <c r="I140" s="192">
        <f>'22'!I$156</f>
        <v>785157</v>
      </c>
      <c r="J140" s="189">
        <f>'22'!J$156</f>
        <v>698195.27799999993</v>
      </c>
      <c r="K140" s="190">
        <f>'22'!K$156</f>
        <v>1</v>
      </c>
      <c r="L140" s="188">
        <f>'22'!L$156</f>
        <v>1495</v>
      </c>
      <c r="M140" s="192">
        <f>'22'!M$156</f>
        <v>2775445</v>
      </c>
      <c r="N140" s="192">
        <f>'22'!N$156</f>
        <v>760411</v>
      </c>
      <c r="O140" s="189">
        <f>'22'!O$156</f>
        <v>669595.87</v>
      </c>
      <c r="P140" s="190">
        <f>'22'!P$156</f>
        <v>1</v>
      </c>
      <c r="Q140" s="188">
        <f>'22'!Q$156</f>
        <v>1517</v>
      </c>
      <c r="R140" s="192">
        <f>'22'!R$156</f>
        <v>2674360</v>
      </c>
      <c r="S140" s="192">
        <f>'22'!S$156</f>
        <v>737571</v>
      </c>
      <c r="T140" s="189">
        <f>'22'!T$156</f>
        <v>634960.53000000014</v>
      </c>
      <c r="U140" s="190">
        <f>'22'!U$156</f>
        <v>0.99999999999999978</v>
      </c>
      <c r="V140" s="188">
        <f>'22'!V$156</f>
        <v>1569</v>
      </c>
      <c r="W140" s="192">
        <f>'22'!W$156</f>
        <v>2643137</v>
      </c>
      <c r="X140" s="192">
        <f>'22'!X$156</f>
        <v>722497</v>
      </c>
      <c r="Y140" s="189">
        <f>'22'!Y$156</f>
        <v>605315.05500000005</v>
      </c>
      <c r="Z140" s="190">
        <f>'22'!Z$156</f>
        <v>0.99999999999999978</v>
      </c>
      <c r="AA140" s="188">
        <f>'22'!AA$156</f>
        <v>1653</v>
      </c>
      <c r="AB140" s="192">
        <f>'22'!AB$156</f>
        <v>2649952</v>
      </c>
      <c r="AC140" s="192">
        <f>'22'!AC$156</f>
        <v>709773</v>
      </c>
      <c r="AD140" s="189">
        <f>'22'!AD$156</f>
        <v>576454.98399999994</v>
      </c>
      <c r="AE140" s="190">
        <f>'22'!AE$156</f>
        <v>1</v>
      </c>
      <c r="AG140" s="192"/>
      <c r="AH140" s="192"/>
    </row>
    <row r="141" spans="1:36" x14ac:dyDescent="0.2">
      <c r="A141" s="191" t="str">
        <f t="shared" si="2"/>
        <v>Abbildung 23</v>
      </c>
      <c r="B141" s="188">
        <f>'22'!B$156</f>
        <v>1342</v>
      </c>
      <c r="C141" s="192">
        <f>'22'!C$156</f>
        <v>3188608</v>
      </c>
      <c r="D141" s="192">
        <f>'22'!D$156</f>
        <v>792318</v>
      </c>
      <c r="E141" s="189">
        <f>'22'!E$156</f>
        <v>761818.05000000016</v>
      </c>
      <c r="F141" s="190">
        <f>'22'!F$156</f>
        <v>0.99999999999999978</v>
      </c>
      <c r="G141" s="188">
        <f>'22'!G$156</f>
        <v>1443</v>
      </c>
      <c r="H141" s="192">
        <f>'22'!H$156</f>
        <v>2886342</v>
      </c>
      <c r="I141" s="192">
        <f>'22'!I$156</f>
        <v>785157</v>
      </c>
      <c r="J141" s="189">
        <f>'22'!J$156</f>
        <v>698195.27799999993</v>
      </c>
      <c r="K141" s="190">
        <f>'22'!K$156</f>
        <v>1</v>
      </c>
      <c r="L141" s="188">
        <f>'22'!L$156</f>
        <v>1495</v>
      </c>
      <c r="M141" s="192">
        <f>'22'!M$156</f>
        <v>2775445</v>
      </c>
      <c r="N141" s="192">
        <f>'22'!N$156</f>
        <v>760411</v>
      </c>
      <c r="O141" s="189">
        <f>'22'!O$156</f>
        <v>669595.87</v>
      </c>
      <c r="P141" s="190">
        <f>'22'!P$156</f>
        <v>1</v>
      </c>
      <c r="Q141" s="188">
        <f>'22'!Q$156</f>
        <v>1517</v>
      </c>
      <c r="R141" s="192">
        <f>'22'!R$156</f>
        <v>2674360</v>
      </c>
      <c r="S141" s="192">
        <f>'22'!S$156</f>
        <v>737571</v>
      </c>
      <c r="T141" s="189">
        <f>'22'!T$156</f>
        <v>634960.53000000014</v>
      </c>
      <c r="U141" s="190">
        <f>'22'!U$156</f>
        <v>0.99999999999999978</v>
      </c>
      <c r="V141" s="188">
        <f>'22'!V$156</f>
        <v>1569</v>
      </c>
      <c r="W141" s="192">
        <f>'22'!W$156</f>
        <v>2643137</v>
      </c>
      <c r="X141" s="192">
        <f>'22'!X$156</f>
        <v>722497</v>
      </c>
      <c r="Y141" s="189">
        <f>'22'!Y$156</f>
        <v>605315.05500000005</v>
      </c>
      <c r="Z141" s="190">
        <f>'22'!Z$156</f>
        <v>0.99999999999999978</v>
      </c>
      <c r="AA141" s="188">
        <f>'22'!AA$156</f>
        <v>1653</v>
      </c>
      <c r="AB141" s="192">
        <f>'22'!AB$156</f>
        <v>2649952</v>
      </c>
      <c r="AC141" s="192">
        <f>'22'!AC$156</f>
        <v>709773</v>
      </c>
      <c r="AD141" s="189">
        <f>'22'!AD$156</f>
        <v>576454.98399999994</v>
      </c>
      <c r="AE141" s="190">
        <f>'22'!AE$156</f>
        <v>1</v>
      </c>
      <c r="AG141" s="192"/>
      <c r="AH141" s="192"/>
    </row>
    <row r="142" spans="1:36" x14ac:dyDescent="0.2">
      <c r="A142" s="191" t="str">
        <f t="shared" si="2"/>
        <v>Abbildung 24</v>
      </c>
      <c r="B142" s="188">
        <f>'24'!B$156</f>
        <v>1342</v>
      </c>
      <c r="C142" s="192">
        <f>'24'!C$156</f>
        <v>3188608</v>
      </c>
      <c r="D142" s="192">
        <f>'24'!D$156</f>
        <v>792318</v>
      </c>
      <c r="E142" s="189">
        <f>'24'!E$156</f>
        <v>761818.05000000016</v>
      </c>
      <c r="F142" s="190">
        <f>'24'!F$156</f>
        <v>0.99999999999999978</v>
      </c>
      <c r="G142" s="188">
        <f>'24'!G$156</f>
        <v>1443</v>
      </c>
      <c r="H142" s="192">
        <f>'24'!H$156</f>
        <v>2886342</v>
      </c>
      <c r="I142" s="192">
        <f>'24'!I$156</f>
        <v>785157</v>
      </c>
      <c r="J142" s="189">
        <f>'24'!J$156</f>
        <v>698195.27800000005</v>
      </c>
      <c r="K142" s="190">
        <f>'24'!K$156</f>
        <v>1</v>
      </c>
      <c r="L142" s="188">
        <f>'24'!L$156</f>
        <v>1495</v>
      </c>
      <c r="M142" s="192">
        <f>'24'!M$156</f>
        <v>2775445</v>
      </c>
      <c r="N142" s="192">
        <f>'24'!N$156</f>
        <v>760411</v>
      </c>
      <c r="O142" s="189">
        <f>'24'!O$156</f>
        <v>669595.87</v>
      </c>
      <c r="P142" s="190">
        <f>'24'!P$156</f>
        <v>1</v>
      </c>
      <c r="Q142" s="188">
        <f>'24'!Q$156</f>
        <v>1517</v>
      </c>
      <c r="R142" s="192">
        <f>'24'!R$156</f>
        <v>2674360</v>
      </c>
      <c r="S142" s="192">
        <f>'24'!S$156</f>
        <v>737571</v>
      </c>
      <c r="T142" s="189">
        <f>'24'!T$156</f>
        <v>634960.52999999991</v>
      </c>
      <c r="U142" s="190">
        <f>'24'!U$156</f>
        <v>1.0000000000000002</v>
      </c>
      <c r="V142" s="188">
        <f>'24'!V$156</f>
        <v>1569</v>
      </c>
      <c r="W142" s="192">
        <f>'24'!W$156</f>
        <v>2643137</v>
      </c>
      <c r="X142" s="192">
        <f>'24'!X$156</f>
        <v>722497</v>
      </c>
      <c r="Y142" s="189">
        <f>'24'!Y$156</f>
        <v>605315.05500000005</v>
      </c>
      <c r="Z142" s="190">
        <f>'24'!Z$156</f>
        <v>0.99999999999999989</v>
      </c>
      <c r="AA142" s="188">
        <f>'24'!AA$156</f>
        <v>1653</v>
      </c>
      <c r="AB142" s="192">
        <f>'24'!AB$156</f>
        <v>2649952</v>
      </c>
      <c r="AC142" s="192">
        <f>'24'!AC$156</f>
        <v>709773</v>
      </c>
      <c r="AD142" s="189">
        <f>'24'!AD$156</f>
        <v>576454.98400000005</v>
      </c>
      <c r="AE142" s="190">
        <f>'24'!AE$156</f>
        <v>0.99999999999999989</v>
      </c>
      <c r="AF142" s="188">
        <f>'24'!AF$156</f>
        <v>0</v>
      </c>
      <c r="AG142" s="192">
        <f>'24'!AG$156</f>
        <v>0</v>
      </c>
      <c r="AH142" s="192">
        <f>'24'!AH$156</f>
        <v>0</v>
      </c>
      <c r="AI142" s="189">
        <f>'24'!AI$156</f>
        <v>0</v>
      </c>
      <c r="AJ142" s="190" t="e">
        <f>'24'!AJ$156</f>
        <v>#DIV/0!</v>
      </c>
    </row>
    <row r="143" spans="1:36" x14ac:dyDescent="0.2">
      <c r="A143" s="191" t="str">
        <f t="shared" si="2"/>
        <v>Abbildung 25</v>
      </c>
      <c r="B143" s="188">
        <f>'25'!B$156</f>
        <v>0</v>
      </c>
      <c r="C143" s="192">
        <f>'25'!C$156</f>
        <v>0</v>
      </c>
      <c r="D143" s="192">
        <f>'25'!D$156</f>
        <v>0</v>
      </c>
      <c r="E143" s="189">
        <f>'25'!E$156</f>
        <v>0</v>
      </c>
      <c r="F143" s="190">
        <f>'25'!F$156</f>
        <v>1.0000000000000002</v>
      </c>
      <c r="G143" s="188">
        <f>'25'!G$156</f>
        <v>0</v>
      </c>
      <c r="H143" s="192">
        <f>'25'!H$156</f>
        <v>0</v>
      </c>
      <c r="I143" s="192">
        <f>'25'!I$156</f>
        <v>0</v>
      </c>
      <c r="J143" s="189">
        <f>'25'!J$156</f>
        <v>0</v>
      </c>
      <c r="K143" s="190">
        <f>'25'!K$156</f>
        <v>1</v>
      </c>
      <c r="L143" s="188">
        <f>'25'!L$156</f>
        <v>0</v>
      </c>
      <c r="M143" s="192">
        <f>'25'!M$156</f>
        <v>0</v>
      </c>
      <c r="N143" s="192">
        <f>'25'!N$156</f>
        <v>0</v>
      </c>
      <c r="O143" s="189">
        <f>'25'!O$156</f>
        <v>0</v>
      </c>
      <c r="P143" s="190">
        <f>'25'!P$156</f>
        <v>1</v>
      </c>
      <c r="Q143" s="188">
        <f>'25'!Q$156</f>
        <v>0</v>
      </c>
      <c r="R143" s="192">
        <f>'25'!R$156</f>
        <v>0</v>
      </c>
      <c r="S143" s="192">
        <f>'25'!S$156</f>
        <v>0</v>
      </c>
      <c r="T143" s="189">
        <f>'25'!T$156</f>
        <v>0</v>
      </c>
      <c r="U143" s="190">
        <f>'25'!U$156</f>
        <v>1</v>
      </c>
      <c r="V143" s="188">
        <f>'25'!V$156</f>
        <v>0</v>
      </c>
      <c r="W143" s="192">
        <f>'25'!W$156</f>
        <v>0</v>
      </c>
      <c r="X143" s="192">
        <f>'25'!X$156</f>
        <v>0</v>
      </c>
      <c r="Y143" s="189">
        <f>'25'!Y$156</f>
        <v>0</v>
      </c>
      <c r="Z143" s="190">
        <f>'25'!Z$156</f>
        <v>0.99999999999999989</v>
      </c>
      <c r="AA143" s="188">
        <f>'25'!AA$156</f>
        <v>0</v>
      </c>
      <c r="AB143" s="192">
        <f>'25'!AB$156</f>
        <v>0</v>
      </c>
      <c r="AC143" s="192">
        <f>'25'!AC$156</f>
        <v>0</v>
      </c>
      <c r="AD143" s="189">
        <f>'25'!AD$156</f>
        <v>0</v>
      </c>
      <c r="AE143" s="190">
        <f>'25'!AE$156</f>
        <v>1.0000000000009999</v>
      </c>
      <c r="AF143" s="188">
        <f>'25'!AF$156</f>
        <v>0</v>
      </c>
      <c r="AG143" s="192">
        <f>'25'!AG$156</f>
        <v>0</v>
      </c>
      <c r="AH143" s="192">
        <f>'25'!AH$156</f>
        <v>0</v>
      </c>
      <c r="AI143" s="189">
        <f>'25'!AI$156</f>
        <v>0</v>
      </c>
      <c r="AJ143" s="190">
        <f>'25'!AJ$156</f>
        <v>1</v>
      </c>
    </row>
    <row r="144" spans="1:36" x14ac:dyDescent="0.2">
      <c r="A144" s="191" t="str">
        <f t="shared" si="2"/>
        <v>Abbildung 26</v>
      </c>
      <c r="B144" s="188">
        <f>'26'!B$156</f>
        <v>1342</v>
      </c>
      <c r="C144" s="192">
        <f>'26'!C$156</f>
        <v>3188608</v>
      </c>
      <c r="D144" s="192">
        <f>'26'!D$156</f>
        <v>792318</v>
      </c>
      <c r="E144" s="189">
        <f>'26'!E$156</f>
        <v>761818.04999999993</v>
      </c>
      <c r="F144" s="190">
        <f>'26'!F$156</f>
        <v>1</v>
      </c>
      <c r="G144" s="188">
        <f>'26'!G$156</f>
        <v>1443</v>
      </c>
      <c r="H144" s="192">
        <f>'26'!H$156</f>
        <v>2886342</v>
      </c>
      <c r="I144" s="192">
        <f>'26'!I$156</f>
        <v>785157</v>
      </c>
      <c r="J144" s="189">
        <f>'26'!J$156</f>
        <v>698195.27800000005</v>
      </c>
      <c r="K144" s="190">
        <f>'26'!K$156</f>
        <v>1</v>
      </c>
      <c r="L144" s="188">
        <f>'26'!L$156</f>
        <v>1495</v>
      </c>
      <c r="M144" s="192">
        <f>'26'!M$156</f>
        <v>2775445</v>
      </c>
      <c r="N144" s="192">
        <f>'26'!N$156</f>
        <v>760411</v>
      </c>
      <c r="O144" s="189">
        <f>'26'!O$156</f>
        <v>669595.87</v>
      </c>
      <c r="P144" s="190">
        <f>'26'!P$156</f>
        <v>1</v>
      </c>
      <c r="Q144" s="188">
        <f>'26'!Q$156</f>
        <v>1517</v>
      </c>
      <c r="R144" s="192">
        <f>'26'!R$156</f>
        <v>2674360</v>
      </c>
      <c r="S144" s="192">
        <f>'26'!S$156</f>
        <v>737571</v>
      </c>
      <c r="T144" s="189">
        <f>'26'!T$156</f>
        <v>634960.52999999991</v>
      </c>
      <c r="U144" s="190">
        <f>'26'!U$156</f>
        <v>1.0000000000000002</v>
      </c>
      <c r="V144" s="188">
        <f>'26'!V$156</f>
        <v>1569</v>
      </c>
      <c r="W144" s="192">
        <f>'26'!W$156</f>
        <v>2643137</v>
      </c>
      <c r="X144" s="192">
        <f>'26'!X$156</f>
        <v>722497</v>
      </c>
      <c r="Y144" s="189">
        <f>'26'!Y$156</f>
        <v>605315.05499999993</v>
      </c>
      <c r="Z144" s="190">
        <f>'26'!Z$156</f>
        <v>1.0000000000000002</v>
      </c>
      <c r="AA144" s="188">
        <f>'26'!AA$156</f>
        <v>1653</v>
      </c>
      <c r="AB144" s="192">
        <f>'26'!AB$156</f>
        <v>2649952</v>
      </c>
      <c r="AC144" s="192">
        <f>'26'!AC$156</f>
        <v>709773</v>
      </c>
      <c r="AD144" s="189">
        <f>'26'!AD$156</f>
        <v>576454.98399999994</v>
      </c>
      <c r="AE144" s="190">
        <f>'26'!AE$156</f>
        <v>1</v>
      </c>
      <c r="AF144" s="188">
        <f>'26'!AF$156</f>
        <v>0</v>
      </c>
      <c r="AG144" s="192">
        <f>'26'!AG$156</f>
        <v>0</v>
      </c>
      <c r="AH144" s="192">
        <f>'26'!AH$156</f>
        <v>0</v>
      </c>
      <c r="AI144" s="189">
        <f>'26'!AI$156</f>
        <v>0</v>
      </c>
      <c r="AJ144" s="190" t="e">
        <f>'26'!AJ$156</f>
        <v>#DIV/0!</v>
      </c>
    </row>
    <row r="145" spans="1:36" x14ac:dyDescent="0.2">
      <c r="A145" s="191" t="str">
        <f t="shared" si="2"/>
        <v>Abbildung 28</v>
      </c>
      <c r="B145" s="188">
        <f>'28'!B$156</f>
        <v>1342</v>
      </c>
      <c r="C145" s="192">
        <f>'28'!C$156</f>
        <v>3188608</v>
      </c>
      <c r="D145" s="192">
        <f>'28'!D$156</f>
        <v>792318</v>
      </c>
      <c r="E145" s="189">
        <f>'28'!E$156</f>
        <v>761818.04999999993</v>
      </c>
      <c r="F145" s="190">
        <f>'28'!F$156</f>
        <v>1</v>
      </c>
      <c r="G145" s="188">
        <f>'28'!G$156</f>
        <v>1443</v>
      </c>
      <c r="H145" s="192">
        <f>'28'!H$156</f>
        <v>2886342</v>
      </c>
      <c r="I145" s="192">
        <f>'28'!I$156</f>
        <v>785157</v>
      </c>
      <c r="J145" s="189">
        <f>'28'!J$156</f>
        <v>698195.27799999993</v>
      </c>
      <c r="K145" s="190">
        <f>'28'!K$156</f>
        <v>1</v>
      </c>
      <c r="L145" s="188">
        <f>'28'!L$156</f>
        <v>1495</v>
      </c>
      <c r="M145" s="192">
        <f>'28'!M$156</f>
        <v>2775445</v>
      </c>
      <c r="N145" s="192">
        <f>'28'!N$156</f>
        <v>760411</v>
      </c>
      <c r="O145" s="189">
        <f>'28'!O$156</f>
        <v>669595.87</v>
      </c>
      <c r="P145" s="190">
        <f>'28'!P$156</f>
        <v>1</v>
      </c>
      <c r="Q145" s="188">
        <f>'28'!Q$156</f>
        <v>1517</v>
      </c>
      <c r="R145" s="192">
        <f>'28'!R$156</f>
        <v>2674360</v>
      </c>
      <c r="S145" s="192">
        <f>'28'!S$156</f>
        <v>737571</v>
      </c>
      <c r="T145" s="189">
        <f>'28'!T$156</f>
        <v>634960.53</v>
      </c>
      <c r="U145" s="190">
        <f>'28'!U$156</f>
        <v>1</v>
      </c>
      <c r="V145" s="188">
        <f>'28'!V$156</f>
        <v>1569</v>
      </c>
      <c r="W145" s="192">
        <f>'28'!W$156</f>
        <v>2643137</v>
      </c>
      <c r="X145" s="192">
        <f>'28'!X$156</f>
        <v>722497</v>
      </c>
      <c r="Y145" s="189">
        <f>'28'!Y$156</f>
        <v>605315.05499999993</v>
      </c>
      <c r="Z145" s="190">
        <f>'28'!Z$156</f>
        <v>1</v>
      </c>
      <c r="AA145" s="188">
        <f>'28'!AA$156</f>
        <v>1653</v>
      </c>
      <c r="AB145" s="192">
        <f>'28'!AB$156</f>
        <v>2649952</v>
      </c>
      <c r="AC145" s="192">
        <f>'28'!AC$156</f>
        <v>709773</v>
      </c>
      <c r="AD145" s="189">
        <f>'28'!AD$156</f>
        <v>576454.98399999994</v>
      </c>
      <c r="AE145" s="190">
        <f>'28'!AE$156</f>
        <v>1</v>
      </c>
      <c r="AF145" s="188">
        <f>'28'!AF$156</f>
        <v>0</v>
      </c>
      <c r="AG145" s="192">
        <f>'28'!AG$156</f>
        <v>0</v>
      </c>
      <c r="AH145" s="192">
        <f>'28'!AH$156</f>
        <v>0</v>
      </c>
      <c r="AI145" s="189">
        <f>'28'!AI$156</f>
        <v>0</v>
      </c>
      <c r="AJ145" s="190" t="e">
        <f>'28'!AJ$156</f>
        <v>#DIV/0!</v>
      </c>
    </row>
    <row r="146" spans="1:36" x14ac:dyDescent="0.2">
      <c r="A146" s="191" t="str">
        <f t="shared" si="2"/>
        <v>Abbildung 29</v>
      </c>
      <c r="B146" s="188">
        <f>'29'!B$156</f>
        <v>1342</v>
      </c>
      <c r="C146" s="192">
        <f>'29'!C$156</f>
        <v>3188608</v>
      </c>
      <c r="D146" s="192">
        <f>'29'!D$156</f>
        <v>792318</v>
      </c>
      <c r="E146" s="189">
        <f>'29'!E$156</f>
        <v>761818.04999999993</v>
      </c>
      <c r="F146" s="190">
        <f>'29'!F$156</f>
        <v>1.0000000000000002</v>
      </c>
      <c r="G146" s="188">
        <f>'29'!G$156</f>
        <v>1443</v>
      </c>
      <c r="H146" s="192">
        <f>'29'!H$156</f>
        <v>2886342</v>
      </c>
      <c r="I146" s="192">
        <f>'29'!I$156</f>
        <v>785157</v>
      </c>
      <c r="J146" s="189">
        <f>'29'!J$156</f>
        <v>698195.27799999993</v>
      </c>
      <c r="K146" s="190">
        <f>'29'!K$156</f>
        <v>1</v>
      </c>
      <c r="L146" s="188">
        <f>'29'!L$156</f>
        <v>1495</v>
      </c>
      <c r="M146" s="192">
        <f>'29'!M$156</f>
        <v>2775445</v>
      </c>
      <c r="N146" s="192">
        <f>'29'!N$156</f>
        <v>760411</v>
      </c>
      <c r="O146" s="189">
        <f>'29'!O$156</f>
        <v>669595.87</v>
      </c>
      <c r="P146" s="190">
        <f>'29'!P$156</f>
        <v>1</v>
      </c>
      <c r="Q146" s="188">
        <f>'29'!Q$156</f>
        <v>1517</v>
      </c>
      <c r="R146" s="192">
        <f>'29'!R$156</f>
        <v>2674360</v>
      </c>
      <c r="S146" s="192">
        <f>'29'!S$156</f>
        <v>737571</v>
      </c>
      <c r="T146" s="189">
        <f>'29'!T$156</f>
        <v>634960.53</v>
      </c>
      <c r="U146" s="190">
        <f>'29'!U$156</f>
        <v>0.99999999999999989</v>
      </c>
      <c r="V146" s="188">
        <f>'29'!V$156</f>
        <v>1569</v>
      </c>
      <c r="W146" s="192">
        <f>'29'!W$156</f>
        <v>2643137</v>
      </c>
      <c r="X146" s="192">
        <f>'29'!X$156</f>
        <v>722497</v>
      </c>
      <c r="Y146" s="189">
        <f>'29'!Y$156</f>
        <v>605315.05500000005</v>
      </c>
      <c r="Z146" s="190">
        <f>'29'!Z$156</f>
        <v>1</v>
      </c>
      <c r="AA146" s="188">
        <f>'29'!AA$156</f>
        <v>1653</v>
      </c>
      <c r="AB146" s="192">
        <f>'29'!AB$156</f>
        <v>2649952</v>
      </c>
      <c r="AC146" s="192">
        <f>'29'!AC$156</f>
        <v>709773</v>
      </c>
      <c r="AD146" s="189">
        <f>'29'!AD$156</f>
        <v>576454.98399999994</v>
      </c>
      <c r="AE146" s="190">
        <f>'29'!AE$156</f>
        <v>1</v>
      </c>
      <c r="AG146" s="192"/>
      <c r="AH146" s="192"/>
    </row>
    <row r="147" spans="1:36" x14ac:dyDescent="0.2">
      <c r="A147" s="191" t="str">
        <f t="shared" si="2"/>
        <v>Abbildung 30</v>
      </c>
      <c r="B147" s="188">
        <f>'30'!B$156</f>
        <v>1342</v>
      </c>
      <c r="C147" s="192">
        <f>'30'!C$156</f>
        <v>3188608</v>
      </c>
      <c r="D147" s="192">
        <f>'30'!D$156</f>
        <v>792318</v>
      </c>
      <c r="E147" s="189">
        <f>'30'!E$156</f>
        <v>761818.05</v>
      </c>
      <c r="F147" s="190">
        <f>'30'!F$156</f>
        <v>1</v>
      </c>
      <c r="G147" s="188">
        <f>'30'!G$156</f>
        <v>1443</v>
      </c>
      <c r="H147" s="192">
        <f>'30'!H$156</f>
        <v>2886342</v>
      </c>
      <c r="I147" s="192">
        <f>'30'!I$156</f>
        <v>785157</v>
      </c>
      <c r="J147" s="189">
        <f>'30'!J$156</f>
        <v>698195.27799999993</v>
      </c>
      <c r="K147" s="190">
        <f>'30'!K$156</f>
        <v>1.0000000000000002</v>
      </c>
      <c r="L147" s="188">
        <f>'30'!L$156</f>
        <v>1495</v>
      </c>
      <c r="M147" s="192">
        <f>'30'!M$156</f>
        <v>2775445</v>
      </c>
      <c r="N147" s="192">
        <f>'30'!N$156</f>
        <v>760411</v>
      </c>
      <c r="O147" s="189">
        <f>'30'!O$156</f>
        <v>669595.87</v>
      </c>
      <c r="P147" s="190">
        <f>'30'!P$156</f>
        <v>1</v>
      </c>
      <c r="Q147" s="188">
        <f>'30'!Q$156</f>
        <v>1517</v>
      </c>
      <c r="R147" s="192">
        <f>'30'!R$156</f>
        <v>2674360</v>
      </c>
      <c r="S147" s="192">
        <f>'30'!S$156</f>
        <v>737571</v>
      </c>
      <c r="T147" s="189">
        <f>'30'!T$156</f>
        <v>634960.53</v>
      </c>
      <c r="U147" s="190">
        <f>'30'!U$156</f>
        <v>1</v>
      </c>
      <c r="V147" s="188">
        <f>'30'!V$156</f>
        <v>1569</v>
      </c>
      <c r="W147" s="192">
        <f>'30'!W$156</f>
        <v>2643137</v>
      </c>
      <c r="X147" s="192">
        <f>'30'!X$156</f>
        <v>722497</v>
      </c>
      <c r="Y147" s="189">
        <f>'30'!Y$156</f>
        <v>605315.05499999993</v>
      </c>
      <c r="Z147" s="190">
        <f>'30'!Z$156</f>
        <v>1</v>
      </c>
      <c r="AA147" s="188">
        <f>'30'!AA$156</f>
        <v>1653</v>
      </c>
      <c r="AB147" s="192">
        <f>'30'!AB$156</f>
        <v>2649952</v>
      </c>
      <c r="AC147" s="192">
        <f>'30'!AC$156</f>
        <v>709773</v>
      </c>
      <c r="AD147" s="189">
        <f>'30'!AD$156</f>
        <v>576454.98399999994</v>
      </c>
      <c r="AE147" s="190">
        <f>'30'!AE$156</f>
        <v>1</v>
      </c>
      <c r="AF147" s="188">
        <f>'30'!AF$156</f>
        <v>0</v>
      </c>
      <c r="AG147" s="192">
        <f>'30'!AG$156</f>
        <v>0</v>
      </c>
      <c r="AH147" s="192">
        <f>'30'!AH$156</f>
        <v>0</v>
      </c>
      <c r="AI147" s="189">
        <f>'30'!AI$156</f>
        <v>0</v>
      </c>
      <c r="AJ147" s="190" t="e">
        <f>'30'!AJ$156</f>
        <v>#DIV/0!</v>
      </c>
    </row>
    <row r="148" spans="1:36" x14ac:dyDescent="0.2">
      <c r="A148" s="191" t="str">
        <f t="shared" si="2"/>
        <v>Abbildung 31</v>
      </c>
      <c r="B148" s="188">
        <f>'31'!B$156</f>
        <v>1342</v>
      </c>
      <c r="C148" s="192">
        <f>'31'!C$156</f>
        <v>3188608</v>
      </c>
      <c r="D148" s="192">
        <f>'31'!D$156</f>
        <v>792318</v>
      </c>
      <c r="E148" s="189">
        <f>'31'!E$156</f>
        <v>761818.04999999993</v>
      </c>
      <c r="F148" s="190">
        <f>'31'!F$156</f>
        <v>0.99999999999999989</v>
      </c>
      <c r="G148" s="188">
        <f>'31'!G$156</f>
        <v>1443</v>
      </c>
      <c r="H148" s="192">
        <f>'31'!H$156</f>
        <v>2886342</v>
      </c>
      <c r="I148" s="192">
        <f>'31'!I$156</f>
        <v>785157</v>
      </c>
      <c r="J148" s="189">
        <f>'31'!J$156</f>
        <v>698195.27799999993</v>
      </c>
      <c r="K148" s="190">
        <f>'31'!K$156</f>
        <v>1</v>
      </c>
      <c r="L148" s="188">
        <f>'31'!L$156</f>
        <v>1495</v>
      </c>
      <c r="M148" s="192">
        <f>'31'!M$156</f>
        <v>2775445</v>
      </c>
      <c r="N148" s="192">
        <f>'31'!N$156</f>
        <v>760411</v>
      </c>
      <c r="O148" s="189">
        <f>'31'!O$156</f>
        <v>669595.86999999988</v>
      </c>
      <c r="P148" s="190">
        <f>'31'!P$156</f>
        <v>1.0000000000000002</v>
      </c>
      <c r="Q148" s="188">
        <f>'31'!Q$156</f>
        <v>1517</v>
      </c>
      <c r="R148" s="192">
        <f>'31'!R$156</f>
        <v>2674360</v>
      </c>
      <c r="S148" s="192">
        <f>'31'!S$156</f>
        <v>737571</v>
      </c>
      <c r="T148" s="189">
        <f>'31'!T$156</f>
        <v>634960.53</v>
      </c>
      <c r="U148" s="190">
        <f>'31'!U$156</f>
        <v>0.99999999999999967</v>
      </c>
      <c r="V148" s="188">
        <f>'31'!V$156</f>
        <v>1569</v>
      </c>
      <c r="W148" s="192">
        <f>'31'!W$156</f>
        <v>2643137</v>
      </c>
      <c r="X148" s="192">
        <f>'31'!X$156</f>
        <v>722497</v>
      </c>
      <c r="Y148" s="189">
        <f>'31'!Y$156</f>
        <v>605315.05499999993</v>
      </c>
      <c r="Z148" s="190">
        <f>'31'!Z$156</f>
        <v>1</v>
      </c>
      <c r="AA148" s="188">
        <f>'31'!AA$156</f>
        <v>1653</v>
      </c>
      <c r="AB148" s="192">
        <f>'31'!AB$156</f>
        <v>2649952</v>
      </c>
      <c r="AC148" s="192">
        <f>'31'!AC$156</f>
        <v>709773</v>
      </c>
      <c r="AD148" s="189">
        <f>'31'!AD$156</f>
        <v>576454.98399999994</v>
      </c>
      <c r="AE148" s="190">
        <f>'31'!AE$156</f>
        <v>0.99999999999999989</v>
      </c>
      <c r="AF148" s="188">
        <f>'31'!AF$156</f>
        <v>0</v>
      </c>
      <c r="AG148" s="192">
        <f>'31'!AG$156</f>
        <v>0</v>
      </c>
      <c r="AH148" s="192">
        <f>'31'!AH$156</f>
        <v>0</v>
      </c>
      <c r="AI148" s="189">
        <f>'31'!AI$156</f>
        <v>0</v>
      </c>
      <c r="AJ148" s="190" t="e">
        <f>'31'!AJ$156</f>
        <v>#DIV/0!</v>
      </c>
    </row>
    <row r="149" spans="1:36" x14ac:dyDescent="0.2">
      <c r="A149" s="191" t="str">
        <f t="shared" si="2"/>
        <v>Abbildung 32</v>
      </c>
      <c r="B149" s="188">
        <f>'32'!B$156</f>
        <v>1342</v>
      </c>
      <c r="C149" s="192">
        <f>'32'!C$156</f>
        <v>3188608</v>
      </c>
      <c r="D149" s="192">
        <f>'32'!D$156</f>
        <v>792318</v>
      </c>
      <c r="E149" s="189">
        <f>'32'!E$156</f>
        <v>761818.04999999993</v>
      </c>
      <c r="F149" s="190">
        <f>'32'!F$156</f>
        <v>1</v>
      </c>
      <c r="G149" s="188">
        <f>'32'!G$156</f>
        <v>1443</v>
      </c>
      <c r="H149" s="192">
        <f>'32'!H$156</f>
        <v>2886342</v>
      </c>
      <c r="I149" s="192">
        <f>'32'!I$156</f>
        <v>785157</v>
      </c>
      <c r="J149" s="189">
        <f>'32'!J$156</f>
        <v>698195.27799999993</v>
      </c>
      <c r="K149" s="190">
        <f>'32'!K$156</f>
        <v>1.0000000000000002</v>
      </c>
      <c r="L149" s="188">
        <f>'32'!L$156</f>
        <v>1495</v>
      </c>
      <c r="M149" s="192">
        <f>'32'!M$156</f>
        <v>2775445</v>
      </c>
      <c r="N149" s="192">
        <f>'32'!N$156</f>
        <v>760411</v>
      </c>
      <c r="O149" s="189">
        <f>'32'!O$156</f>
        <v>669595.87</v>
      </c>
      <c r="P149" s="190">
        <f>'32'!P$156</f>
        <v>1</v>
      </c>
      <c r="Q149" s="188">
        <f>'32'!Q$156</f>
        <v>1517</v>
      </c>
      <c r="R149" s="192">
        <f>'32'!R$156</f>
        <v>2674360</v>
      </c>
      <c r="S149" s="192">
        <f>'32'!S$156</f>
        <v>737571</v>
      </c>
      <c r="T149" s="189">
        <f>'32'!T$156</f>
        <v>634960.52999999991</v>
      </c>
      <c r="U149" s="190">
        <f>'32'!U$156</f>
        <v>1.0000000000000002</v>
      </c>
      <c r="V149" s="188">
        <f>'32'!V$156</f>
        <v>1569</v>
      </c>
      <c r="W149" s="192">
        <f>'32'!W$156</f>
        <v>2643137</v>
      </c>
      <c r="X149" s="192">
        <f>'32'!X$156</f>
        <v>722497</v>
      </c>
      <c r="Y149" s="189">
        <f>'32'!Y$156</f>
        <v>605315.05500000017</v>
      </c>
      <c r="Z149" s="190">
        <f>'32'!Z$156</f>
        <v>0.99999999999999967</v>
      </c>
      <c r="AA149" s="188">
        <f>'32'!AA$156</f>
        <v>1653</v>
      </c>
      <c r="AB149" s="192">
        <f>'32'!AB$156</f>
        <v>2649952</v>
      </c>
      <c r="AC149" s="192">
        <f>'32'!AC$156</f>
        <v>709773</v>
      </c>
      <c r="AD149" s="189">
        <f>'32'!AD$156</f>
        <v>576454.98400000017</v>
      </c>
      <c r="AE149" s="190">
        <f>'32'!AE$156</f>
        <v>0.99999999999999989</v>
      </c>
      <c r="AG149" s="192"/>
      <c r="AH149" s="192"/>
    </row>
    <row r="150" spans="1:36" x14ac:dyDescent="0.2">
      <c r="A150" s="191" t="str">
        <f t="shared" si="2"/>
        <v>Abbildung 33</v>
      </c>
      <c r="B150" s="188">
        <f>'33'!B$156</f>
        <v>1342</v>
      </c>
      <c r="C150" s="192">
        <f>'33'!C$156</f>
        <v>3188608</v>
      </c>
      <c r="D150" s="192">
        <f>'33'!D$156</f>
        <v>792318</v>
      </c>
      <c r="E150" s="189">
        <f>'33'!E$156</f>
        <v>761818.04999999993</v>
      </c>
      <c r="F150" s="190">
        <f>'33'!F$156</f>
        <v>1</v>
      </c>
      <c r="G150" s="188">
        <f>'33'!G$156</f>
        <v>1443</v>
      </c>
      <c r="H150" s="192">
        <f>'33'!H$156</f>
        <v>2886342</v>
      </c>
      <c r="I150" s="192">
        <f>'33'!I$156</f>
        <v>785157</v>
      </c>
      <c r="J150" s="189">
        <f>'33'!J$156</f>
        <v>698195.27799999993</v>
      </c>
      <c r="K150" s="190">
        <f>'33'!K$156</f>
        <v>1</v>
      </c>
      <c r="L150" s="188">
        <f>'33'!L$156</f>
        <v>1495</v>
      </c>
      <c r="M150" s="192">
        <f>'33'!M$156</f>
        <v>2775445</v>
      </c>
      <c r="N150" s="192">
        <f>'33'!N$156</f>
        <v>760411</v>
      </c>
      <c r="O150" s="189">
        <f>'33'!O$156</f>
        <v>669595.87000000011</v>
      </c>
      <c r="P150" s="190">
        <f>'33'!P$156</f>
        <v>0.99999999999999978</v>
      </c>
      <c r="Q150" s="188">
        <f>'33'!Q$156</f>
        <v>1517</v>
      </c>
      <c r="R150" s="192">
        <f>'33'!R$156</f>
        <v>2674360</v>
      </c>
      <c r="S150" s="192">
        <f>'33'!S$156</f>
        <v>737571</v>
      </c>
      <c r="T150" s="189">
        <f>'33'!T$156</f>
        <v>634960.53</v>
      </c>
      <c r="U150" s="190">
        <f>'33'!U$156</f>
        <v>1</v>
      </c>
      <c r="V150" s="188">
        <f>'33'!V$156</f>
        <v>1569</v>
      </c>
      <c r="W150" s="192">
        <f>'33'!W$156</f>
        <v>2643137</v>
      </c>
      <c r="X150" s="192">
        <f>'33'!X$156</f>
        <v>722497</v>
      </c>
      <c r="Y150" s="189">
        <f>'33'!Y$156</f>
        <v>605315.05500000005</v>
      </c>
      <c r="Z150" s="190">
        <f>'33'!Z$156</f>
        <v>0.99999999999999989</v>
      </c>
      <c r="AA150" s="188">
        <f>'33'!AA$156</f>
        <v>1653</v>
      </c>
      <c r="AB150" s="192">
        <f>'33'!AB$156</f>
        <v>2649952</v>
      </c>
      <c r="AC150" s="192">
        <f>'33'!AC$156</f>
        <v>709773</v>
      </c>
      <c r="AD150" s="189">
        <f>'33'!AD$156</f>
        <v>576454.98399999994</v>
      </c>
      <c r="AE150" s="190">
        <f>'33'!AE$156</f>
        <v>1</v>
      </c>
      <c r="AF150" s="188">
        <f>'33'!AF$156</f>
        <v>0</v>
      </c>
      <c r="AG150" s="192">
        <f>'33'!AG$156</f>
        <v>0</v>
      </c>
      <c r="AH150" s="192">
        <f>'33'!AH$156</f>
        <v>0</v>
      </c>
      <c r="AI150" s="189">
        <f>'33'!AI$156</f>
        <v>0</v>
      </c>
      <c r="AJ150" s="190" t="e">
        <f>'33'!AJ$156</f>
        <v>#DIV/0!</v>
      </c>
    </row>
    <row r="151" spans="1:36" x14ac:dyDescent="0.2">
      <c r="A151" s="191" t="str">
        <f t="shared" si="2"/>
        <v>Abbildung 34</v>
      </c>
      <c r="B151" s="188">
        <f>'34'!B$156</f>
        <v>1283</v>
      </c>
      <c r="C151" s="192">
        <f>'34'!C$156</f>
        <v>3187374</v>
      </c>
      <c r="D151" s="192">
        <f>'34'!D$156</f>
        <v>781686</v>
      </c>
      <c r="E151" s="189">
        <f>'34'!E$156</f>
        <v>757115.09</v>
      </c>
      <c r="F151" s="190">
        <f>'34'!F$156</f>
        <v>1</v>
      </c>
      <c r="G151" s="188">
        <f>'34'!G$156</f>
        <v>1380</v>
      </c>
      <c r="H151" s="192">
        <f>'34'!H$156</f>
        <v>2884179</v>
      </c>
      <c r="I151" s="192">
        <f>'34'!I$156</f>
        <v>774871</v>
      </c>
      <c r="J151" s="189">
        <f>'34'!J$156</f>
        <v>694286.85599999991</v>
      </c>
      <c r="K151" s="190">
        <f>'34'!K$156</f>
        <v>1</v>
      </c>
      <c r="L151" s="188">
        <f>'34'!L$156</f>
        <v>1426</v>
      </c>
      <c r="M151" s="192">
        <f>'34'!M$156</f>
        <v>2773099</v>
      </c>
      <c r="N151" s="192">
        <f>'34'!N$156</f>
        <v>749603</v>
      </c>
      <c r="O151" s="189">
        <f>'34'!O$156</f>
        <v>665507.64599999995</v>
      </c>
      <c r="P151" s="190">
        <f>'34'!P$156</f>
        <v>1</v>
      </c>
      <c r="Q151" s="188">
        <f>'34'!Q$156</f>
        <v>1448</v>
      </c>
      <c r="R151" s="192">
        <f>'34'!R$156</f>
        <v>2672264</v>
      </c>
      <c r="S151" s="192">
        <f>'34'!S$156</f>
        <v>727421</v>
      </c>
      <c r="T151" s="189">
        <f>'34'!T$156</f>
        <v>631201.16</v>
      </c>
      <c r="U151" s="190">
        <f>'34'!U$156</f>
        <v>0.99999999999999989</v>
      </c>
      <c r="V151" s="188">
        <f>'34'!V$156</f>
        <v>1496</v>
      </c>
      <c r="W151" s="192">
        <f>'34'!W$156</f>
        <v>2634254</v>
      </c>
      <c r="X151" s="192">
        <f>'34'!X$156</f>
        <v>710002</v>
      </c>
      <c r="Y151" s="189">
        <f>'34'!Y$156</f>
        <v>598664.66200000001</v>
      </c>
      <c r="Z151" s="190">
        <f>'34'!Z$156</f>
        <v>1</v>
      </c>
      <c r="AA151" s="188">
        <f>'34'!AA$156</f>
        <v>1572</v>
      </c>
      <c r="AB151" s="192">
        <f>'34'!AB$156</f>
        <v>2639686</v>
      </c>
      <c r="AC151" s="192">
        <f>'34'!AC$156</f>
        <v>701869</v>
      </c>
      <c r="AD151" s="189">
        <f>'34'!AD$156</f>
        <v>571215.06999999995</v>
      </c>
      <c r="AE151" s="190">
        <f>'34'!AE$156</f>
        <v>1</v>
      </c>
      <c r="AF151" s="188">
        <f>'34'!AF$156</f>
        <v>0</v>
      </c>
      <c r="AG151" s="192">
        <f>'34'!AG$156</f>
        <v>0</v>
      </c>
      <c r="AH151" s="192">
        <f>'34'!AH$156</f>
        <v>0</v>
      </c>
      <c r="AI151" s="189">
        <f>'34'!AI$156</f>
        <v>0</v>
      </c>
      <c r="AJ151" s="190" t="e">
        <f>'34'!AJ$156</f>
        <v>#DIV/0!</v>
      </c>
    </row>
    <row r="152" spans="1:36" x14ac:dyDescent="0.2">
      <c r="A152" s="191" t="str">
        <f t="shared" si="2"/>
        <v>Abbildung 35</v>
      </c>
      <c r="B152" s="188">
        <f>'35'!B$156</f>
        <v>1342</v>
      </c>
      <c r="C152" s="192">
        <f>'35'!C$156</f>
        <v>3188608</v>
      </c>
      <c r="D152" s="192">
        <f>'35'!D$156</f>
        <v>792318</v>
      </c>
      <c r="E152" s="189">
        <f>'35'!E$156</f>
        <v>761818.05</v>
      </c>
      <c r="F152" s="190">
        <f>'35'!F$156</f>
        <v>0.99999999999999989</v>
      </c>
      <c r="G152" s="188">
        <f>'35'!G$156</f>
        <v>1443</v>
      </c>
      <c r="H152" s="192">
        <f>'35'!H$156</f>
        <v>2886342</v>
      </c>
      <c r="I152" s="192">
        <f>'35'!I$156</f>
        <v>785157</v>
      </c>
      <c r="J152" s="189">
        <f>'35'!J$156</f>
        <v>698195.27799999993</v>
      </c>
      <c r="K152" s="190">
        <f>'35'!K$156</f>
        <v>1.0000000000000002</v>
      </c>
      <c r="L152" s="188">
        <f>'35'!L$156</f>
        <v>1495</v>
      </c>
      <c r="M152" s="192">
        <f>'35'!M$156</f>
        <v>2775445</v>
      </c>
      <c r="N152" s="192">
        <f>'35'!N$156</f>
        <v>760411</v>
      </c>
      <c r="O152" s="189">
        <f>'35'!O$156</f>
        <v>669595.87</v>
      </c>
      <c r="P152" s="190">
        <f>'35'!P$156</f>
        <v>0.99999999999999989</v>
      </c>
      <c r="Q152" s="188">
        <f>'35'!Q$156</f>
        <v>1517</v>
      </c>
      <c r="R152" s="192">
        <f>'35'!R$156</f>
        <v>2674360</v>
      </c>
      <c r="S152" s="192">
        <f>'35'!S$156</f>
        <v>737571</v>
      </c>
      <c r="T152" s="189">
        <f>'35'!T$156</f>
        <v>634960.53000000014</v>
      </c>
      <c r="U152" s="190">
        <f>'35'!U$156</f>
        <v>0.99999999999999989</v>
      </c>
      <c r="V152" s="188">
        <f>'35'!V$156</f>
        <v>1569</v>
      </c>
      <c r="W152" s="192">
        <f>'35'!W$156</f>
        <v>2643137</v>
      </c>
      <c r="X152" s="192">
        <f>'35'!X$156</f>
        <v>722497</v>
      </c>
      <c r="Y152" s="189">
        <f>'35'!Y$156</f>
        <v>605315.05499999993</v>
      </c>
      <c r="Z152" s="190">
        <f>'35'!Z$156</f>
        <v>1.0000000000000002</v>
      </c>
      <c r="AA152" s="188">
        <f>'35'!AA$156</f>
        <v>1653</v>
      </c>
      <c r="AB152" s="192">
        <f>'35'!AB$156</f>
        <v>2649952</v>
      </c>
      <c r="AC152" s="192">
        <f>'35'!AC$156</f>
        <v>709773</v>
      </c>
      <c r="AD152" s="189">
        <f>'35'!AD$156</f>
        <v>576454.98400000005</v>
      </c>
      <c r="AE152" s="190">
        <f>'35'!AE$156</f>
        <v>0.99999999999999989</v>
      </c>
      <c r="AF152" s="188">
        <f>'35'!AF$156</f>
        <v>0</v>
      </c>
      <c r="AG152" s="192">
        <f>'35'!AG$156</f>
        <v>0</v>
      </c>
      <c r="AH152" s="192">
        <f>'35'!AH$156</f>
        <v>0</v>
      </c>
      <c r="AI152" s="189">
        <f>'35'!AI$156</f>
        <v>0</v>
      </c>
      <c r="AJ152" s="190" t="e">
        <f>'35'!AJ$156</f>
        <v>#DIV/0!</v>
      </c>
    </row>
    <row r="153" spans="1:36" x14ac:dyDescent="0.2">
      <c r="A153" s="191" t="str">
        <f t="shared" si="2"/>
        <v>Abbildung 36</v>
      </c>
      <c r="B153" s="188">
        <f>'36'!B$156</f>
        <v>1342</v>
      </c>
      <c r="C153" s="192">
        <f>'36'!C$156</f>
        <v>3188608</v>
      </c>
      <c r="D153" s="192">
        <f>'36'!D$156</f>
        <v>792318</v>
      </c>
      <c r="E153" s="189">
        <f>'36'!E$156</f>
        <v>761818.04999999993</v>
      </c>
      <c r="F153" s="190">
        <f>'36'!F$156</f>
        <v>1</v>
      </c>
      <c r="G153" s="188">
        <f>'36'!G$156</f>
        <v>1443</v>
      </c>
      <c r="H153" s="192">
        <f>'36'!H$156</f>
        <v>2886342</v>
      </c>
      <c r="I153" s="192">
        <f>'36'!I$156</f>
        <v>785157</v>
      </c>
      <c r="J153" s="189">
        <f>'36'!J$156</f>
        <v>698195.27800000005</v>
      </c>
      <c r="K153" s="190">
        <f>'36'!K$156</f>
        <v>0.99999999999999989</v>
      </c>
      <c r="L153" s="188">
        <f>'36'!L$156</f>
        <v>1495</v>
      </c>
      <c r="M153" s="192">
        <f>'36'!M$156</f>
        <v>2775445</v>
      </c>
      <c r="N153" s="192">
        <f>'36'!N$156</f>
        <v>760411</v>
      </c>
      <c r="O153" s="189">
        <f>'36'!O$156</f>
        <v>669595.87</v>
      </c>
      <c r="P153" s="190">
        <f>'36'!P$156</f>
        <v>1</v>
      </c>
      <c r="Q153" s="188">
        <f>'36'!Q$156</f>
        <v>1517</v>
      </c>
      <c r="R153" s="192">
        <f>'36'!R$156</f>
        <v>2674360</v>
      </c>
      <c r="S153" s="192">
        <f>'36'!S$156</f>
        <v>737571</v>
      </c>
      <c r="T153" s="189">
        <f>'36'!T$156</f>
        <v>634960.53</v>
      </c>
      <c r="U153" s="190">
        <f>'36'!U$156</f>
        <v>0.99999999999999989</v>
      </c>
      <c r="V153" s="188">
        <f>'36'!V$156</f>
        <v>1569</v>
      </c>
      <c r="W153" s="192">
        <f>'36'!W$156</f>
        <v>2643137</v>
      </c>
      <c r="X153" s="192">
        <f>'36'!X$156</f>
        <v>722497</v>
      </c>
      <c r="Y153" s="189">
        <f>'36'!Y$156</f>
        <v>605315.05500000005</v>
      </c>
      <c r="Z153" s="190">
        <f>'36'!Z$156</f>
        <v>0.99999999999999989</v>
      </c>
      <c r="AA153" s="188">
        <f>'36'!AA$156</f>
        <v>1653</v>
      </c>
      <c r="AB153" s="192">
        <f>'36'!AB$156</f>
        <v>2649952</v>
      </c>
      <c r="AC153" s="192">
        <f>'36'!AC$156</f>
        <v>709773</v>
      </c>
      <c r="AD153" s="189">
        <f>'36'!AD$156</f>
        <v>576454.98400000005</v>
      </c>
      <c r="AE153" s="190">
        <f>'36'!AE$156</f>
        <v>1</v>
      </c>
      <c r="AF153" s="188">
        <f>'36'!AF$156</f>
        <v>0</v>
      </c>
      <c r="AG153" s="192">
        <f>'36'!AG$156</f>
        <v>0</v>
      </c>
      <c r="AH153" s="192">
        <f>'36'!AH$156</f>
        <v>0</v>
      </c>
      <c r="AI153" s="189">
        <f>'36'!AI$156</f>
        <v>0</v>
      </c>
      <c r="AJ153" s="190" t="e">
        <f>'36'!AJ$156</f>
        <v>#DIV/0!</v>
      </c>
    </row>
    <row r="154" spans="1:36" x14ac:dyDescent="0.2">
      <c r="A154" s="191" t="str">
        <f t="shared" si="2"/>
        <v>Abbildung 37</v>
      </c>
      <c r="B154" s="188">
        <f>'37'!B$156</f>
        <v>1342</v>
      </c>
      <c r="C154" s="192">
        <f>'37'!C$156</f>
        <v>3188608</v>
      </c>
      <c r="D154" s="192">
        <f>'37'!D$156</f>
        <v>792318</v>
      </c>
      <c r="E154" s="189">
        <f>'37'!E$156</f>
        <v>761818.05</v>
      </c>
      <c r="F154" s="190">
        <f>'37'!F$156</f>
        <v>0.99999999999999989</v>
      </c>
      <c r="G154" s="188">
        <f>'37'!G$156</f>
        <v>1443</v>
      </c>
      <c r="H154" s="192">
        <f>'37'!H$156</f>
        <v>2886342</v>
      </c>
      <c r="I154" s="192">
        <f>'37'!I$156</f>
        <v>785157</v>
      </c>
      <c r="J154" s="189">
        <f>'37'!J$156</f>
        <v>698195.27800000005</v>
      </c>
      <c r="K154" s="190">
        <f>'37'!K$156</f>
        <v>0.99999999999999989</v>
      </c>
      <c r="L154" s="188">
        <f>'37'!L$156</f>
        <v>1495</v>
      </c>
      <c r="M154" s="192">
        <f>'37'!M$156</f>
        <v>2775445</v>
      </c>
      <c r="N154" s="192">
        <f>'37'!N$156</f>
        <v>760411</v>
      </c>
      <c r="O154" s="189">
        <f>'37'!O$156</f>
        <v>669595.87</v>
      </c>
      <c r="P154" s="190">
        <f>'37'!P$156</f>
        <v>1</v>
      </c>
      <c r="Q154" s="188">
        <f>'37'!Q$156</f>
        <v>1517</v>
      </c>
      <c r="R154" s="192">
        <f>'37'!R$156</f>
        <v>2674360</v>
      </c>
      <c r="S154" s="192">
        <f>'37'!S$156</f>
        <v>737571</v>
      </c>
      <c r="T154" s="189">
        <f>'37'!T$156</f>
        <v>634960.52999999991</v>
      </c>
      <c r="U154" s="190">
        <f>'37'!U$156</f>
        <v>1</v>
      </c>
      <c r="V154" s="188">
        <f>'37'!V$156</f>
        <v>1569</v>
      </c>
      <c r="W154" s="192">
        <f>'37'!W$156</f>
        <v>2643137</v>
      </c>
      <c r="X154" s="192">
        <f>'37'!X$156</f>
        <v>722497</v>
      </c>
      <c r="Y154" s="189">
        <f>'37'!Y$156</f>
        <v>605315.05500000005</v>
      </c>
      <c r="Z154" s="190">
        <f>'37'!Z$156</f>
        <v>0.99999999999999989</v>
      </c>
      <c r="AA154" s="188">
        <f>'37'!AA$156</f>
        <v>1653</v>
      </c>
      <c r="AB154" s="192">
        <f>'37'!AB$156</f>
        <v>2649952</v>
      </c>
      <c r="AC154" s="192">
        <f>'37'!AC$156</f>
        <v>709773</v>
      </c>
      <c r="AD154" s="189">
        <f>'37'!AD$156</f>
        <v>576454.98399999994</v>
      </c>
      <c r="AE154" s="190">
        <f>'37'!AE$156</f>
        <v>1</v>
      </c>
      <c r="AF154" s="188">
        <f>'37'!AF$156</f>
        <v>0</v>
      </c>
      <c r="AG154" s="192">
        <f>'37'!AG$156</f>
        <v>0</v>
      </c>
      <c r="AH154" s="192">
        <f>'37'!AH$156</f>
        <v>0</v>
      </c>
      <c r="AI154" s="189">
        <f>'37'!AI$156</f>
        <v>0</v>
      </c>
      <c r="AJ154" s="190" t="e">
        <f>'37'!AJ$156</f>
        <v>#DIV/0!</v>
      </c>
    </row>
    <row r="155" spans="1:36" x14ac:dyDescent="0.2">
      <c r="A155" s="191" t="str">
        <f t="shared" si="2"/>
        <v>Abbildung 39</v>
      </c>
      <c r="B155" s="188">
        <f>'15'!B$156</f>
        <v>1342</v>
      </c>
      <c r="C155" s="192">
        <f>'15'!C$156</f>
        <v>3188608</v>
      </c>
      <c r="D155" s="192">
        <f>'15'!D$156</f>
        <v>792318</v>
      </c>
      <c r="E155" s="189">
        <f>'15'!E$156</f>
        <v>761818.04999999981</v>
      </c>
      <c r="F155" s="190">
        <f>'15'!F$156</f>
        <v>1.0000000000000002</v>
      </c>
      <c r="G155" s="188">
        <f>'15'!G$156</f>
        <v>1443</v>
      </c>
      <c r="H155" s="192">
        <f>'15'!H$156</f>
        <v>2886342</v>
      </c>
      <c r="I155" s="192">
        <f>'15'!I$156</f>
        <v>785157</v>
      </c>
      <c r="J155" s="189">
        <f>'15'!J$156</f>
        <v>698195.27799999993</v>
      </c>
      <c r="K155" s="190">
        <f>'15'!K$156</f>
        <v>1</v>
      </c>
      <c r="L155" s="188">
        <f>'15'!L$156</f>
        <v>1495</v>
      </c>
      <c r="M155" s="192">
        <f>'15'!M$156</f>
        <v>2775445</v>
      </c>
      <c r="N155" s="192">
        <f>'15'!N$156</f>
        <v>760411</v>
      </c>
      <c r="O155" s="189">
        <f>'15'!O$156</f>
        <v>669595.87</v>
      </c>
      <c r="P155" s="190">
        <f>'15'!P$156</f>
        <v>1</v>
      </c>
      <c r="Q155" s="188">
        <f>'15'!Q$156</f>
        <v>1517</v>
      </c>
      <c r="R155" s="192">
        <f>'15'!R$156</f>
        <v>2674360</v>
      </c>
      <c r="S155" s="192">
        <f>'15'!S$156</f>
        <v>737571</v>
      </c>
      <c r="T155" s="189">
        <f>'15'!T$156</f>
        <v>634960.52999999991</v>
      </c>
      <c r="U155" s="190">
        <f>'15'!U$156</f>
        <v>1.0000000000000002</v>
      </c>
      <c r="V155" s="188">
        <f>'15'!V$156</f>
        <v>1569</v>
      </c>
      <c r="W155" s="192">
        <f>'15'!W$156</f>
        <v>2643137</v>
      </c>
      <c r="X155" s="192">
        <f>'15'!X$156</f>
        <v>722497</v>
      </c>
      <c r="Y155" s="189">
        <f>'15'!Y$156</f>
        <v>605315.05499999993</v>
      </c>
      <c r="Z155" s="190">
        <f>'15'!Z$156</f>
        <v>1</v>
      </c>
      <c r="AA155" s="188">
        <f>'15'!AA$156</f>
        <v>1653</v>
      </c>
      <c r="AB155" s="192">
        <f>'15'!AB$156</f>
        <v>2649952</v>
      </c>
      <c r="AC155" s="192">
        <f>'15'!AC$156</f>
        <v>709773</v>
      </c>
      <c r="AD155" s="189">
        <f>'15'!AD$156</f>
        <v>576454.98400000005</v>
      </c>
      <c r="AE155" s="190">
        <f>'15'!AE$156</f>
        <v>1</v>
      </c>
      <c r="AF155" s="188">
        <f>'15'!AF$156</f>
        <v>0</v>
      </c>
      <c r="AG155" s="192">
        <f>'15'!AG$156</f>
        <v>0</v>
      </c>
      <c r="AH155" s="192">
        <f>'15'!AH$156</f>
        <v>0</v>
      </c>
      <c r="AI155" s="189">
        <f>'15'!AI$156</f>
        <v>0</v>
      </c>
      <c r="AJ155" s="190" t="e">
        <f>'15'!AJ$156</f>
        <v>#DIV/0!</v>
      </c>
    </row>
    <row r="156" spans="1:36" x14ac:dyDescent="0.2">
      <c r="A156" s="191" t="str">
        <f t="shared" si="2"/>
        <v>Abbildung 40</v>
      </c>
      <c r="B156" s="188">
        <f>'40'!B$156</f>
        <v>0</v>
      </c>
      <c r="C156" s="192">
        <f>'40'!C$156</f>
        <v>0</v>
      </c>
      <c r="D156" s="192">
        <f>'40'!D$156</f>
        <v>0</v>
      </c>
      <c r="E156" s="189">
        <f>'40'!E$156</f>
        <v>0</v>
      </c>
      <c r="F156" s="190">
        <f>'40'!F$156</f>
        <v>0</v>
      </c>
      <c r="G156" s="188">
        <f>'40'!G$156</f>
        <v>0</v>
      </c>
      <c r="H156" s="192">
        <f>'40'!H$156</f>
        <v>0</v>
      </c>
      <c r="I156" s="192">
        <f>'40'!I$156</f>
        <v>0</v>
      </c>
      <c r="J156" s="189">
        <f>'40'!J$156</f>
        <v>0</v>
      </c>
      <c r="K156" s="190">
        <f>'40'!K$156</f>
        <v>0</v>
      </c>
      <c r="L156" s="188">
        <f>'40'!L$156</f>
        <v>0</v>
      </c>
      <c r="M156" s="192">
        <f>'40'!M$156</f>
        <v>0</v>
      </c>
      <c r="N156" s="192">
        <f>'40'!N$156</f>
        <v>0</v>
      </c>
      <c r="O156" s="189">
        <f>'40'!O$156</f>
        <v>0</v>
      </c>
      <c r="P156" s="190">
        <f>'40'!P$156</f>
        <v>0</v>
      </c>
      <c r="Q156" s="188">
        <f>'40'!Q$156</f>
        <v>0</v>
      </c>
      <c r="R156" s="192">
        <f>'40'!R$156</f>
        <v>0</v>
      </c>
      <c r="S156" s="192">
        <f>'40'!S$156</f>
        <v>0</v>
      </c>
      <c r="T156" s="189">
        <f>'40'!T$156</f>
        <v>0</v>
      </c>
      <c r="U156" s="190">
        <f>'40'!U$156</f>
        <v>0</v>
      </c>
      <c r="V156" s="188">
        <f>'40'!V$156</f>
        <v>0</v>
      </c>
      <c r="W156" s="192">
        <f>'40'!W$156</f>
        <v>0</v>
      </c>
      <c r="X156" s="192">
        <f>'40'!X$156</f>
        <v>0</v>
      </c>
      <c r="Y156" s="189">
        <f>'40'!Y$156</f>
        <v>0</v>
      </c>
      <c r="Z156" s="190">
        <f>'40'!Z$156</f>
        <v>0</v>
      </c>
      <c r="AA156" s="188">
        <f>'40'!AA$156</f>
        <v>0</v>
      </c>
      <c r="AB156" s="192">
        <f>'40'!AB$156</f>
        <v>0</v>
      </c>
      <c r="AC156" s="192">
        <f>'40'!AC$156</f>
        <v>0</v>
      </c>
      <c r="AD156" s="189">
        <f>'40'!AD$156</f>
        <v>0</v>
      </c>
      <c r="AE156" s="190">
        <f>'40'!AE$156</f>
        <v>0</v>
      </c>
      <c r="AG156" s="192"/>
      <c r="AH156" s="192"/>
    </row>
    <row r="157" spans="1:36" x14ac:dyDescent="0.2">
      <c r="A157" s="191" t="str">
        <f t="shared" si="2"/>
        <v>Abbildung 41</v>
      </c>
      <c r="B157" s="188">
        <f>'17'!B$156</f>
        <v>1342</v>
      </c>
      <c r="C157" s="192">
        <f>'17'!C$156</f>
        <v>3188608</v>
      </c>
      <c r="D157" s="192">
        <f>'17'!D$156</f>
        <v>792318</v>
      </c>
      <c r="E157" s="189">
        <f>'17'!E$156</f>
        <v>761818.04999999993</v>
      </c>
      <c r="F157" s="190">
        <f>'17'!F$156</f>
        <v>1</v>
      </c>
      <c r="G157" s="188">
        <f>'17'!G$156</f>
        <v>1442</v>
      </c>
      <c r="H157" s="192">
        <f>'17'!H$156</f>
        <v>2886171</v>
      </c>
      <c r="I157" s="192">
        <f>'17'!I$156</f>
        <v>785072</v>
      </c>
      <c r="J157" s="189">
        <f>'17'!J$156</f>
        <v>698132.88600000006</v>
      </c>
      <c r="K157" s="190">
        <f>'17'!K$156</f>
        <v>0.99999999999999989</v>
      </c>
      <c r="L157" s="188">
        <f>'17'!L$156</f>
        <v>1495</v>
      </c>
      <c r="M157" s="192">
        <f>'17'!M$156</f>
        <v>2775445</v>
      </c>
      <c r="N157" s="192">
        <f>'17'!N$156</f>
        <v>760411</v>
      </c>
      <c r="O157" s="189">
        <f>'17'!O$156</f>
        <v>669595.87</v>
      </c>
      <c r="P157" s="190">
        <f>'17'!P$156</f>
        <v>1</v>
      </c>
      <c r="Q157" s="188">
        <f>'17'!Q$156</f>
        <v>1517</v>
      </c>
      <c r="R157" s="192">
        <f>'17'!R$156</f>
        <v>2674360</v>
      </c>
      <c r="S157" s="192">
        <f>'17'!S$156</f>
        <v>737571</v>
      </c>
      <c r="T157" s="189">
        <f>'17'!T$156</f>
        <v>634960.53</v>
      </c>
      <c r="U157" s="190">
        <f>'17'!U$156</f>
        <v>1</v>
      </c>
      <c r="V157" s="188">
        <f>'17'!V$156</f>
        <v>1569</v>
      </c>
      <c r="W157" s="192">
        <f>'17'!W$156</f>
        <v>2643137</v>
      </c>
      <c r="X157" s="192">
        <f>'17'!X$156</f>
        <v>722497</v>
      </c>
      <c r="Y157" s="189">
        <f>'17'!Y$156</f>
        <v>605315.05500000005</v>
      </c>
      <c r="Z157" s="190">
        <f>'17'!Z$156</f>
        <v>1</v>
      </c>
      <c r="AA157" s="188">
        <f>'17'!AA$156</f>
        <v>1653</v>
      </c>
      <c r="AB157" s="192">
        <f>'17'!AB$156</f>
        <v>2649952</v>
      </c>
      <c r="AC157" s="192">
        <f>'17'!AC$156</f>
        <v>709773</v>
      </c>
      <c r="AD157" s="189">
        <f>'17'!AD$156</f>
        <v>576454.98399999994</v>
      </c>
      <c r="AE157" s="190">
        <f>'17'!AE$156</f>
        <v>1.0000000000000002</v>
      </c>
      <c r="AF157" s="188">
        <f>'17'!AF$156</f>
        <v>0</v>
      </c>
      <c r="AG157" s="192">
        <f>'17'!AG$156</f>
        <v>0</v>
      </c>
      <c r="AH157" s="192">
        <f>'17'!AH$156</f>
        <v>0</v>
      </c>
      <c r="AI157" s="189">
        <f>'17'!AI$156</f>
        <v>0</v>
      </c>
      <c r="AJ157" s="190" t="e">
        <f>'17'!AJ$156</f>
        <v>#DIV/0!</v>
      </c>
    </row>
    <row r="158" spans="1:36" x14ac:dyDescent="0.2">
      <c r="A158" s="191" t="str">
        <f t="shared" si="2"/>
        <v>Abbildung 42</v>
      </c>
      <c r="B158" s="188">
        <f>'19'!B$156</f>
        <v>1342</v>
      </c>
      <c r="C158" s="192">
        <f>'19'!C$156</f>
        <v>3188608</v>
      </c>
      <c r="D158" s="192">
        <f>'19'!D$156</f>
        <v>792318</v>
      </c>
      <c r="E158" s="189">
        <f>'19'!E$156</f>
        <v>761818.04999999993</v>
      </c>
      <c r="F158" s="190">
        <f>'19'!F$156</f>
        <v>1</v>
      </c>
      <c r="G158" s="188">
        <f>'19'!G$156</f>
        <v>1443</v>
      </c>
      <c r="H158" s="192">
        <f>'19'!H$156</f>
        <v>2886342</v>
      </c>
      <c r="I158" s="192">
        <f>'19'!I$156</f>
        <v>785157</v>
      </c>
      <c r="J158" s="189">
        <f>'19'!J$156</f>
        <v>698195.27800000005</v>
      </c>
      <c r="K158" s="190">
        <f>'19'!K$156</f>
        <v>0.99999999999999989</v>
      </c>
      <c r="L158" s="188">
        <f>'19'!L$156</f>
        <v>1495</v>
      </c>
      <c r="M158" s="192">
        <f>'19'!M$156</f>
        <v>2775445</v>
      </c>
      <c r="N158" s="192">
        <f>'19'!N$156</f>
        <v>760411</v>
      </c>
      <c r="O158" s="189">
        <f>'19'!O$156</f>
        <v>669595.87</v>
      </c>
      <c r="P158" s="190">
        <f>'19'!P$156</f>
        <v>0.99999999999999989</v>
      </c>
      <c r="Q158" s="188">
        <f>'19'!Q$156</f>
        <v>1517</v>
      </c>
      <c r="R158" s="192">
        <f>'19'!R$156</f>
        <v>2674360</v>
      </c>
      <c r="S158" s="192">
        <f>'19'!S$156</f>
        <v>737571</v>
      </c>
      <c r="T158" s="189">
        <f>'19'!T$156</f>
        <v>634960.52999999991</v>
      </c>
      <c r="U158" s="190">
        <f>'19'!U$156</f>
        <v>1.0000000000000002</v>
      </c>
      <c r="V158" s="188">
        <f>'19'!V$156</f>
        <v>1569</v>
      </c>
      <c r="W158" s="192">
        <f>'19'!W$156</f>
        <v>2643137</v>
      </c>
      <c r="X158" s="192">
        <f>'19'!X$156</f>
        <v>722497</v>
      </c>
      <c r="Y158" s="189">
        <f>'19'!Y$156</f>
        <v>605315.05500000005</v>
      </c>
      <c r="Z158" s="190">
        <f>'19'!Z$156</f>
        <v>0.99999999999999978</v>
      </c>
      <c r="AA158" s="188">
        <f>'19'!AA$156</f>
        <v>1653</v>
      </c>
      <c r="AB158" s="192">
        <f>'19'!AB$156</f>
        <v>2649952</v>
      </c>
      <c r="AC158" s="192">
        <f>'19'!AC$156</f>
        <v>709773</v>
      </c>
      <c r="AD158" s="189">
        <f>'19'!AD$156</f>
        <v>576454.98399999994</v>
      </c>
      <c r="AE158" s="190">
        <f>'19'!AE$156</f>
        <v>1</v>
      </c>
      <c r="AF158" s="188">
        <f>'19'!AF$156</f>
        <v>0</v>
      </c>
      <c r="AG158" s="192">
        <f>'19'!AG$156</f>
        <v>0</v>
      </c>
      <c r="AH158" s="192">
        <f>'19'!AH$156</f>
        <v>0</v>
      </c>
      <c r="AI158" s="189">
        <f>'19'!AI$156</f>
        <v>0</v>
      </c>
      <c r="AJ158" s="190" t="e">
        <f>'19'!AJ$156</f>
        <v>#DIV/0!</v>
      </c>
    </row>
    <row r="159" spans="1:36" x14ac:dyDescent="0.2">
      <c r="A159" s="191" t="str">
        <f t="shared" si="2"/>
        <v>Abbildung 43</v>
      </c>
      <c r="B159" s="188">
        <f>'30'!B$156</f>
        <v>1342</v>
      </c>
      <c r="C159" s="192">
        <f>'30'!C$156</f>
        <v>3188608</v>
      </c>
      <c r="D159" s="192">
        <f>'30'!D$156</f>
        <v>792318</v>
      </c>
      <c r="E159" s="189">
        <f>'30'!E$156</f>
        <v>761818.05</v>
      </c>
      <c r="F159" s="190">
        <f>'30'!F$156</f>
        <v>1</v>
      </c>
      <c r="G159" s="188">
        <f>'30'!G$156</f>
        <v>1443</v>
      </c>
      <c r="H159" s="192">
        <f>'30'!H$156</f>
        <v>2886342</v>
      </c>
      <c r="I159" s="192">
        <f>'30'!I$156</f>
        <v>785157</v>
      </c>
      <c r="J159" s="189">
        <f>'30'!J$156</f>
        <v>698195.27799999993</v>
      </c>
      <c r="K159" s="190">
        <f>'30'!K$156</f>
        <v>1.0000000000000002</v>
      </c>
      <c r="L159" s="188">
        <f>'30'!L$156</f>
        <v>1495</v>
      </c>
      <c r="M159" s="192">
        <f>'30'!M$156</f>
        <v>2775445</v>
      </c>
      <c r="N159" s="192">
        <f>'30'!N$156</f>
        <v>760411</v>
      </c>
      <c r="O159" s="189">
        <f>'30'!O$156</f>
        <v>669595.87</v>
      </c>
      <c r="P159" s="190">
        <f>'30'!P$156</f>
        <v>1</v>
      </c>
      <c r="Q159" s="188">
        <f>'30'!Q$156</f>
        <v>1517</v>
      </c>
      <c r="R159" s="192">
        <f>'30'!R$156</f>
        <v>2674360</v>
      </c>
      <c r="S159" s="192">
        <f>'30'!S$156</f>
        <v>737571</v>
      </c>
      <c r="T159" s="189">
        <f>'30'!T$156</f>
        <v>634960.53</v>
      </c>
      <c r="U159" s="190">
        <f>'30'!U$156</f>
        <v>1</v>
      </c>
      <c r="V159" s="188">
        <f>'30'!V$156</f>
        <v>1569</v>
      </c>
      <c r="W159" s="192">
        <f>'30'!W$156</f>
        <v>2643137</v>
      </c>
      <c r="X159" s="192">
        <f>'30'!X$156</f>
        <v>722497</v>
      </c>
      <c r="Y159" s="189">
        <f>'30'!Y$156</f>
        <v>605315.05499999993</v>
      </c>
      <c r="Z159" s="190">
        <f>'30'!Z$156</f>
        <v>1</v>
      </c>
      <c r="AA159" s="188">
        <f>'30'!AA$156</f>
        <v>1653</v>
      </c>
      <c r="AB159" s="192">
        <f>'30'!AB$156</f>
        <v>2649952</v>
      </c>
      <c r="AC159" s="192">
        <f>'30'!AC$156</f>
        <v>709773</v>
      </c>
      <c r="AD159" s="189">
        <f>'30'!AD$156</f>
        <v>576454.98399999994</v>
      </c>
      <c r="AE159" s="190">
        <f>'30'!AE$156</f>
        <v>1</v>
      </c>
      <c r="AF159" s="188">
        <f>'30'!AF$156</f>
        <v>0</v>
      </c>
      <c r="AG159" s="192">
        <f>'30'!AG$156</f>
        <v>0</v>
      </c>
      <c r="AH159" s="192">
        <f>'30'!AH$156</f>
        <v>0</v>
      </c>
      <c r="AI159" s="189">
        <f>'30'!AI$156</f>
        <v>0</v>
      </c>
      <c r="AJ159" s="190" t="e">
        <f>'30'!AJ$156</f>
        <v>#DIV/0!</v>
      </c>
    </row>
    <row r="160" spans="1:36" x14ac:dyDescent="0.2">
      <c r="A160" s="191" t="str">
        <f t="shared" si="2"/>
        <v>Abbildung 44</v>
      </c>
      <c r="B160" s="188">
        <f>'37'!B$156</f>
        <v>1342</v>
      </c>
      <c r="C160" s="192">
        <f>'37'!C$156</f>
        <v>3188608</v>
      </c>
      <c r="D160" s="192">
        <f>'37'!D$156</f>
        <v>792318</v>
      </c>
      <c r="E160" s="189">
        <f>'37'!E$156</f>
        <v>761818.05</v>
      </c>
      <c r="F160" s="190">
        <f>'37'!F$156</f>
        <v>0.99999999999999989</v>
      </c>
      <c r="G160" s="188">
        <f>'37'!G$156</f>
        <v>1443</v>
      </c>
      <c r="H160" s="192">
        <f>'37'!H$156</f>
        <v>2886342</v>
      </c>
      <c r="I160" s="192">
        <f>'37'!I$156</f>
        <v>785157</v>
      </c>
      <c r="J160" s="189">
        <f>'37'!J$156</f>
        <v>698195.27800000005</v>
      </c>
      <c r="K160" s="190">
        <f>'37'!K$156</f>
        <v>0.99999999999999989</v>
      </c>
      <c r="L160" s="188">
        <f>'37'!L$156</f>
        <v>1495</v>
      </c>
      <c r="M160" s="192">
        <f>'37'!M$156</f>
        <v>2775445</v>
      </c>
      <c r="N160" s="192">
        <f>'37'!N$156</f>
        <v>760411</v>
      </c>
      <c r="O160" s="189">
        <f>'37'!O$156</f>
        <v>669595.87</v>
      </c>
      <c r="P160" s="190">
        <f>'37'!P$156</f>
        <v>1</v>
      </c>
      <c r="Q160" s="188">
        <f>'37'!Q$156</f>
        <v>1517</v>
      </c>
      <c r="R160" s="192">
        <f>'37'!R$156</f>
        <v>2674360</v>
      </c>
      <c r="S160" s="192">
        <f>'37'!S$156</f>
        <v>737571</v>
      </c>
      <c r="T160" s="189">
        <f>'37'!T$156</f>
        <v>634960.52999999991</v>
      </c>
      <c r="U160" s="190">
        <f>'37'!U$156</f>
        <v>1</v>
      </c>
      <c r="V160" s="188">
        <f>'37'!V$156</f>
        <v>1569</v>
      </c>
      <c r="W160" s="192">
        <f>'37'!W$156</f>
        <v>2643137</v>
      </c>
      <c r="X160" s="192">
        <f>'37'!X$156</f>
        <v>722497</v>
      </c>
      <c r="Y160" s="189">
        <f>'37'!Y$156</f>
        <v>605315.05500000005</v>
      </c>
      <c r="Z160" s="190">
        <f>'37'!Z$156</f>
        <v>0.99999999999999989</v>
      </c>
      <c r="AA160" s="188">
        <f>'37'!AA$156</f>
        <v>1653</v>
      </c>
      <c r="AB160" s="192">
        <f>'37'!AB$156</f>
        <v>2649952</v>
      </c>
      <c r="AC160" s="192">
        <f>'37'!AC$156</f>
        <v>709773</v>
      </c>
      <c r="AD160" s="189">
        <f>'37'!AD$156</f>
        <v>576454.98399999994</v>
      </c>
      <c r="AE160" s="190">
        <f>'37'!AE$156</f>
        <v>1</v>
      </c>
      <c r="AF160" s="188">
        <f>'37'!AF$156</f>
        <v>0</v>
      </c>
      <c r="AG160" s="192">
        <f>'37'!AG$156</f>
        <v>0</v>
      </c>
      <c r="AH160" s="192">
        <f>'37'!AH$156</f>
        <v>0</v>
      </c>
      <c r="AI160" s="189">
        <f>'37'!AI$156</f>
        <v>0</v>
      </c>
      <c r="AJ160" s="190" t="e">
        <f>'37'!AJ$156</f>
        <v>#DIV/0!</v>
      </c>
    </row>
    <row r="161" spans="1:36" x14ac:dyDescent="0.2">
      <c r="A161" s="191" t="str">
        <f t="shared" si="2"/>
        <v>Abbildung 45</v>
      </c>
      <c r="B161" s="188">
        <f>'45'!B$156</f>
        <v>1342</v>
      </c>
      <c r="C161" s="192">
        <f>'45'!C$156</f>
        <v>3188608</v>
      </c>
      <c r="D161" s="192">
        <f>'45'!D$156</f>
        <v>792318</v>
      </c>
      <c r="E161" s="189">
        <f>'45'!E$156</f>
        <v>761818.05</v>
      </c>
      <c r="F161" s="190">
        <f>'45'!F$156</f>
        <v>1</v>
      </c>
      <c r="G161" s="188">
        <f>'45'!G$156</f>
        <v>1443</v>
      </c>
      <c r="H161" s="192">
        <f>'45'!H$156</f>
        <v>2886342</v>
      </c>
      <c r="I161" s="192">
        <f>'45'!I$156</f>
        <v>785157</v>
      </c>
      <c r="J161" s="189">
        <f>'45'!J$156</f>
        <v>698195.27799999993</v>
      </c>
      <c r="K161" s="190">
        <f>'45'!K$156</f>
        <v>1</v>
      </c>
      <c r="L161" s="188">
        <f>'45'!L$156</f>
        <v>1495</v>
      </c>
      <c r="M161" s="192">
        <f>'45'!M$156</f>
        <v>2775445</v>
      </c>
      <c r="N161" s="192">
        <f>'45'!N$156</f>
        <v>760411</v>
      </c>
      <c r="O161" s="189">
        <f>'45'!O$156</f>
        <v>669595.87</v>
      </c>
      <c r="P161" s="190">
        <f>'45'!P$156</f>
        <v>0.99999999999999989</v>
      </c>
      <c r="Q161" s="188">
        <f>'45'!Q$156</f>
        <v>1517</v>
      </c>
      <c r="R161" s="192">
        <f>'45'!R$156</f>
        <v>2674360</v>
      </c>
      <c r="S161" s="192">
        <f>'45'!S$156</f>
        <v>737571</v>
      </c>
      <c r="T161" s="189">
        <f>'45'!T$156</f>
        <v>634960.52999999991</v>
      </c>
      <c r="U161" s="190">
        <f>'45'!U$156</f>
        <v>1</v>
      </c>
      <c r="V161" s="188">
        <f>'45'!V$156</f>
        <v>1569</v>
      </c>
      <c r="W161" s="192">
        <f>'45'!W$156</f>
        <v>2643137</v>
      </c>
      <c r="X161" s="192">
        <f>'45'!X$156</f>
        <v>722497</v>
      </c>
      <c r="Y161" s="189">
        <f>'45'!Y$156</f>
        <v>605315.05499999993</v>
      </c>
      <c r="Z161" s="190">
        <f>'45'!Z$156</f>
        <v>1</v>
      </c>
      <c r="AA161" s="188">
        <f>'45'!AA$156</f>
        <v>1653</v>
      </c>
      <c r="AB161" s="192">
        <f>'45'!AB$156</f>
        <v>2649952</v>
      </c>
      <c r="AC161" s="192">
        <f>'45'!AC$156</f>
        <v>709773</v>
      </c>
      <c r="AD161" s="189">
        <f>'45'!AD$156</f>
        <v>576454.98399999994</v>
      </c>
      <c r="AE161" s="190">
        <f>'45'!AE$156</f>
        <v>1</v>
      </c>
      <c r="AF161" s="188">
        <f>'45'!AF$156</f>
        <v>0</v>
      </c>
      <c r="AG161" s="192">
        <f>'45'!AG$156</f>
        <v>0</v>
      </c>
      <c r="AH161" s="192">
        <f>'45'!AH$156</f>
        <v>0</v>
      </c>
      <c r="AI161" s="189">
        <f>'45'!AI$156</f>
        <v>0</v>
      </c>
      <c r="AJ161" s="190" t="e">
        <f>'45'!AJ$156</f>
        <v>#DIV/0!</v>
      </c>
    </row>
    <row r="162" spans="1:36" x14ac:dyDescent="0.2">
      <c r="A162" s="191" t="str">
        <f t="shared" si="2"/>
        <v>Abbildung 46</v>
      </c>
      <c r="B162" s="188">
        <f>'46'!B$156</f>
        <v>1342</v>
      </c>
      <c r="C162" s="192">
        <f>'46'!C$156</f>
        <v>3188608</v>
      </c>
      <c r="D162" s="192">
        <f>'46'!D$156</f>
        <v>792318</v>
      </c>
      <c r="E162" s="189">
        <f>'46'!E$156</f>
        <v>761818.05</v>
      </c>
      <c r="F162" s="190">
        <f>'46'!F$156</f>
        <v>0.99999999999999989</v>
      </c>
      <c r="G162" s="188">
        <f>'46'!G$156</f>
        <v>1443</v>
      </c>
      <c r="H162" s="192">
        <f>'46'!H$156</f>
        <v>2886342</v>
      </c>
      <c r="I162" s="192">
        <f>'46'!I$156</f>
        <v>785157</v>
      </c>
      <c r="J162" s="189">
        <f>'46'!J$156</f>
        <v>698195.27800000005</v>
      </c>
      <c r="K162" s="190">
        <f>'46'!K$156</f>
        <v>1</v>
      </c>
      <c r="L162" s="188">
        <f>'46'!L$156</f>
        <v>1495</v>
      </c>
      <c r="M162" s="192">
        <f>'46'!M$156</f>
        <v>2775445</v>
      </c>
      <c r="N162" s="192">
        <f>'46'!N$156</f>
        <v>760411</v>
      </c>
      <c r="O162" s="189">
        <f>'46'!O$156</f>
        <v>669595.87</v>
      </c>
      <c r="P162" s="190">
        <f>'46'!P$156</f>
        <v>1</v>
      </c>
      <c r="Q162" s="188">
        <f>'46'!Q$156</f>
        <v>1517</v>
      </c>
      <c r="R162" s="192">
        <f>'46'!R$156</f>
        <v>2674360</v>
      </c>
      <c r="S162" s="192">
        <f>'46'!S$156</f>
        <v>737571</v>
      </c>
      <c r="T162" s="189">
        <f>'46'!T$156</f>
        <v>634960.53</v>
      </c>
      <c r="U162" s="190">
        <f>'46'!U$156</f>
        <v>1</v>
      </c>
      <c r="V162" s="188">
        <f>'46'!V$156</f>
        <v>1569</v>
      </c>
      <c r="W162" s="192">
        <f>'46'!W$156</f>
        <v>2643137</v>
      </c>
      <c r="X162" s="192">
        <f>'46'!X$156</f>
        <v>722497</v>
      </c>
      <c r="Y162" s="189">
        <f>'46'!Y$156</f>
        <v>605315.05499999993</v>
      </c>
      <c r="Z162" s="190">
        <f>'46'!Z$156</f>
        <v>1</v>
      </c>
      <c r="AA162" s="188">
        <f>'46'!AA$156</f>
        <v>1653</v>
      </c>
      <c r="AB162" s="192">
        <f>'46'!AB$156</f>
        <v>2649952</v>
      </c>
      <c r="AC162" s="192">
        <f>'46'!AC$156</f>
        <v>709773</v>
      </c>
      <c r="AD162" s="189">
        <f>'46'!AD$156</f>
        <v>576454.98399999994</v>
      </c>
      <c r="AE162" s="190">
        <f>'46'!AE$156</f>
        <v>1</v>
      </c>
      <c r="AF162" s="188">
        <f>'46'!AF$156</f>
        <v>0</v>
      </c>
      <c r="AG162" s="192">
        <f>'46'!AG$156</f>
        <v>0</v>
      </c>
      <c r="AH162" s="192">
        <f>'46'!AH$156</f>
        <v>0</v>
      </c>
      <c r="AI162" s="189">
        <f>'46'!AI$156</f>
        <v>0</v>
      </c>
      <c r="AJ162" s="190" t="e">
        <f>'46'!AJ$156</f>
        <v>#DIV/0!</v>
      </c>
    </row>
    <row r="163" spans="1:36" x14ac:dyDescent="0.2">
      <c r="A163" s="191" t="str">
        <f t="shared" si="2"/>
        <v>Abbildung 47</v>
      </c>
      <c r="B163" s="188">
        <f>'47'!B$156</f>
        <v>1342</v>
      </c>
      <c r="C163" s="192">
        <f>'47'!C$156</f>
        <v>3188608</v>
      </c>
      <c r="D163" s="192">
        <f>'47'!D$156</f>
        <v>792318</v>
      </c>
      <c r="E163" s="189">
        <f>'47'!E$156</f>
        <v>761818.04999999993</v>
      </c>
      <c r="F163" s="190">
        <f>'47'!F$156</f>
        <v>1</v>
      </c>
      <c r="G163" s="188">
        <f>'47'!G$156</f>
        <v>1443</v>
      </c>
      <c r="H163" s="192">
        <f>'47'!H$156</f>
        <v>2886342</v>
      </c>
      <c r="I163" s="192">
        <f>'47'!I$156</f>
        <v>785157</v>
      </c>
      <c r="J163" s="189">
        <f>'47'!J$156</f>
        <v>698195.27799999993</v>
      </c>
      <c r="K163" s="190">
        <f>'47'!K$156</f>
        <v>1</v>
      </c>
      <c r="L163" s="188">
        <f>'47'!L$156</f>
        <v>1495</v>
      </c>
      <c r="M163" s="192">
        <f>'47'!M$156</f>
        <v>2775445</v>
      </c>
      <c r="N163" s="192">
        <f>'47'!N$156</f>
        <v>760411</v>
      </c>
      <c r="O163" s="189">
        <f>'47'!O$156</f>
        <v>669595.87</v>
      </c>
      <c r="P163" s="190">
        <f>'47'!P$156</f>
        <v>1</v>
      </c>
      <c r="Q163" s="188">
        <f>'47'!Q$156</f>
        <v>1517</v>
      </c>
      <c r="R163" s="192">
        <f>'47'!R$156</f>
        <v>2674360</v>
      </c>
      <c r="S163" s="192">
        <f>'47'!S$156</f>
        <v>737571</v>
      </c>
      <c r="T163" s="189">
        <f>'47'!T$156</f>
        <v>634960.52999999991</v>
      </c>
      <c r="U163" s="190">
        <f>'47'!U$156</f>
        <v>1.0000000000000002</v>
      </c>
      <c r="V163" s="188">
        <f>'47'!V$156</f>
        <v>1569</v>
      </c>
      <c r="W163" s="192">
        <f>'47'!W$156</f>
        <v>2643137</v>
      </c>
      <c r="X163" s="192">
        <f>'47'!X$156</f>
        <v>722497</v>
      </c>
      <c r="Y163" s="189">
        <f>'47'!Y$156</f>
        <v>605315.05500000005</v>
      </c>
      <c r="Z163" s="190">
        <f>'47'!Z$156</f>
        <v>1</v>
      </c>
      <c r="AA163" s="188">
        <f>'47'!AA$156</f>
        <v>1653</v>
      </c>
      <c r="AB163" s="192">
        <f>'47'!AB$156</f>
        <v>2649952</v>
      </c>
      <c r="AC163" s="192">
        <f>'47'!AC$156</f>
        <v>709773</v>
      </c>
      <c r="AD163" s="189">
        <f>'47'!AD$156</f>
        <v>576454.98399999994</v>
      </c>
      <c r="AE163" s="190">
        <f>'47'!AE$156</f>
        <v>1.0000000000000002</v>
      </c>
      <c r="AF163" s="188">
        <f>'47'!AF$156</f>
        <v>0</v>
      </c>
      <c r="AG163" s="192">
        <f>'47'!AG$156</f>
        <v>0</v>
      </c>
      <c r="AH163" s="192">
        <f>'47'!AH$156</f>
        <v>0</v>
      </c>
      <c r="AI163" s="189">
        <f>'47'!AI$156</f>
        <v>0</v>
      </c>
      <c r="AJ163" s="190" t="e">
        <f>'47'!AJ$156</f>
        <v>#DIV/0!</v>
      </c>
    </row>
    <row r="164" spans="1:36" x14ac:dyDescent="0.2">
      <c r="A164" s="191" t="str">
        <f t="shared" si="2"/>
        <v>Abbildung 48</v>
      </c>
      <c r="B164" s="188">
        <f>'48'!B$156</f>
        <v>1342</v>
      </c>
      <c r="C164" s="192">
        <f>'48'!C$156</f>
        <v>3188608</v>
      </c>
      <c r="D164" s="192">
        <f>'48'!D$156</f>
        <v>792318</v>
      </c>
      <c r="E164" s="189">
        <f>'48'!E$156</f>
        <v>761818.05</v>
      </c>
      <c r="F164" s="190">
        <f>'48'!F$156</f>
        <v>0.99999999999999989</v>
      </c>
      <c r="G164" s="188">
        <f>'48'!G$156</f>
        <v>1443</v>
      </c>
      <c r="H164" s="192">
        <f>'48'!H$156</f>
        <v>2886342</v>
      </c>
      <c r="I164" s="192">
        <f>'48'!I$156</f>
        <v>785157</v>
      </c>
      <c r="J164" s="189">
        <f>'48'!J$156</f>
        <v>698195.27800000005</v>
      </c>
      <c r="K164" s="190">
        <f>'48'!K$156</f>
        <v>0.99999999999999989</v>
      </c>
      <c r="L164" s="188">
        <f>'48'!L$156</f>
        <v>1495</v>
      </c>
      <c r="M164" s="192">
        <f>'48'!M$156</f>
        <v>2775445</v>
      </c>
      <c r="N164" s="192">
        <f>'48'!N$156</f>
        <v>760411</v>
      </c>
      <c r="O164" s="189">
        <f>'48'!O$156</f>
        <v>669595.87</v>
      </c>
      <c r="P164" s="190">
        <f>'48'!P$156</f>
        <v>1</v>
      </c>
      <c r="Q164" s="188">
        <f>'48'!Q$156</f>
        <v>1517</v>
      </c>
      <c r="R164" s="192">
        <f>'48'!R$156</f>
        <v>2674360</v>
      </c>
      <c r="S164" s="192">
        <f>'48'!S$156</f>
        <v>737571</v>
      </c>
      <c r="T164" s="189">
        <f>'48'!T$156</f>
        <v>634960.53</v>
      </c>
      <c r="U164" s="190">
        <f>'48'!U$156</f>
        <v>0.99999999999999989</v>
      </c>
      <c r="V164" s="188">
        <f>'48'!V$156</f>
        <v>1569</v>
      </c>
      <c r="W164" s="192">
        <f>'48'!W$156</f>
        <v>2643137</v>
      </c>
      <c r="X164" s="192">
        <f>'48'!X$156</f>
        <v>722497</v>
      </c>
      <c r="Y164" s="189">
        <f>'48'!Y$156</f>
        <v>605315.05499999993</v>
      </c>
      <c r="Z164" s="190">
        <f>'48'!Z$156</f>
        <v>1</v>
      </c>
      <c r="AA164" s="188">
        <f>'48'!AA$156</f>
        <v>1653</v>
      </c>
      <c r="AB164" s="192">
        <f>'48'!AB$156</f>
        <v>2649952</v>
      </c>
      <c r="AC164" s="192">
        <f>'48'!AC$156</f>
        <v>709773</v>
      </c>
      <c r="AD164" s="189">
        <f>'48'!AD$156</f>
        <v>576454.98399999994</v>
      </c>
      <c r="AE164" s="190">
        <f>'48'!AE$156</f>
        <v>1.0000000000000002</v>
      </c>
      <c r="AF164" s="188">
        <f>'48'!AF$156</f>
        <v>0</v>
      </c>
      <c r="AG164" s="192">
        <f>'48'!AG$156</f>
        <v>0</v>
      </c>
      <c r="AH164" s="192">
        <f>'48'!AH$156</f>
        <v>0</v>
      </c>
      <c r="AI164" s="189">
        <f>'48'!AI$156</f>
        <v>0</v>
      </c>
      <c r="AJ164" s="190" t="e">
        <f>'48'!AJ$156</f>
        <v>#DIV/0!</v>
      </c>
    </row>
    <row r="165" spans="1:36" x14ac:dyDescent="0.2">
      <c r="A165" s="191" t="str">
        <f t="shared" si="2"/>
        <v>Bonus 1</v>
      </c>
      <c r="B165" s="188">
        <f>'B 1'!B$156</f>
        <v>1342</v>
      </c>
      <c r="C165" s="192">
        <f>'B 1'!C$156</f>
        <v>3188608</v>
      </c>
      <c r="D165" s="192">
        <f>'B 1'!D$156</f>
        <v>792318</v>
      </c>
      <c r="E165" s="189">
        <f>'B 1'!E$156</f>
        <v>761818.05</v>
      </c>
      <c r="F165" s="190">
        <f>'B 1'!F$156</f>
        <v>1</v>
      </c>
      <c r="G165" s="188">
        <f>'B 1'!G$156</f>
        <v>1443</v>
      </c>
      <c r="H165" s="192">
        <f>'B 1'!H$156</f>
        <v>2886342</v>
      </c>
      <c r="I165" s="192">
        <f>'B 1'!I$156</f>
        <v>785157</v>
      </c>
      <c r="J165" s="189">
        <f>'B 1'!J$156</f>
        <v>698195.27800000005</v>
      </c>
      <c r="K165" s="190">
        <f>'B 1'!K$156</f>
        <v>1</v>
      </c>
      <c r="L165" s="188">
        <f>'B 1'!L$156</f>
        <v>1495</v>
      </c>
      <c r="M165" s="192">
        <f>'B 1'!M$156</f>
        <v>2775445</v>
      </c>
      <c r="N165" s="192">
        <f>'B 1'!N$156</f>
        <v>760411</v>
      </c>
      <c r="O165" s="189">
        <f>'B 1'!O$156</f>
        <v>669595.87</v>
      </c>
      <c r="P165" s="190">
        <f>'B 1'!P$156</f>
        <v>0.99999999999999989</v>
      </c>
      <c r="Q165" s="188">
        <f>'B 1'!Q$156</f>
        <v>1517</v>
      </c>
      <c r="R165" s="192">
        <f>'B 1'!R$156</f>
        <v>2674360</v>
      </c>
      <c r="S165" s="192">
        <f>'B 1'!S$156</f>
        <v>737571</v>
      </c>
      <c r="T165" s="189">
        <f>'B 1'!T$156</f>
        <v>634960.53</v>
      </c>
      <c r="U165" s="190">
        <f>'B 1'!U$156</f>
        <v>1</v>
      </c>
      <c r="V165" s="188">
        <f>'B 1'!V$156</f>
        <v>1569</v>
      </c>
      <c r="W165" s="192">
        <f>'B 1'!W$156</f>
        <v>2643137</v>
      </c>
      <c r="X165" s="192">
        <f>'B 1'!X$156</f>
        <v>722497</v>
      </c>
      <c r="Y165" s="189">
        <f>'B 1'!Y$156</f>
        <v>605315.05500000005</v>
      </c>
      <c r="Z165" s="190">
        <f>'B 1'!Z$156</f>
        <v>1</v>
      </c>
      <c r="AA165" s="188">
        <f>'B 1'!AA$156</f>
        <v>1653</v>
      </c>
      <c r="AB165" s="192">
        <f>'B 1'!AB$156</f>
        <v>2649952</v>
      </c>
      <c r="AC165" s="192">
        <f>'B 1'!AC$156</f>
        <v>709773</v>
      </c>
      <c r="AD165" s="189">
        <f>'B 1'!AD$156</f>
        <v>576454.98399999994</v>
      </c>
      <c r="AE165" s="190">
        <f>'B 1'!AE$156</f>
        <v>1</v>
      </c>
      <c r="AF165" s="188">
        <f>'B 1'!AF$156</f>
        <v>0</v>
      </c>
      <c r="AG165" s="192">
        <f>'B 1'!AG$156</f>
        <v>0</v>
      </c>
      <c r="AH165" s="192">
        <f>'B 1'!AH$156</f>
        <v>0</v>
      </c>
      <c r="AI165" s="189">
        <f>'B 1'!AI$156</f>
        <v>0</v>
      </c>
      <c r="AJ165" s="190" t="e">
        <f>'B 1'!AJ$156</f>
        <v>#DIV/0!</v>
      </c>
    </row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91" t="str">
        <f>A12</f>
        <v>Abbildung 13</v>
      </c>
      <c r="B172" s="188">
        <f>'13'!B$196</f>
        <v>76</v>
      </c>
      <c r="C172" s="192">
        <f>'13'!C$196</f>
        <v>815444</v>
      </c>
      <c r="D172" s="192">
        <f>'13'!D$196</f>
        <v>534</v>
      </c>
      <c r="E172" s="189">
        <f>'13'!E$196</f>
        <v>76366.239999999991</v>
      </c>
      <c r="F172" s="190">
        <f>'13'!F$196</f>
        <v>1</v>
      </c>
      <c r="G172" s="188">
        <f>'13'!G$196</f>
        <v>106</v>
      </c>
      <c r="H172" s="192">
        <f>'13'!H$196</f>
        <v>1050185</v>
      </c>
      <c r="I172" s="192">
        <f>'13'!I$196</f>
        <v>678</v>
      </c>
      <c r="J172" s="189">
        <f>'13'!J$196</f>
        <v>96100.048999999999</v>
      </c>
      <c r="K172" s="190">
        <f>'13'!K$196</f>
        <v>1</v>
      </c>
      <c r="L172" s="188">
        <f>'13'!L$196</f>
        <v>121</v>
      </c>
      <c r="M172" s="192">
        <f>'13'!M$196</f>
        <v>1074744</v>
      </c>
      <c r="N172" s="192">
        <f>'13'!N$196</f>
        <v>896</v>
      </c>
      <c r="O172" s="189">
        <f>'13'!O$196</f>
        <v>99681.796000000002</v>
      </c>
      <c r="P172" s="190">
        <f>'13'!P$196</f>
        <v>0.99999999999999989</v>
      </c>
      <c r="Q172" s="188">
        <f>'13'!Q$196</f>
        <v>126</v>
      </c>
      <c r="R172" s="192">
        <f>'13'!R$196</f>
        <v>1053694</v>
      </c>
      <c r="S172" s="192">
        <f>'13'!S$196</f>
        <v>1156</v>
      </c>
      <c r="T172" s="189">
        <f>'13'!T$196</f>
        <v>97827.23</v>
      </c>
      <c r="U172" s="190">
        <f>'13'!U$196</f>
        <v>1</v>
      </c>
      <c r="V172" s="188">
        <f>'13'!V$196</f>
        <v>136</v>
      </c>
      <c r="W172" s="192">
        <f>'13'!W$196</f>
        <v>1086675</v>
      </c>
      <c r="X172" s="192">
        <f>'13'!X$196</f>
        <v>12270</v>
      </c>
      <c r="Y172" s="189">
        <f>'13'!Y$196</f>
        <v>98666.89</v>
      </c>
      <c r="Z172" s="190">
        <f>'13'!Z$196</f>
        <v>1</v>
      </c>
      <c r="AA172" s="188">
        <f>'13'!AA$196</f>
        <v>149</v>
      </c>
      <c r="AB172" s="192">
        <f>'13'!AB$196</f>
        <v>1014705</v>
      </c>
      <c r="AC172" s="192">
        <f>'13'!AC$196</f>
        <v>5133</v>
      </c>
      <c r="AD172" s="189">
        <f>'13'!AD$196</f>
        <v>102274.91499999998</v>
      </c>
      <c r="AE172" s="190">
        <f>'13'!AE$196</f>
        <v>1</v>
      </c>
      <c r="AF172" s="188">
        <f>'13'!AF$196</f>
        <v>0</v>
      </c>
      <c r="AG172" s="192">
        <f>'13'!AG$196</f>
        <v>0</v>
      </c>
      <c r="AH172" s="192">
        <f>'13'!AH$196</f>
        <v>0</v>
      </c>
      <c r="AI172" s="189">
        <f>'13'!AI$196</f>
        <v>0</v>
      </c>
      <c r="AJ172" s="190" t="e">
        <f>'13'!AJ$196</f>
        <v>#DIV/0!</v>
      </c>
    </row>
    <row r="173" spans="1:36" x14ac:dyDescent="0.2">
      <c r="A173" s="191" t="str">
        <f t="shared" ref="A173:A205" si="3">A13</f>
        <v>Abbildung 14</v>
      </c>
      <c r="B173" s="188">
        <f>'14'!B$196</f>
        <v>76</v>
      </c>
      <c r="C173" s="192">
        <f>'14'!C$196</f>
        <v>815444</v>
      </c>
      <c r="D173" s="192">
        <f>'14'!D$196</f>
        <v>534</v>
      </c>
      <c r="E173" s="189">
        <f>'14'!E$196</f>
        <v>76366.240000000005</v>
      </c>
      <c r="F173" s="190">
        <f>'14'!F$196</f>
        <v>1</v>
      </c>
      <c r="G173" s="188">
        <f>'14'!G$196</f>
        <v>106</v>
      </c>
      <c r="H173" s="192">
        <f>'14'!H$196</f>
        <v>1050185</v>
      </c>
      <c r="I173" s="192">
        <f>'14'!I$196</f>
        <v>678</v>
      </c>
      <c r="J173" s="189">
        <f>'14'!J$196</f>
        <v>96100.048999999999</v>
      </c>
      <c r="K173" s="190">
        <f>'14'!K$196</f>
        <v>1</v>
      </c>
      <c r="L173" s="188">
        <f>'14'!L$196</f>
        <v>121</v>
      </c>
      <c r="M173" s="192">
        <f>'14'!M$196</f>
        <v>1074744</v>
      </c>
      <c r="N173" s="192">
        <f>'14'!N$196</f>
        <v>896</v>
      </c>
      <c r="O173" s="189">
        <f>'14'!O$196</f>
        <v>99681.796000000002</v>
      </c>
      <c r="P173" s="190">
        <f>'14'!P$196</f>
        <v>1</v>
      </c>
      <c r="Q173" s="188">
        <f>'14'!Q$196</f>
        <v>126</v>
      </c>
      <c r="R173" s="192">
        <f>'14'!R$196</f>
        <v>1053694</v>
      </c>
      <c r="S173" s="192">
        <f>'14'!S$196</f>
        <v>1156</v>
      </c>
      <c r="T173" s="189">
        <f>'14'!T$196</f>
        <v>97827.23000000001</v>
      </c>
      <c r="U173" s="190">
        <f>'14'!U$196</f>
        <v>1</v>
      </c>
      <c r="V173" s="188">
        <f>'14'!V$196</f>
        <v>136</v>
      </c>
      <c r="W173" s="192">
        <f>'14'!W$196</f>
        <v>1086675</v>
      </c>
      <c r="X173" s="192">
        <f>'14'!X$196</f>
        <v>12270</v>
      </c>
      <c r="Y173" s="189">
        <f>'14'!Y$196</f>
        <v>98666.890000000014</v>
      </c>
      <c r="Z173" s="190">
        <f>'14'!Z$196</f>
        <v>0.99999999999999989</v>
      </c>
      <c r="AA173" s="188">
        <f>'14'!AA$196</f>
        <v>149</v>
      </c>
      <c r="AB173" s="192">
        <f>'14'!AB$196</f>
        <v>1014705</v>
      </c>
      <c r="AC173" s="192">
        <f>'14'!AC$196</f>
        <v>5133</v>
      </c>
      <c r="AD173" s="189">
        <f>'14'!AD$196</f>
        <v>102274.91500000001</v>
      </c>
      <c r="AE173" s="190">
        <f>'14'!AE$196</f>
        <v>0.99999999999999989</v>
      </c>
      <c r="AF173" s="188">
        <f>'14'!AF$196</f>
        <v>0</v>
      </c>
      <c r="AG173" s="192">
        <f>'14'!AG$196</f>
        <v>0</v>
      </c>
      <c r="AH173" s="192">
        <f>'14'!AH$196</f>
        <v>0</v>
      </c>
      <c r="AI173" s="189">
        <f>'14'!AI$196</f>
        <v>0</v>
      </c>
      <c r="AJ173" s="190" t="e">
        <f>'14'!AJ$196</f>
        <v>#DIV/0!</v>
      </c>
    </row>
    <row r="174" spans="1:36" x14ac:dyDescent="0.2">
      <c r="A174" s="191" t="str">
        <f t="shared" si="3"/>
        <v>Abbildung 15</v>
      </c>
      <c r="B174" s="188">
        <f>'15'!B$196</f>
        <v>76</v>
      </c>
      <c r="C174" s="192">
        <f>'15'!C$196</f>
        <v>815444</v>
      </c>
      <c r="D174" s="192">
        <f>'15'!D$196</f>
        <v>534</v>
      </c>
      <c r="E174" s="189">
        <f>'15'!E$196</f>
        <v>76366.240000000005</v>
      </c>
      <c r="F174" s="190">
        <f>'15'!F$196</f>
        <v>1</v>
      </c>
      <c r="G174" s="188">
        <f>'15'!G$196</f>
        <v>106</v>
      </c>
      <c r="H174" s="192">
        <f>'15'!H$196</f>
        <v>1050185</v>
      </c>
      <c r="I174" s="192">
        <f>'15'!I$196</f>
        <v>678</v>
      </c>
      <c r="J174" s="189">
        <f>'15'!J$196</f>
        <v>96100.048999999999</v>
      </c>
      <c r="K174" s="190">
        <f>'15'!K$196</f>
        <v>0.99999999999999989</v>
      </c>
      <c r="L174" s="188">
        <f>'15'!L$196</f>
        <v>121</v>
      </c>
      <c r="M174" s="192">
        <f>'15'!M$196</f>
        <v>1074744</v>
      </c>
      <c r="N174" s="192">
        <f>'15'!N$196</f>
        <v>896</v>
      </c>
      <c r="O174" s="189">
        <f>'15'!O$196</f>
        <v>99681.795999999988</v>
      </c>
      <c r="P174" s="190">
        <f>'15'!P$196</f>
        <v>1.0000000000000002</v>
      </c>
      <c r="Q174" s="188">
        <f>'15'!Q$196</f>
        <v>126</v>
      </c>
      <c r="R174" s="192">
        <f>'15'!R$196</f>
        <v>1053694</v>
      </c>
      <c r="S174" s="192">
        <f>'15'!S$196</f>
        <v>1156</v>
      </c>
      <c r="T174" s="189">
        <f>'15'!T$196</f>
        <v>97827.23</v>
      </c>
      <c r="U174" s="190">
        <f>'15'!U$196</f>
        <v>1</v>
      </c>
      <c r="V174" s="188">
        <f>'15'!V$196</f>
        <v>136</v>
      </c>
      <c r="W174" s="192">
        <f>'15'!W$196</f>
        <v>1086675</v>
      </c>
      <c r="X174" s="192">
        <f>'15'!X$196</f>
        <v>12270</v>
      </c>
      <c r="Y174" s="189">
        <f>'15'!Y$196</f>
        <v>98666.890000000014</v>
      </c>
      <c r="Z174" s="190">
        <f>'15'!Z$196</f>
        <v>1</v>
      </c>
      <c r="AA174" s="188">
        <f>'15'!AA$196</f>
        <v>149</v>
      </c>
      <c r="AB174" s="192">
        <f>'15'!AB$196</f>
        <v>1014705</v>
      </c>
      <c r="AC174" s="192">
        <f>'15'!AC$196</f>
        <v>5133</v>
      </c>
      <c r="AD174" s="189">
        <f>'15'!AD$196</f>
        <v>102274.91499999999</v>
      </c>
      <c r="AE174" s="190">
        <f>'15'!AE$196</f>
        <v>1</v>
      </c>
      <c r="AF174" s="188">
        <f>'15'!AF$196</f>
        <v>0</v>
      </c>
      <c r="AG174" s="192">
        <f>'15'!AG$196</f>
        <v>0</v>
      </c>
      <c r="AH174" s="192">
        <f>'15'!AH$196</f>
        <v>0</v>
      </c>
      <c r="AI174" s="189">
        <f>'15'!AI$196</f>
        <v>0</v>
      </c>
      <c r="AJ174" s="190" t="e">
        <f>'15'!AJ$196</f>
        <v>#DIV/0!</v>
      </c>
    </row>
    <row r="175" spans="1:36" x14ac:dyDescent="0.2">
      <c r="A175" s="191" t="str">
        <f t="shared" si="3"/>
        <v>Abbildung 16</v>
      </c>
      <c r="B175" s="188">
        <f>'16'!B$196</f>
        <v>76</v>
      </c>
      <c r="C175" s="192">
        <f>'16'!C$196</f>
        <v>815444</v>
      </c>
      <c r="D175" s="192">
        <f>'16'!D$196</f>
        <v>534</v>
      </c>
      <c r="E175" s="189">
        <f>'16'!E$196</f>
        <v>76366.239999999991</v>
      </c>
      <c r="F175" s="190">
        <f>'16'!F$196</f>
        <v>1</v>
      </c>
      <c r="G175" s="188">
        <f>'16'!G$196</f>
        <v>106</v>
      </c>
      <c r="H175" s="192">
        <f>'16'!H$196</f>
        <v>1050185</v>
      </c>
      <c r="I175" s="192">
        <f>'16'!I$196</f>
        <v>678</v>
      </c>
      <c r="J175" s="189">
        <f>'16'!J$196</f>
        <v>96100.048999999999</v>
      </c>
      <c r="K175" s="190">
        <f>'16'!K$196</f>
        <v>1</v>
      </c>
      <c r="L175" s="188">
        <f>'16'!L$196</f>
        <v>121</v>
      </c>
      <c r="M175" s="192">
        <f>'16'!M$196</f>
        <v>1074744</v>
      </c>
      <c r="N175" s="192">
        <f>'16'!N$196</f>
        <v>896</v>
      </c>
      <c r="O175" s="189">
        <f>'16'!O$196</f>
        <v>99681.796000000002</v>
      </c>
      <c r="P175" s="190">
        <f>'16'!P$196</f>
        <v>1</v>
      </c>
      <c r="Q175" s="188">
        <f>'16'!Q$196</f>
        <v>126</v>
      </c>
      <c r="R175" s="192">
        <f>'16'!R$196</f>
        <v>1053694</v>
      </c>
      <c r="S175" s="192">
        <f>'16'!S$196</f>
        <v>1156</v>
      </c>
      <c r="T175" s="189">
        <f>'16'!T$196</f>
        <v>97827.23</v>
      </c>
      <c r="U175" s="190">
        <f>'16'!U$196</f>
        <v>1</v>
      </c>
      <c r="V175" s="188">
        <f>'16'!V$196</f>
        <v>136</v>
      </c>
      <c r="W175" s="192">
        <f>'16'!W$196</f>
        <v>1086675</v>
      </c>
      <c r="X175" s="192">
        <f>'16'!X$196</f>
        <v>12270</v>
      </c>
      <c r="Y175" s="189">
        <f>'16'!Y$196</f>
        <v>98666.89</v>
      </c>
      <c r="Z175" s="190">
        <f>'16'!Z$196</f>
        <v>1</v>
      </c>
      <c r="AA175" s="188">
        <f>'16'!AA$196</f>
        <v>149</v>
      </c>
      <c r="AB175" s="192">
        <f>'16'!AB$196</f>
        <v>1014705</v>
      </c>
      <c r="AC175" s="192">
        <f>'16'!AC$196</f>
        <v>5133</v>
      </c>
      <c r="AD175" s="189">
        <f>'16'!AD$196</f>
        <v>102274.91499999999</v>
      </c>
      <c r="AE175" s="190">
        <f>'16'!AE$196</f>
        <v>1</v>
      </c>
      <c r="AF175" s="188">
        <f>'16'!AF$196</f>
        <v>0</v>
      </c>
      <c r="AG175" s="192">
        <f>'16'!AG$196</f>
        <v>0</v>
      </c>
      <c r="AH175" s="192">
        <f>'16'!AH$196</f>
        <v>0</v>
      </c>
      <c r="AI175" s="189">
        <f>'16'!AI$196</f>
        <v>0</v>
      </c>
      <c r="AJ175" s="190" t="e">
        <f>'16'!AJ$196</f>
        <v>#DIV/0!</v>
      </c>
    </row>
    <row r="176" spans="1:36" x14ac:dyDescent="0.2">
      <c r="A176" s="191" t="str">
        <f t="shared" si="3"/>
        <v>Abbildung 17</v>
      </c>
      <c r="B176" s="188">
        <f>'17'!B$196</f>
        <v>76</v>
      </c>
      <c r="C176" s="192">
        <f>'17'!C$196</f>
        <v>815444</v>
      </c>
      <c r="D176" s="192">
        <f>'17'!D$196</f>
        <v>534</v>
      </c>
      <c r="E176" s="189">
        <f>'17'!E$196</f>
        <v>76366.239999999991</v>
      </c>
      <c r="F176" s="190">
        <f>'17'!F$196</f>
        <v>1</v>
      </c>
      <c r="G176" s="188">
        <f>'17'!G$196</f>
        <v>106</v>
      </c>
      <c r="H176" s="192">
        <f>'17'!H$196</f>
        <v>1050185</v>
      </c>
      <c r="I176" s="192">
        <f>'17'!I$196</f>
        <v>678</v>
      </c>
      <c r="J176" s="189">
        <f>'17'!J$196</f>
        <v>96100.049000000014</v>
      </c>
      <c r="K176" s="190">
        <f>'17'!K$196</f>
        <v>0.99999999999999989</v>
      </c>
      <c r="L176" s="188">
        <f>'17'!L$196</f>
        <v>121</v>
      </c>
      <c r="M176" s="192">
        <f>'17'!M$196</f>
        <v>1074744</v>
      </c>
      <c r="N176" s="192">
        <f>'17'!N$196</f>
        <v>896</v>
      </c>
      <c r="O176" s="189">
        <f>'17'!O$196</f>
        <v>99681.795999999988</v>
      </c>
      <c r="P176" s="190">
        <f>'17'!P$196</f>
        <v>1</v>
      </c>
      <c r="Q176" s="188">
        <f>'17'!Q$196</f>
        <v>126</v>
      </c>
      <c r="R176" s="192">
        <f>'17'!R$196</f>
        <v>1053694</v>
      </c>
      <c r="S176" s="192">
        <f>'17'!S$196</f>
        <v>1156</v>
      </c>
      <c r="T176" s="189">
        <f>'17'!T$196</f>
        <v>97827.23000000001</v>
      </c>
      <c r="U176" s="190">
        <f>'17'!U$196</f>
        <v>0.99999999999999989</v>
      </c>
      <c r="V176" s="188">
        <f>'17'!V$196</f>
        <v>136</v>
      </c>
      <c r="W176" s="192">
        <f>'17'!W$196</f>
        <v>1086675</v>
      </c>
      <c r="X176" s="192">
        <f>'17'!X$196</f>
        <v>12270</v>
      </c>
      <c r="Y176" s="189">
        <f>'17'!Y$196</f>
        <v>98666.889999999985</v>
      </c>
      <c r="Z176" s="190">
        <f>'17'!Z$196</f>
        <v>1.0000000000000002</v>
      </c>
      <c r="AA176" s="188">
        <f>'17'!AA$196</f>
        <v>149</v>
      </c>
      <c r="AB176" s="192">
        <f>'17'!AB$196</f>
        <v>1014705</v>
      </c>
      <c r="AC176" s="192">
        <f>'17'!AC$196</f>
        <v>5133</v>
      </c>
      <c r="AD176" s="189">
        <f>'17'!AD$196</f>
        <v>102274.91499999999</v>
      </c>
      <c r="AE176" s="190">
        <f>'17'!AE$196</f>
        <v>1.0000000000000002</v>
      </c>
      <c r="AF176" s="188">
        <f>'17'!AF$196</f>
        <v>0</v>
      </c>
      <c r="AG176" s="192">
        <f>'17'!AG$196</f>
        <v>0</v>
      </c>
      <c r="AH176" s="192">
        <f>'17'!AH$196</f>
        <v>0</v>
      </c>
      <c r="AI176" s="189">
        <f>'17'!AI$196</f>
        <v>0</v>
      </c>
      <c r="AJ176" s="190" t="e">
        <f>'17'!AJ$196</f>
        <v>#DIV/0!</v>
      </c>
    </row>
    <row r="177" spans="1:36" x14ac:dyDescent="0.2">
      <c r="A177" s="191" t="str">
        <f t="shared" si="3"/>
        <v>Abbildung 18</v>
      </c>
      <c r="B177" s="188">
        <f>'18'!B$196</f>
        <v>76</v>
      </c>
      <c r="C177" s="192">
        <f>'18'!C$196</f>
        <v>815444</v>
      </c>
      <c r="D177" s="192">
        <f>'18'!D$196</f>
        <v>534</v>
      </c>
      <c r="E177" s="189">
        <f>'18'!E$196</f>
        <v>76366.240000000005</v>
      </c>
      <c r="F177" s="190">
        <f>'18'!F$196</f>
        <v>0.99999999999999989</v>
      </c>
      <c r="G177" s="188">
        <f>'18'!G$196</f>
        <v>106</v>
      </c>
      <c r="H177" s="192">
        <f>'18'!H$196</f>
        <v>1050185</v>
      </c>
      <c r="I177" s="192">
        <f>'18'!I$196</f>
        <v>678</v>
      </c>
      <c r="J177" s="189">
        <f>'18'!J$196</f>
        <v>96100.048999999999</v>
      </c>
      <c r="K177" s="190">
        <f>'18'!K$196</f>
        <v>0.99999999999999989</v>
      </c>
      <c r="L177" s="188">
        <f>'18'!L$196</f>
        <v>121</v>
      </c>
      <c r="M177" s="192">
        <f>'18'!M$196</f>
        <v>1074744</v>
      </c>
      <c r="N177" s="192">
        <f>'18'!N$196</f>
        <v>896</v>
      </c>
      <c r="O177" s="189">
        <f>'18'!O$196</f>
        <v>99681.796000000002</v>
      </c>
      <c r="P177" s="190">
        <f>'18'!P$196</f>
        <v>1</v>
      </c>
      <c r="Q177" s="188">
        <f>'18'!Q$196</f>
        <v>126</v>
      </c>
      <c r="R177" s="192">
        <f>'18'!R$196</f>
        <v>1053694</v>
      </c>
      <c r="S177" s="192">
        <f>'18'!S$196</f>
        <v>1156</v>
      </c>
      <c r="T177" s="189">
        <f>'18'!T$196</f>
        <v>97827.23</v>
      </c>
      <c r="U177" s="190">
        <f>'18'!U$196</f>
        <v>1</v>
      </c>
      <c r="V177" s="188">
        <f>'18'!V$196</f>
        <v>136</v>
      </c>
      <c r="W177" s="192">
        <f>'18'!W$196</f>
        <v>1086675</v>
      </c>
      <c r="X177" s="192">
        <f>'18'!X$196</f>
        <v>12270</v>
      </c>
      <c r="Y177" s="189">
        <f>'18'!Y$196</f>
        <v>98666.890000000014</v>
      </c>
      <c r="Z177" s="190">
        <f>'18'!Z$196</f>
        <v>0.99999999999999989</v>
      </c>
      <c r="AA177" s="188">
        <f>'18'!AA$196</f>
        <v>149</v>
      </c>
      <c r="AB177" s="192">
        <f>'18'!AB$196</f>
        <v>1014705</v>
      </c>
      <c r="AC177" s="192">
        <f>'18'!AC$196</f>
        <v>5133</v>
      </c>
      <c r="AD177" s="189">
        <f>'18'!AD$196</f>
        <v>102274.91499999999</v>
      </c>
      <c r="AE177" s="190">
        <f>'18'!AE$196</f>
        <v>1</v>
      </c>
      <c r="AF177" s="188">
        <f>'18'!AF$196</f>
        <v>0</v>
      </c>
      <c r="AG177" s="192">
        <f>'18'!AG$196</f>
        <v>0</v>
      </c>
      <c r="AH177" s="192">
        <f>'18'!AH$196</f>
        <v>0</v>
      </c>
      <c r="AI177" s="189">
        <f>'18'!AI$196</f>
        <v>0</v>
      </c>
      <c r="AJ177" s="190" t="e">
        <f>'18'!AJ$196</f>
        <v>#DIV/0!</v>
      </c>
    </row>
    <row r="178" spans="1:36" x14ac:dyDescent="0.2">
      <c r="A178" s="191" t="str">
        <f t="shared" si="3"/>
        <v>Abbildung 19</v>
      </c>
      <c r="B178" s="188">
        <f>'19'!B$196</f>
        <v>76</v>
      </c>
      <c r="C178" s="192">
        <f>'19'!C$196</f>
        <v>815444</v>
      </c>
      <c r="D178" s="192">
        <f>'19'!D$196</f>
        <v>534</v>
      </c>
      <c r="E178" s="189">
        <f>'19'!E$196</f>
        <v>76366.239999999976</v>
      </c>
      <c r="F178" s="190">
        <f>'19'!F$196</f>
        <v>1.0000000000000002</v>
      </c>
      <c r="G178" s="188">
        <f>'19'!G$196</f>
        <v>106</v>
      </c>
      <c r="H178" s="192">
        <f>'19'!H$196</f>
        <v>1050185</v>
      </c>
      <c r="I178" s="192">
        <f>'19'!I$196</f>
        <v>678</v>
      </c>
      <c r="J178" s="189">
        <f>'19'!J$196</f>
        <v>96100.049000000014</v>
      </c>
      <c r="K178" s="190">
        <f>'19'!K$196</f>
        <v>0.99999999999999989</v>
      </c>
      <c r="L178" s="188">
        <f>'19'!L$196</f>
        <v>121</v>
      </c>
      <c r="M178" s="192">
        <f>'19'!M$196</f>
        <v>1074744</v>
      </c>
      <c r="N178" s="192">
        <f>'19'!N$196</f>
        <v>896</v>
      </c>
      <c r="O178" s="189">
        <f>'19'!O$196</f>
        <v>99681.796000000002</v>
      </c>
      <c r="P178" s="190">
        <f>'19'!P$196</f>
        <v>1</v>
      </c>
      <c r="Q178" s="188">
        <f>'19'!Q$196</f>
        <v>126</v>
      </c>
      <c r="R178" s="192">
        <f>'19'!R$196</f>
        <v>1053694</v>
      </c>
      <c r="S178" s="192">
        <f>'19'!S$196</f>
        <v>1156</v>
      </c>
      <c r="T178" s="189">
        <f>'19'!T$196</f>
        <v>97827.23</v>
      </c>
      <c r="U178" s="190">
        <f>'19'!U$196</f>
        <v>1</v>
      </c>
      <c r="V178" s="188">
        <f>'19'!V$196</f>
        <v>136</v>
      </c>
      <c r="W178" s="192">
        <f>'19'!W$196</f>
        <v>1086675</v>
      </c>
      <c r="X178" s="192">
        <f>'19'!X$196</f>
        <v>12270</v>
      </c>
      <c r="Y178" s="189">
        <f>'19'!Y$196</f>
        <v>98666.89</v>
      </c>
      <c r="Z178" s="190">
        <f>'19'!Z$196</f>
        <v>1</v>
      </c>
      <c r="AA178" s="188">
        <f>'19'!AA$196</f>
        <v>149</v>
      </c>
      <c r="AB178" s="192">
        <f>'19'!AB$196</f>
        <v>1014705</v>
      </c>
      <c r="AC178" s="192">
        <f>'19'!AC$196</f>
        <v>5133</v>
      </c>
      <c r="AD178" s="189">
        <f>'19'!AD$196</f>
        <v>102274.91499999999</v>
      </c>
      <c r="AE178" s="190">
        <f>'19'!AE$196</f>
        <v>1</v>
      </c>
      <c r="AF178" s="188">
        <f>'19'!AF$196</f>
        <v>0</v>
      </c>
      <c r="AG178" s="192">
        <f>'19'!AG$196</f>
        <v>0</v>
      </c>
      <c r="AH178" s="192">
        <f>'19'!AH$196</f>
        <v>0</v>
      </c>
      <c r="AI178" s="189">
        <f>'19'!AI$196</f>
        <v>0</v>
      </c>
      <c r="AJ178" s="190" t="e">
        <f>'19'!AJ$196</f>
        <v>#DIV/0!</v>
      </c>
    </row>
    <row r="179" spans="1:36" x14ac:dyDescent="0.2">
      <c r="A179" s="191" t="str">
        <f t="shared" si="3"/>
        <v>Abbildung 21</v>
      </c>
      <c r="B179" s="188">
        <f>'21'!B$196</f>
        <v>76</v>
      </c>
      <c r="C179" s="192">
        <f>'21'!C$196</f>
        <v>815444</v>
      </c>
      <c r="D179" s="192">
        <f>'21'!D$196</f>
        <v>534</v>
      </c>
      <c r="E179" s="189">
        <f>'21'!E$196</f>
        <v>76366.239999999991</v>
      </c>
      <c r="F179" s="190">
        <f>'21'!F$196</f>
        <v>1</v>
      </c>
      <c r="G179" s="188">
        <f>'21'!G$196</f>
        <v>106</v>
      </c>
      <c r="H179" s="192">
        <f>'21'!H$196</f>
        <v>1050185</v>
      </c>
      <c r="I179" s="192">
        <f>'21'!I$196</f>
        <v>678</v>
      </c>
      <c r="J179" s="189">
        <f>'21'!J$196</f>
        <v>96100.048999999999</v>
      </c>
      <c r="K179" s="190">
        <f>'21'!K$196</f>
        <v>1</v>
      </c>
      <c r="L179" s="188">
        <f>'21'!L$196</f>
        <v>121</v>
      </c>
      <c r="M179" s="192">
        <f>'21'!M$196</f>
        <v>1074744</v>
      </c>
      <c r="N179" s="192">
        <f>'21'!N$196</f>
        <v>896</v>
      </c>
      <c r="O179" s="189">
        <f>'21'!O$196</f>
        <v>99681.796000000002</v>
      </c>
      <c r="P179" s="190">
        <f>'21'!P$196</f>
        <v>0.99999999999999989</v>
      </c>
      <c r="Q179" s="188">
        <f>'21'!Q$196</f>
        <v>126</v>
      </c>
      <c r="R179" s="192">
        <f>'21'!R$196</f>
        <v>1053694</v>
      </c>
      <c r="S179" s="192">
        <f>'21'!S$196</f>
        <v>1156</v>
      </c>
      <c r="T179" s="189">
        <f>'21'!T$196</f>
        <v>97827.23</v>
      </c>
      <c r="U179" s="190">
        <f>'21'!U$196</f>
        <v>1</v>
      </c>
      <c r="V179" s="188">
        <f>'21'!V$196</f>
        <v>136</v>
      </c>
      <c r="W179" s="192">
        <f>'21'!W$196</f>
        <v>1086675</v>
      </c>
      <c r="X179" s="192">
        <f>'21'!X$196</f>
        <v>12270</v>
      </c>
      <c r="Y179" s="189">
        <f>'21'!Y$196</f>
        <v>98666.89</v>
      </c>
      <c r="Z179" s="190">
        <f>'21'!Z$196</f>
        <v>1</v>
      </c>
      <c r="AA179" s="188">
        <f>'21'!AA$196</f>
        <v>149</v>
      </c>
      <c r="AB179" s="192">
        <f>'21'!AB$196</f>
        <v>1014705</v>
      </c>
      <c r="AC179" s="192">
        <f>'21'!AC$196</f>
        <v>5133</v>
      </c>
      <c r="AD179" s="189">
        <f>'21'!AD$196</f>
        <v>102274.91499999999</v>
      </c>
      <c r="AE179" s="190">
        <f>'21'!AE$196</f>
        <v>1</v>
      </c>
      <c r="AF179" s="188">
        <f>'21'!AF$196</f>
        <v>0</v>
      </c>
      <c r="AG179" s="192">
        <f>'21'!AG$196</f>
        <v>0</v>
      </c>
      <c r="AH179" s="192">
        <f>'21'!AH$196</f>
        <v>0</v>
      </c>
      <c r="AI179" s="189">
        <f>'21'!AI$196</f>
        <v>0</v>
      </c>
      <c r="AJ179" s="190" t="e">
        <f>'21'!AJ$196</f>
        <v>#DIV/0!</v>
      </c>
    </row>
    <row r="180" spans="1:36" x14ac:dyDescent="0.2">
      <c r="A180" s="191" t="str">
        <f t="shared" si="3"/>
        <v>Abbildung 22</v>
      </c>
      <c r="B180" s="188">
        <f>'22'!B$196</f>
        <v>76</v>
      </c>
      <c r="C180" s="192">
        <f>'22'!C$196</f>
        <v>815444</v>
      </c>
      <c r="D180" s="192">
        <f>'22'!D$196</f>
        <v>534</v>
      </c>
      <c r="E180" s="189">
        <f>'22'!E$196</f>
        <v>76366.239999999991</v>
      </c>
      <c r="F180" s="190">
        <f>'22'!F$196</f>
        <v>1.0000000000000002</v>
      </c>
      <c r="G180" s="188">
        <f>'22'!G$196</f>
        <v>106</v>
      </c>
      <c r="H180" s="192">
        <f>'22'!H$196</f>
        <v>1050185</v>
      </c>
      <c r="I180" s="192">
        <f>'22'!I$196</f>
        <v>678</v>
      </c>
      <c r="J180" s="189">
        <f>'22'!J$196</f>
        <v>96100.048999999999</v>
      </c>
      <c r="K180" s="190">
        <f>'22'!K$196</f>
        <v>0.99999999999999989</v>
      </c>
      <c r="L180" s="188">
        <f>'22'!L$196</f>
        <v>121</v>
      </c>
      <c r="M180" s="192">
        <f>'22'!M$196</f>
        <v>1074744</v>
      </c>
      <c r="N180" s="192">
        <f>'22'!N$196</f>
        <v>896</v>
      </c>
      <c r="O180" s="189">
        <f>'22'!O$196</f>
        <v>99681.796000000017</v>
      </c>
      <c r="P180" s="190">
        <f>'22'!P$196</f>
        <v>0.99999999999999978</v>
      </c>
      <c r="Q180" s="188">
        <f>'22'!Q$196</f>
        <v>126</v>
      </c>
      <c r="R180" s="192">
        <f>'22'!R$196</f>
        <v>1053694</v>
      </c>
      <c r="S180" s="192">
        <f>'22'!S$196</f>
        <v>1156</v>
      </c>
      <c r="T180" s="189">
        <f>'22'!T$196</f>
        <v>97827.23</v>
      </c>
      <c r="U180" s="190">
        <f>'22'!U$196</f>
        <v>1</v>
      </c>
      <c r="V180" s="188">
        <f>'22'!V$196</f>
        <v>136</v>
      </c>
      <c r="W180" s="192">
        <f>'22'!W$196</f>
        <v>1086675</v>
      </c>
      <c r="X180" s="192">
        <f>'22'!X$196</f>
        <v>12270</v>
      </c>
      <c r="Y180" s="189">
        <f>'22'!Y$196</f>
        <v>98666.89</v>
      </c>
      <c r="Z180" s="190">
        <f>'22'!Z$196</f>
        <v>0.99999999999999989</v>
      </c>
      <c r="AA180" s="188">
        <f>'22'!AA$196</f>
        <v>149</v>
      </c>
      <c r="AB180" s="192">
        <f>'22'!AB$196</f>
        <v>1014705</v>
      </c>
      <c r="AC180" s="192">
        <f>'22'!AC$196</f>
        <v>5133</v>
      </c>
      <c r="AD180" s="189">
        <f>'22'!AD$196</f>
        <v>102274.91500000001</v>
      </c>
      <c r="AE180" s="190">
        <f>'22'!AE$196</f>
        <v>1</v>
      </c>
      <c r="AG180" s="192"/>
      <c r="AH180" s="192"/>
    </row>
    <row r="181" spans="1:36" x14ac:dyDescent="0.2">
      <c r="A181" s="191" t="str">
        <f t="shared" si="3"/>
        <v>Abbildung 23</v>
      </c>
      <c r="B181" s="188">
        <f>'22'!B$196</f>
        <v>76</v>
      </c>
      <c r="C181" s="192">
        <f>'22'!C$196</f>
        <v>815444</v>
      </c>
      <c r="D181" s="192">
        <f>'22'!D$196</f>
        <v>534</v>
      </c>
      <c r="E181" s="189">
        <f>'22'!E$196</f>
        <v>76366.239999999991</v>
      </c>
      <c r="F181" s="190">
        <f>'22'!F$196</f>
        <v>1.0000000000000002</v>
      </c>
      <c r="G181" s="188">
        <f>'22'!G$196</f>
        <v>106</v>
      </c>
      <c r="H181" s="192">
        <f>'22'!H$196</f>
        <v>1050185</v>
      </c>
      <c r="I181" s="192">
        <f>'22'!I$196</f>
        <v>678</v>
      </c>
      <c r="J181" s="189">
        <f>'22'!J$196</f>
        <v>96100.048999999999</v>
      </c>
      <c r="K181" s="190">
        <f>'22'!K$196</f>
        <v>0.99999999999999989</v>
      </c>
      <c r="L181" s="188">
        <f>'22'!L$196</f>
        <v>121</v>
      </c>
      <c r="M181" s="192">
        <f>'22'!M$196</f>
        <v>1074744</v>
      </c>
      <c r="N181" s="192">
        <f>'22'!N$196</f>
        <v>896</v>
      </c>
      <c r="O181" s="189">
        <f>'22'!O$196</f>
        <v>99681.796000000017</v>
      </c>
      <c r="P181" s="190">
        <f>'22'!P$196</f>
        <v>0.99999999999999978</v>
      </c>
      <c r="Q181" s="188">
        <f>'22'!Q$196</f>
        <v>126</v>
      </c>
      <c r="R181" s="192">
        <f>'22'!R$196</f>
        <v>1053694</v>
      </c>
      <c r="S181" s="192">
        <f>'22'!S$196</f>
        <v>1156</v>
      </c>
      <c r="T181" s="189">
        <f>'22'!T$196</f>
        <v>97827.23</v>
      </c>
      <c r="U181" s="190">
        <f>'22'!U$196</f>
        <v>1</v>
      </c>
      <c r="V181" s="188">
        <f>'22'!V$196</f>
        <v>136</v>
      </c>
      <c r="W181" s="192">
        <f>'22'!W$196</f>
        <v>1086675</v>
      </c>
      <c r="X181" s="192">
        <f>'22'!X$196</f>
        <v>12270</v>
      </c>
      <c r="Y181" s="189">
        <f>'22'!Y$196</f>
        <v>98666.89</v>
      </c>
      <c r="Z181" s="190">
        <f>'22'!Z$196</f>
        <v>0.99999999999999989</v>
      </c>
      <c r="AA181" s="188">
        <f>'22'!AA$196</f>
        <v>149</v>
      </c>
      <c r="AB181" s="192">
        <f>'22'!AB$196</f>
        <v>1014705</v>
      </c>
      <c r="AC181" s="192">
        <f>'22'!AC$196</f>
        <v>5133</v>
      </c>
      <c r="AD181" s="189">
        <f>'22'!AD$196</f>
        <v>102274.91500000001</v>
      </c>
      <c r="AE181" s="190">
        <f>'22'!AE$196</f>
        <v>1</v>
      </c>
      <c r="AG181" s="192"/>
      <c r="AH181" s="192"/>
    </row>
    <row r="182" spans="1:36" x14ac:dyDescent="0.2">
      <c r="A182" s="191" t="str">
        <f t="shared" si="3"/>
        <v>Abbildung 24</v>
      </c>
      <c r="B182" s="188">
        <f>'24'!B$196</f>
        <v>76</v>
      </c>
      <c r="C182" s="192">
        <f>'24'!C$196</f>
        <v>815444</v>
      </c>
      <c r="D182" s="192">
        <f>'24'!D$196</f>
        <v>534</v>
      </c>
      <c r="E182" s="189">
        <f>'24'!E$196</f>
        <v>76366.239999999991</v>
      </c>
      <c r="F182" s="190">
        <f>'24'!F$196</f>
        <v>1</v>
      </c>
      <c r="G182" s="188">
        <f>'24'!G$196</f>
        <v>106</v>
      </c>
      <c r="H182" s="192">
        <f>'24'!H$196</f>
        <v>1050185</v>
      </c>
      <c r="I182" s="192">
        <f>'24'!I$196</f>
        <v>678</v>
      </c>
      <c r="J182" s="189">
        <f>'24'!J$196</f>
        <v>96100.048999999999</v>
      </c>
      <c r="K182" s="190">
        <f>'24'!K$196</f>
        <v>1</v>
      </c>
      <c r="L182" s="188">
        <f>'24'!L$196</f>
        <v>121</v>
      </c>
      <c r="M182" s="192">
        <f>'24'!M$196</f>
        <v>1074744</v>
      </c>
      <c r="N182" s="192">
        <f>'24'!N$196</f>
        <v>896</v>
      </c>
      <c r="O182" s="189">
        <f>'24'!O$196</f>
        <v>99681.796000000002</v>
      </c>
      <c r="P182" s="190">
        <f>'24'!P$196</f>
        <v>1</v>
      </c>
      <c r="Q182" s="188">
        <f>'24'!Q$196</f>
        <v>126</v>
      </c>
      <c r="R182" s="192">
        <f>'24'!R$196</f>
        <v>1053694</v>
      </c>
      <c r="S182" s="192">
        <f>'24'!S$196</f>
        <v>1156</v>
      </c>
      <c r="T182" s="189">
        <f>'24'!T$196</f>
        <v>97827.23000000001</v>
      </c>
      <c r="U182" s="190">
        <f>'24'!U$196</f>
        <v>0.99999999999999978</v>
      </c>
      <c r="V182" s="188">
        <f>'24'!V$196</f>
        <v>136</v>
      </c>
      <c r="W182" s="192">
        <f>'24'!W$196</f>
        <v>1086675</v>
      </c>
      <c r="X182" s="192">
        <f>'24'!X$196</f>
        <v>12270</v>
      </c>
      <c r="Y182" s="189">
        <f>'24'!Y$196</f>
        <v>98666.89</v>
      </c>
      <c r="Z182" s="190">
        <f>'24'!Z$196</f>
        <v>1</v>
      </c>
      <c r="AA182" s="188">
        <f>'24'!AA$196</f>
        <v>149</v>
      </c>
      <c r="AB182" s="192">
        <f>'24'!AB$196</f>
        <v>1014705</v>
      </c>
      <c r="AC182" s="192">
        <f>'24'!AC$196</f>
        <v>5133</v>
      </c>
      <c r="AD182" s="189">
        <f>'24'!AD$196</f>
        <v>102274.91500000001</v>
      </c>
      <c r="AE182" s="190">
        <f>'24'!AE$196</f>
        <v>1</v>
      </c>
      <c r="AF182" s="188">
        <f>'24'!AF$196</f>
        <v>0</v>
      </c>
      <c r="AG182" s="192">
        <f>'24'!AG$196</f>
        <v>0</v>
      </c>
      <c r="AH182" s="192">
        <f>'24'!AH$196</f>
        <v>0</v>
      </c>
      <c r="AI182" s="189">
        <f>'24'!AI$196</f>
        <v>0</v>
      </c>
      <c r="AJ182" s="190" t="e">
        <f>'24'!AJ$196</f>
        <v>#DIV/0!</v>
      </c>
    </row>
    <row r="183" spans="1:36" x14ac:dyDescent="0.2">
      <c r="A183" s="191" t="str">
        <f t="shared" si="3"/>
        <v>Abbildung 25</v>
      </c>
      <c r="B183" s="188">
        <f>'25'!B$196</f>
        <v>0</v>
      </c>
      <c r="C183" s="192">
        <f>'25'!C$196</f>
        <v>0</v>
      </c>
      <c r="D183" s="192">
        <f>'25'!D$196</f>
        <v>0</v>
      </c>
      <c r="E183" s="189">
        <f>'25'!E$196</f>
        <v>0</v>
      </c>
      <c r="F183" s="190" t="str">
        <f>'25'!F$196</f>
        <v>-</v>
      </c>
      <c r="G183" s="188">
        <f>'25'!G$196</f>
        <v>0</v>
      </c>
      <c r="H183" s="192">
        <f>'25'!H$196</f>
        <v>0</v>
      </c>
      <c r="I183" s="192">
        <f>'25'!I$196</f>
        <v>0</v>
      </c>
      <c r="J183" s="189">
        <f>'25'!J$196</f>
        <v>0</v>
      </c>
      <c r="K183" s="190" t="str">
        <f>'25'!K$196</f>
        <v>-</v>
      </c>
      <c r="L183" s="188">
        <f>'25'!L$196</f>
        <v>0</v>
      </c>
      <c r="M183" s="192">
        <f>'25'!M$196</f>
        <v>0</v>
      </c>
      <c r="N183" s="192">
        <f>'25'!N$196</f>
        <v>0</v>
      </c>
      <c r="O183" s="189">
        <f>'25'!O$196</f>
        <v>0</v>
      </c>
      <c r="P183" s="190" t="str">
        <f>'25'!P$196</f>
        <v>-</v>
      </c>
      <c r="Q183" s="188">
        <f>'25'!Q$196</f>
        <v>0</v>
      </c>
      <c r="R183" s="192">
        <f>'25'!R$196</f>
        <v>0</v>
      </c>
      <c r="S183" s="192">
        <f>'25'!S$196</f>
        <v>0</v>
      </c>
      <c r="T183" s="189">
        <f>'25'!T$196</f>
        <v>0</v>
      </c>
      <c r="U183" s="190" t="str">
        <f>'25'!U$196</f>
        <v>-</v>
      </c>
      <c r="V183" s="188">
        <f>'25'!V$196</f>
        <v>0</v>
      </c>
      <c r="W183" s="192">
        <f>'25'!W$196</f>
        <v>0</v>
      </c>
      <c r="X183" s="192">
        <f>'25'!X$196</f>
        <v>0</v>
      </c>
      <c r="Y183" s="189">
        <f>'25'!Y$196</f>
        <v>0</v>
      </c>
      <c r="Z183" s="190" t="str">
        <f>'25'!Z$196</f>
        <v>-</v>
      </c>
      <c r="AA183" s="188">
        <f>'25'!AA$196</f>
        <v>0</v>
      </c>
      <c r="AB183" s="192">
        <f>'25'!AB$196</f>
        <v>0</v>
      </c>
      <c r="AC183" s="192">
        <f>'25'!AC$196</f>
        <v>0</v>
      </c>
      <c r="AD183" s="189">
        <f>'25'!AD$196</f>
        <v>0</v>
      </c>
      <c r="AE183" s="190" t="str">
        <f>'25'!AE$196</f>
        <v>-</v>
      </c>
      <c r="AF183" s="188">
        <f>'25'!AF$196</f>
        <v>0</v>
      </c>
      <c r="AG183" s="192">
        <f>'25'!AG$196</f>
        <v>0</v>
      </c>
      <c r="AH183" s="192">
        <f>'25'!AH$196</f>
        <v>0</v>
      </c>
      <c r="AI183" s="189">
        <f>'25'!AI$196</f>
        <v>0</v>
      </c>
      <c r="AJ183" s="190" t="str">
        <f>'25'!AJ$196</f>
        <v>-</v>
      </c>
    </row>
    <row r="184" spans="1:36" x14ac:dyDescent="0.2">
      <c r="A184" s="191" t="str">
        <f t="shared" si="3"/>
        <v>Abbildung 26</v>
      </c>
      <c r="B184" s="188">
        <f>'26'!B$196</f>
        <v>76</v>
      </c>
      <c r="C184" s="192">
        <f>'26'!C$196</f>
        <v>815444</v>
      </c>
      <c r="D184" s="192">
        <f>'26'!D$196</f>
        <v>534</v>
      </c>
      <c r="E184" s="189">
        <f>'26'!E$196</f>
        <v>76366.240000000005</v>
      </c>
      <c r="F184" s="190">
        <f>'26'!F$196</f>
        <v>1</v>
      </c>
      <c r="G184" s="188">
        <f>'26'!G$196</f>
        <v>106</v>
      </c>
      <c r="H184" s="192">
        <f>'26'!H$196</f>
        <v>1050185</v>
      </c>
      <c r="I184" s="192">
        <f>'26'!I$196</f>
        <v>678</v>
      </c>
      <c r="J184" s="189">
        <f>'26'!J$196</f>
        <v>96100.048999999999</v>
      </c>
      <c r="K184" s="190">
        <f>'26'!K$196</f>
        <v>1</v>
      </c>
      <c r="L184" s="188">
        <f>'26'!L$196</f>
        <v>121</v>
      </c>
      <c r="M184" s="192">
        <f>'26'!M$196</f>
        <v>1074744</v>
      </c>
      <c r="N184" s="192">
        <f>'26'!N$196</f>
        <v>896</v>
      </c>
      <c r="O184" s="189">
        <f>'26'!O$196</f>
        <v>99681.796000000002</v>
      </c>
      <c r="P184" s="190">
        <f>'26'!P$196</f>
        <v>1</v>
      </c>
      <c r="Q184" s="188">
        <f>'26'!Q$196</f>
        <v>126</v>
      </c>
      <c r="R184" s="192">
        <f>'26'!R$196</f>
        <v>1053694</v>
      </c>
      <c r="S184" s="192">
        <f>'26'!S$196</f>
        <v>1156</v>
      </c>
      <c r="T184" s="189">
        <f>'26'!T$196</f>
        <v>97827.23</v>
      </c>
      <c r="U184" s="190">
        <f>'26'!U$196</f>
        <v>1</v>
      </c>
      <c r="V184" s="188">
        <f>'26'!V$196</f>
        <v>136</v>
      </c>
      <c r="W184" s="192">
        <f>'26'!W$196</f>
        <v>1086675</v>
      </c>
      <c r="X184" s="192">
        <f>'26'!X$196</f>
        <v>12270</v>
      </c>
      <c r="Y184" s="189">
        <f>'26'!Y$196</f>
        <v>98666.89</v>
      </c>
      <c r="Z184" s="190">
        <f>'26'!Z$196</f>
        <v>1</v>
      </c>
      <c r="AA184" s="188">
        <f>'26'!AA$196</f>
        <v>149</v>
      </c>
      <c r="AB184" s="192">
        <f>'26'!AB$196</f>
        <v>1014705</v>
      </c>
      <c r="AC184" s="192">
        <f>'26'!AC$196</f>
        <v>5133</v>
      </c>
      <c r="AD184" s="189">
        <f>'26'!AD$196</f>
        <v>102274.91499999999</v>
      </c>
      <c r="AE184" s="190">
        <f>'26'!AE$196</f>
        <v>1</v>
      </c>
      <c r="AF184" s="188">
        <f>'26'!AF$196</f>
        <v>0</v>
      </c>
      <c r="AG184" s="192">
        <f>'26'!AG$196</f>
        <v>0</v>
      </c>
      <c r="AH184" s="192">
        <f>'26'!AH$196</f>
        <v>0</v>
      </c>
      <c r="AI184" s="189">
        <f>'26'!AI$196</f>
        <v>0</v>
      </c>
      <c r="AJ184" s="190" t="e">
        <f>'26'!AJ$196</f>
        <v>#DIV/0!</v>
      </c>
    </row>
    <row r="185" spans="1:36" x14ac:dyDescent="0.2">
      <c r="A185" s="191" t="str">
        <f t="shared" si="3"/>
        <v>Abbildung 28</v>
      </c>
      <c r="B185" s="188">
        <f>'28'!B$196</f>
        <v>76</v>
      </c>
      <c r="C185" s="192">
        <f>'28'!C$196</f>
        <v>815444</v>
      </c>
      <c r="D185" s="192">
        <f>'28'!D$196</f>
        <v>534</v>
      </c>
      <c r="E185" s="189">
        <f>'28'!E$196</f>
        <v>76366.240000000005</v>
      </c>
      <c r="F185" s="190">
        <f>'28'!F$196</f>
        <v>1</v>
      </c>
      <c r="G185" s="188">
        <f>'28'!G$196</f>
        <v>106</v>
      </c>
      <c r="H185" s="192">
        <f>'28'!H$196</f>
        <v>1050185</v>
      </c>
      <c r="I185" s="192">
        <f>'28'!I$196</f>
        <v>678</v>
      </c>
      <c r="J185" s="189">
        <f>'28'!J$196</f>
        <v>96100.048999999999</v>
      </c>
      <c r="K185" s="190">
        <f>'28'!K$196</f>
        <v>1</v>
      </c>
      <c r="L185" s="188">
        <f>'28'!L$196</f>
        <v>121</v>
      </c>
      <c r="M185" s="192">
        <f>'28'!M$196</f>
        <v>1074744</v>
      </c>
      <c r="N185" s="192">
        <f>'28'!N$196</f>
        <v>896</v>
      </c>
      <c r="O185" s="189">
        <f>'28'!O$196</f>
        <v>99681.796000000002</v>
      </c>
      <c r="P185" s="190">
        <f>'28'!P$196</f>
        <v>1</v>
      </c>
      <c r="Q185" s="188">
        <f>'28'!Q$196</f>
        <v>126</v>
      </c>
      <c r="R185" s="192">
        <f>'28'!R$196</f>
        <v>1053694</v>
      </c>
      <c r="S185" s="192">
        <f>'28'!S$196</f>
        <v>1156</v>
      </c>
      <c r="T185" s="189">
        <f>'28'!T$196</f>
        <v>97827.23</v>
      </c>
      <c r="U185" s="190">
        <f>'28'!U$196</f>
        <v>1</v>
      </c>
      <c r="V185" s="188">
        <f>'28'!V$196</f>
        <v>136</v>
      </c>
      <c r="W185" s="192">
        <f>'28'!W$196</f>
        <v>1086675</v>
      </c>
      <c r="X185" s="192">
        <f>'28'!X$196</f>
        <v>12270</v>
      </c>
      <c r="Y185" s="189">
        <f>'28'!Y$196</f>
        <v>98666.89</v>
      </c>
      <c r="Z185" s="190">
        <f>'28'!Z$196</f>
        <v>1</v>
      </c>
      <c r="AA185" s="188">
        <f>'28'!AA$196</f>
        <v>149</v>
      </c>
      <c r="AB185" s="192">
        <f>'28'!AB$196</f>
        <v>1014705</v>
      </c>
      <c r="AC185" s="192">
        <f>'28'!AC$196</f>
        <v>5133</v>
      </c>
      <c r="AD185" s="189">
        <f>'28'!AD$196</f>
        <v>102274.91499999999</v>
      </c>
      <c r="AE185" s="190">
        <f>'28'!AE$196</f>
        <v>1</v>
      </c>
      <c r="AF185" s="188">
        <f>'28'!AF$196</f>
        <v>0</v>
      </c>
      <c r="AG185" s="192">
        <f>'28'!AG$196</f>
        <v>0</v>
      </c>
      <c r="AH185" s="192">
        <f>'28'!AH$196</f>
        <v>0</v>
      </c>
      <c r="AI185" s="189">
        <f>'28'!AI$196</f>
        <v>0</v>
      </c>
      <c r="AJ185" s="190" t="e">
        <f>'28'!AJ$196</f>
        <v>#DIV/0!</v>
      </c>
    </row>
    <row r="186" spans="1:36" x14ac:dyDescent="0.2">
      <c r="A186" s="191" t="str">
        <f t="shared" si="3"/>
        <v>Abbildung 29</v>
      </c>
      <c r="B186" s="188">
        <f>'29'!B$196</f>
        <v>76</v>
      </c>
      <c r="C186" s="192">
        <f>'29'!C$196</f>
        <v>815444</v>
      </c>
      <c r="D186" s="192">
        <f>'29'!D$196</f>
        <v>534</v>
      </c>
      <c r="E186" s="189">
        <f>'29'!E$196</f>
        <v>76366.240000000005</v>
      </c>
      <c r="F186" s="190">
        <f>'29'!F$196</f>
        <v>1</v>
      </c>
      <c r="G186" s="188">
        <f>'29'!G$196</f>
        <v>106</v>
      </c>
      <c r="H186" s="192">
        <f>'29'!H$196</f>
        <v>1050185</v>
      </c>
      <c r="I186" s="192">
        <f>'29'!I$196</f>
        <v>678</v>
      </c>
      <c r="J186" s="189">
        <f>'29'!J$196</f>
        <v>96100.048999999999</v>
      </c>
      <c r="K186" s="190">
        <f>'29'!K$196</f>
        <v>1</v>
      </c>
      <c r="L186" s="188">
        <f>'29'!L$196</f>
        <v>121</v>
      </c>
      <c r="M186" s="192">
        <f>'29'!M$196</f>
        <v>1074744</v>
      </c>
      <c r="N186" s="192">
        <f>'29'!N$196</f>
        <v>896</v>
      </c>
      <c r="O186" s="189">
        <f>'29'!O$196</f>
        <v>99681.796000000002</v>
      </c>
      <c r="P186" s="190">
        <f>'29'!P$196</f>
        <v>1</v>
      </c>
      <c r="Q186" s="188">
        <f>'29'!Q$196</f>
        <v>126</v>
      </c>
      <c r="R186" s="192">
        <f>'29'!R$196</f>
        <v>1053694</v>
      </c>
      <c r="S186" s="192">
        <f>'29'!S$196</f>
        <v>1156</v>
      </c>
      <c r="T186" s="189">
        <f>'29'!T$196</f>
        <v>97827.23</v>
      </c>
      <c r="U186" s="190">
        <f>'29'!U$196</f>
        <v>1</v>
      </c>
      <c r="V186" s="188">
        <f>'29'!V$196</f>
        <v>136</v>
      </c>
      <c r="W186" s="192">
        <f>'29'!W$196</f>
        <v>1086675</v>
      </c>
      <c r="X186" s="192">
        <f>'29'!X$196</f>
        <v>12270</v>
      </c>
      <c r="Y186" s="189">
        <f>'29'!Y$196</f>
        <v>98666.89</v>
      </c>
      <c r="Z186" s="190">
        <f>'29'!Z$196</f>
        <v>1</v>
      </c>
      <c r="AA186" s="188">
        <f>'29'!AA$196</f>
        <v>149</v>
      </c>
      <c r="AB186" s="192">
        <f>'29'!AB$196</f>
        <v>1014705</v>
      </c>
      <c r="AC186" s="192">
        <f>'29'!AC$196</f>
        <v>5133</v>
      </c>
      <c r="AD186" s="189">
        <f>'29'!AD$196</f>
        <v>102274.91499999999</v>
      </c>
      <c r="AE186" s="190">
        <f>'29'!AE$196</f>
        <v>1</v>
      </c>
      <c r="AG186" s="192"/>
      <c r="AH186" s="192"/>
    </row>
    <row r="187" spans="1:36" x14ac:dyDescent="0.2">
      <c r="A187" s="191" t="str">
        <f t="shared" si="3"/>
        <v>Abbildung 30</v>
      </c>
      <c r="B187" s="188">
        <f>'30'!B$196</f>
        <v>76</v>
      </c>
      <c r="C187" s="192">
        <f>'30'!C$196</f>
        <v>815444</v>
      </c>
      <c r="D187" s="192">
        <f>'30'!D$196</f>
        <v>534</v>
      </c>
      <c r="E187" s="189">
        <f>'30'!E$196</f>
        <v>76366.240000000005</v>
      </c>
      <c r="F187" s="190">
        <f>'30'!F$196</f>
        <v>1</v>
      </c>
      <c r="G187" s="188">
        <f>'30'!G$196</f>
        <v>106</v>
      </c>
      <c r="H187" s="192">
        <f>'30'!H$196</f>
        <v>1050185</v>
      </c>
      <c r="I187" s="192">
        <f>'30'!I$196</f>
        <v>678</v>
      </c>
      <c r="J187" s="189">
        <f>'30'!J$196</f>
        <v>96100.048999999999</v>
      </c>
      <c r="K187" s="190">
        <f>'30'!K$196</f>
        <v>1</v>
      </c>
      <c r="L187" s="188">
        <f>'30'!L$196</f>
        <v>121</v>
      </c>
      <c r="M187" s="192">
        <f>'30'!M$196</f>
        <v>1074744</v>
      </c>
      <c r="N187" s="192">
        <f>'30'!N$196</f>
        <v>896</v>
      </c>
      <c r="O187" s="189">
        <f>'30'!O$196</f>
        <v>99681.796000000002</v>
      </c>
      <c r="P187" s="190">
        <f>'30'!P$196</f>
        <v>1</v>
      </c>
      <c r="Q187" s="188">
        <f>'30'!Q$196</f>
        <v>126</v>
      </c>
      <c r="R187" s="192">
        <f>'30'!R$196</f>
        <v>1053694</v>
      </c>
      <c r="S187" s="192">
        <f>'30'!S$196</f>
        <v>1156</v>
      </c>
      <c r="T187" s="189">
        <f>'30'!T$196</f>
        <v>97827.23</v>
      </c>
      <c r="U187" s="190">
        <f>'30'!U$196</f>
        <v>1</v>
      </c>
      <c r="V187" s="188">
        <f>'30'!V$196</f>
        <v>136</v>
      </c>
      <c r="W187" s="192">
        <f>'30'!W$196</f>
        <v>1086675</v>
      </c>
      <c r="X187" s="192">
        <f>'30'!X$196</f>
        <v>12270</v>
      </c>
      <c r="Y187" s="189">
        <f>'30'!Y$196</f>
        <v>98666.89</v>
      </c>
      <c r="Z187" s="190">
        <f>'30'!Z$196</f>
        <v>1</v>
      </c>
      <c r="AA187" s="188">
        <f>'30'!AA$196</f>
        <v>149</v>
      </c>
      <c r="AB187" s="192">
        <f>'30'!AB$196</f>
        <v>1014705</v>
      </c>
      <c r="AC187" s="192">
        <f>'30'!AC$196</f>
        <v>5133</v>
      </c>
      <c r="AD187" s="189">
        <f>'30'!AD$196</f>
        <v>102274.91499999999</v>
      </c>
      <c r="AE187" s="190">
        <f>'30'!AE$196</f>
        <v>1</v>
      </c>
      <c r="AF187" s="188">
        <f>'30'!AF$196</f>
        <v>0</v>
      </c>
      <c r="AG187" s="192">
        <f>'30'!AG$196</f>
        <v>0</v>
      </c>
      <c r="AH187" s="192">
        <f>'30'!AH$196</f>
        <v>0</v>
      </c>
      <c r="AI187" s="189">
        <f>'30'!AI$196</f>
        <v>0</v>
      </c>
      <c r="AJ187" s="190" t="e">
        <f>'30'!AJ$196</f>
        <v>#DIV/0!</v>
      </c>
    </row>
    <row r="188" spans="1:36" x14ac:dyDescent="0.2">
      <c r="A188" s="191" t="str">
        <f t="shared" si="3"/>
        <v>Abbildung 31</v>
      </c>
      <c r="B188" s="188">
        <f>'31'!B$196</f>
        <v>76</v>
      </c>
      <c r="C188" s="192">
        <f>'31'!C$196</f>
        <v>815444</v>
      </c>
      <c r="D188" s="192">
        <f>'31'!D$196</f>
        <v>534</v>
      </c>
      <c r="E188" s="189">
        <f>'31'!E$196</f>
        <v>76366.240000000005</v>
      </c>
      <c r="F188" s="190">
        <f>'31'!F$196</f>
        <v>1</v>
      </c>
      <c r="G188" s="188">
        <f>'31'!G$196</f>
        <v>106</v>
      </c>
      <c r="H188" s="192">
        <f>'31'!H$196</f>
        <v>1050185</v>
      </c>
      <c r="I188" s="192">
        <f>'31'!I$196</f>
        <v>678</v>
      </c>
      <c r="J188" s="189">
        <f>'31'!J$196</f>
        <v>96100.048999999999</v>
      </c>
      <c r="K188" s="190">
        <f>'31'!K$196</f>
        <v>1</v>
      </c>
      <c r="L188" s="188">
        <f>'31'!L$196</f>
        <v>121</v>
      </c>
      <c r="M188" s="192">
        <f>'31'!M$196</f>
        <v>1074744</v>
      </c>
      <c r="N188" s="192">
        <f>'31'!N$196</f>
        <v>896</v>
      </c>
      <c r="O188" s="189">
        <f>'31'!O$196</f>
        <v>99681.795999999988</v>
      </c>
      <c r="P188" s="190">
        <f>'31'!P$196</f>
        <v>1</v>
      </c>
      <c r="Q188" s="188">
        <f>'31'!Q$196</f>
        <v>126</v>
      </c>
      <c r="R188" s="192">
        <f>'31'!R$196</f>
        <v>1053694</v>
      </c>
      <c r="S188" s="192">
        <f>'31'!S$196</f>
        <v>1156</v>
      </c>
      <c r="T188" s="189">
        <f>'31'!T$196</f>
        <v>97827.23</v>
      </c>
      <c r="U188" s="190">
        <f>'31'!U$196</f>
        <v>1.0000000000000002</v>
      </c>
      <c r="V188" s="188">
        <f>'31'!V$196</f>
        <v>136</v>
      </c>
      <c r="W188" s="192">
        <f>'31'!W$196</f>
        <v>1086675</v>
      </c>
      <c r="X188" s="192">
        <f>'31'!X$196</f>
        <v>12270</v>
      </c>
      <c r="Y188" s="189">
        <f>'31'!Y$196</f>
        <v>98666.890000000014</v>
      </c>
      <c r="Z188" s="190">
        <f>'31'!Z$196</f>
        <v>0.99999999999999989</v>
      </c>
      <c r="AA188" s="188">
        <f>'31'!AA$196</f>
        <v>149</v>
      </c>
      <c r="AB188" s="192">
        <f>'31'!AB$196</f>
        <v>1014705</v>
      </c>
      <c r="AC188" s="192">
        <f>'31'!AC$196</f>
        <v>5133</v>
      </c>
      <c r="AD188" s="189">
        <f>'31'!AD$196</f>
        <v>102274.91500000001</v>
      </c>
      <c r="AE188" s="190">
        <f>'31'!AE$196</f>
        <v>0.99999999999999989</v>
      </c>
      <c r="AF188" s="188">
        <f>'31'!AF$196</f>
        <v>0</v>
      </c>
      <c r="AG188" s="192">
        <f>'31'!AG$196</f>
        <v>0</v>
      </c>
      <c r="AH188" s="192">
        <f>'31'!AH$196</f>
        <v>0</v>
      </c>
      <c r="AI188" s="189">
        <f>'31'!AI$196</f>
        <v>0</v>
      </c>
      <c r="AJ188" s="190" t="e">
        <f>'31'!AJ$196</f>
        <v>#DIV/0!</v>
      </c>
    </row>
    <row r="189" spans="1:36" x14ac:dyDescent="0.2">
      <c r="A189" s="191" t="str">
        <f t="shared" si="3"/>
        <v>Abbildung 32</v>
      </c>
      <c r="B189" s="188">
        <f>'32'!B$196</f>
        <v>76</v>
      </c>
      <c r="C189" s="192">
        <f>'32'!C$196</f>
        <v>815444</v>
      </c>
      <c r="D189" s="192">
        <f>'32'!D$196</f>
        <v>534</v>
      </c>
      <c r="E189" s="189">
        <f>'32'!E$196</f>
        <v>76366.240000000005</v>
      </c>
      <c r="F189" s="190">
        <f>'32'!F$196</f>
        <v>1</v>
      </c>
      <c r="G189" s="188">
        <f>'32'!G$196</f>
        <v>106</v>
      </c>
      <c r="H189" s="192">
        <f>'32'!H$196</f>
        <v>1050185</v>
      </c>
      <c r="I189" s="192">
        <f>'32'!I$196</f>
        <v>678</v>
      </c>
      <c r="J189" s="189">
        <f>'32'!J$196</f>
        <v>96100.048999999999</v>
      </c>
      <c r="K189" s="190">
        <f>'32'!K$196</f>
        <v>1</v>
      </c>
      <c r="L189" s="188">
        <f>'32'!L$196</f>
        <v>121</v>
      </c>
      <c r="M189" s="192">
        <f>'32'!M$196</f>
        <v>1074744</v>
      </c>
      <c r="N189" s="192">
        <f>'32'!N$196</f>
        <v>896</v>
      </c>
      <c r="O189" s="189">
        <f>'32'!O$196</f>
        <v>99681.796000000017</v>
      </c>
      <c r="P189" s="190">
        <f>'32'!P$196</f>
        <v>0.99999999999999989</v>
      </c>
      <c r="Q189" s="188">
        <f>'32'!Q$196</f>
        <v>126</v>
      </c>
      <c r="R189" s="192">
        <f>'32'!R$196</f>
        <v>1053694</v>
      </c>
      <c r="S189" s="192">
        <f>'32'!S$196</f>
        <v>1156</v>
      </c>
      <c r="T189" s="189">
        <f>'32'!T$196</f>
        <v>97827.23</v>
      </c>
      <c r="U189" s="190">
        <f>'32'!U$196</f>
        <v>1</v>
      </c>
      <c r="V189" s="188">
        <f>'32'!V$196</f>
        <v>136</v>
      </c>
      <c r="W189" s="192">
        <f>'32'!W$196</f>
        <v>1086675</v>
      </c>
      <c r="X189" s="192">
        <f>'32'!X$196</f>
        <v>12270</v>
      </c>
      <c r="Y189" s="189">
        <f>'32'!Y$196</f>
        <v>98666.89</v>
      </c>
      <c r="Z189" s="190">
        <f>'32'!Z$196</f>
        <v>1</v>
      </c>
      <c r="AA189" s="188">
        <f>'32'!AA$196</f>
        <v>149</v>
      </c>
      <c r="AB189" s="192">
        <f>'32'!AB$196</f>
        <v>1014705</v>
      </c>
      <c r="AC189" s="192">
        <f>'32'!AC$196</f>
        <v>5133</v>
      </c>
      <c r="AD189" s="189">
        <f>'32'!AD$196</f>
        <v>102274.91500000001</v>
      </c>
      <c r="AE189" s="190">
        <f>'32'!AE$196</f>
        <v>0.99999999999999978</v>
      </c>
      <c r="AG189" s="192"/>
      <c r="AH189" s="192"/>
    </row>
    <row r="190" spans="1:36" x14ac:dyDescent="0.2">
      <c r="A190" s="191" t="str">
        <f t="shared" si="3"/>
        <v>Abbildung 33</v>
      </c>
      <c r="B190" s="188">
        <f>'33'!B$196</f>
        <v>76</v>
      </c>
      <c r="C190" s="192">
        <f>'33'!C$196</f>
        <v>815444</v>
      </c>
      <c r="D190" s="192">
        <f>'33'!D$196</f>
        <v>534</v>
      </c>
      <c r="E190" s="189">
        <f>'33'!E$196</f>
        <v>76366.239999999991</v>
      </c>
      <c r="F190" s="190">
        <f>'33'!F$196</f>
        <v>1</v>
      </c>
      <c r="G190" s="188">
        <f>'33'!G$196</f>
        <v>106</v>
      </c>
      <c r="H190" s="192">
        <f>'33'!H$196</f>
        <v>1050185</v>
      </c>
      <c r="I190" s="192">
        <f>'33'!I$196</f>
        <v>678</v>
      </c>
      <c r="J190" s="189">
        <f>'33'!J$196</f>
        <v>96100.048999999999</v>
      </c>
      <c r="K190" s="190">
        <f>'33'!K$196</f>
        <v>1</v>
      </c>
      <c r="L190" s="188">
        <f>'33'!L$196</f>
        <v>121</v>
      </c>
      <c r="M190" s="192">
        <f>'33'!M$196</f>
        <v>1074744</v>
      </c>
      <c r="N190" s="192">
        <f>'33'!N$196</f>
        <v>896</v>
      </c>
      <c r="O190" s="189">
        <f>'33'!O$196</f>
        <v>99681.795999999988</v>
      </c>
      <c r="P190" s="190">
        <f>'33'!P$196</f>
        <v>1</v>
      </c>
      <c r="Q190" s="188">
        <f>'33'!Q$196</f>
        <v>126</v>
      </c>
      <c r="R190" s="192">
        <f>'33'!R$196</f>
        <v>1053694</v>
      </c>
      <c r="S190" s="192">
        <f>'33'!S$196</f>
        <v>1156</v>
      </c>
      <c r="T190" s="189">
        <f>'33'!T$196</f>
        <v>97827.23</v>
      </c>
      <c r="U190" s="190">
        <f>'33'!U$196</f>
        <v>1</v>
      </c>
      <c r="V190" s="188">
        <f>'33'!V$196</f>
        <v>136</v>
      </c>
      <c r="W190" s="192">
        <f>'33'!W$196</f>
        <v>1086675</v>
      </c>
      <c r="X190" s="192">
        <f>'33'!X$196</f>
        <v>12270</v>
      </c>
      <c r="Y190" s="189">
        <f>'33'!Y$196</f>
        <v>98666.889999999985</v>
      </c>
      <c r="Z190" s="190">
        <f>'33'!Z$196</f>
        <v>1.0000000000000002</v>
      </c>
      <c r="AA190" s="188">
        <f>'33'!AA$196</f>
        <v>149</v>
      </c>
      <c r="AB190" s="192">
        <f>'33'!AB$196</f>
        <v>1014705</v>
      </c>
      <c r="AC190" s="192">
        <f>'33'!AC$196</f>
        <v>5133</v>
      </c>
      <c r="AD190" s="189">
        <f>'33'!AD$196</f>
        <v>102274.91499999999</v>
      </c>
      <c r="AE190" s="190">
        <f>'33'!AE$196</f>
        <v>1</v>
      </c>
      <c r="AF190" s="188">
        <f>'33'!AF$196</f>
        <v>0</v>
      </c>
      <c r="AG190" s="192">
        <f>'33'!AG$196</f>
        <v>0</v>
      </c>
      <c r="AH190" s="192">
        <f>'33'!AH$196</f>
        <v>0</v>
      </c>
      <c r="AI190" s="189">
        <f>'33'!AI$196</f>
        <v>0</v>
      </c>
      <c r="AJ190" s="190" t="e">
        <f>'33'!AJ$196</f>
        <v>#DIV/0!</v>
      </c>
    </row>
    <row r="191" spans="1:36" x14ac:dyDescent="0.2">
      <c r="A191" s="191" t="str">
        <f t="shared" si="3"/>
        <v>Abbildung 34</v>
      </c>
      <c r="B191" s="188">
        <f>'34'!B$196</f>
        <v>73</v>
      </c>
      <c r="C191" s="192">
        <f>'34'!C$196</f>
        <v>815444</v>
      </c>
      <c r="D191" s="192">
        <f>'34'!D$196</f>
        <v>534</v>
      </c>
      <c r="E191" s="189">
        <f>'34'!E$196</f>
        <v>76239.03</v>
      </c>
      <c r="F191" s="190">
        <f>'34'!F$196</f>
        <v>1</v>
      </c>
      <c r="G191" s="188">
        <f>'34'!G$196</f>
        <v>102</v>
      </c>
      <c r="H191" s="192">
        <f>'34'!H$196</f>
        <v>1050131</v>
      </c>
      <c r="I191" s="192">
        <f>'34'!I$196</f>
        <v>677</v>
      </c>
      <c r="J191" s="189">
        <f>'34'!J$196</f>
        <v>95955.03</v>
      </c>
      <c r="K191" s="190">
        <f>'34'!K$196</f>
        <v>1</v>
      </c>
      <c r="L191" s="188">
        <f>'34'!L$196</f>
        <v>115</v>
      </c>
      <c r="M191" s="192">
        <f>'34'!M$196</f>
        <v>1074691</v>
      </c>
      <c r="N191" s="192">
        <f>'34'!N$196</f>
        <v>894</v>
      </c>
      <c r="O191" s="189">
        <f>'34'!O$196</f>
        <v>99525.209000000003</v>
      </c>
      <c r="P191" s="190">
        <f>'34'!P$196</f>
        <v>1</v>
      </c>
      <c r="Q191" s="188">
        <f>'34'!Q$196</f>
        <v>121</v>
      </c>
      <c r="R191" s="192">
        <f>'34'!R$196</f>
        <v>1053640</v>
      </c>
      <c r="S191" s="192">
        <f>'34'!S$196</f>
        <v>1154</v>
      </c>
      <c r="T191" s="189">
        <f>'34'!T$196</f>
        <v>97656.654999999999</v>
      </c>
      <c r="U191" s="190">
        <f>'34'!U$196</f>
        <v>1</v>
      </c>
      <c r="V191" s="188">
        <f>'34'!V$196</f>
        <v>132</v>
      </c>
      <c r="W191" s="192">
        <f>'34'!W$196</f>
        <v>1086675</v>
      </c>
      <c r="X191" s="192">
        <f>'34'!X$196</f>
        <v>12268</v>
      </c>
      <c r="Y191" s="189">
        <f>'34'!Y$196</f>
        <v>98659.759000000005</v>
      </c>
      <c r="Z191" s="190">
        <f>'34'!Z$196</f>
        <v>1</v>
      </c>
      <c r="AA191" s="188">
        <f>'34'!AA$196</f>
        <v>145</v>
      </c>
      <c r="AB191" s="192">
        <f>'34'!AB$196</f>
        <v>1014705</v>
      </c>
      <c r="AC191" s="192">
        <f>'34'!AC$196</f>
        <v>5131</v>
      </c>
      <c r="AD191" s="189">
        <f>'34'!AD$196</f>
        <v>102274.626</v>
      </c>
      <c r="AE191" s="190">
        <f>'34'!AE$196</f>
        <v>1</v>
      </c>
      <c r="AF191" s="188">
        <f>'34'!AF$196</f>
        <v>0</v>
      </c>
      <c r="AG191" s="192">
        <f>'34'!AG$196</f>
        <v>0</v>
      </c>
      <c r="AH191" s="192">
        <f>'34'!AH$196</f>
        <v>0</v>
      </c>
      <c r="AI191" s="189">
        <f>'34'!AI$196</f>
        <v>0</v>
      </c>
      <c r="AJ191" s="190" t="e">
        <f>'34'!AJ$196</f>
        <v>#DIV/0!</v>
      </c>
    </row>
    <row r="192" spans="1:36" x14ac:dyDescent="0.2">
      <c r="A192" s="191" t="str">
        <f t="shared" si="3"/>
        <v>Abbildung 35</v>
      </c>
      <c r="B192" s="188">
        <f>'35'!B$196</f>
        <v>76</v>
      </c>
      <c r="C192" s="192">
        <f>'35'!C$196</f>
        <v>815444</v>
      </c>
      <c r="D192" s="192">
        <f>'35'!D$196</f>
        <v>534</v>
      </c>
      <c r="E192" s="189">
        <f>'35'!E$196</f>
        <v>76366.240000000005</v>
      </c>
      <c r="F192" s="190">
        <f>'35'!F$196</f>
        <v>1</v>
      </c>
      <c r="G192" s="188">
        <f>'35'!G$196</f>
        <v>106</v>
      </c>
      <c r="H192" s="192">
        <f>'35'!H$196</f>
        <v>1050185</v>
      </c>
      <c r="I192" s="192">
        <f>'35'!I$196</f>
        <v>678</v>
      </c>
      <c r="J192" s="189">
        <f>'35'!J$196</f>
        <v>96100.048999999999</v>
      </c>
      <c r="K192" s="190">
        <f>'35'!K$196</f>
        <v>1</v>
      </c>
      <c r="L192" s="188">
        <f>'35'!L$196</f>
        <v>121</v>
      </c>
      <c r="M192" s="192">
        <f>'35'!M$196</f>
        <v>1074744</v>
      </c>
      <c r="N192" s="192">
        <f>'35'!N$196</f>
        <v>896</v>
      </c>
      <c r="O192" s="189">
        <f>'35'!O$196</f>
        <v>99681.795999999988</v>
      </c>
      <c r="P192" s="190">
        <f>'35'!P$196</f>
        <v>1</v>
      </c>
      <c r="Q192" s="188">
        <f>'35'!Q$196</f>
        <v>126</v>
      </c>
      <c r="R192" s="192">
        <f>'35'!R$196</f>
        <v>1053694</v>
      </c>
      <c r="S192" s="192">
        <f>'35'!S$196</f>
        <v>1156</v>
      </c>
      <c r="T192" s="189">
        <f>'35'!T$196</f>
        <v>97827.23</v>
      </c>
      <c r="U192" s="190">
        <f>'35'!U$196</f>
        <v>1</v>
      </c>
      <c r="V192" s="188">
        <f>'35'!V$196</f>
        <v>136</v>
      </c>
      <c r="W192" s="192">
        <f>'35'!W$196</f>
        <v>1086675</v>
      </c>
      <c r="X192" s="192">
        <f>'35'!X$196</f>
        <v>12270</v>
      </c>
      <c r="Y192" s="189">
        <f>'35'!Y$196</f>
        <v>98666.889999999985</v>
      </c>
      <c r="Z192" s="190">
        <f>'35'!Z$196</f>
        <v>1.0000000000000002</v>
      </c>
      <c r="AA192" s="188">
        <f>'35'!AA$196</f>
        <v>149</v>
      </c>
      <c r="AB192" s="192">
        <f>'35'!AB$196</f>
        <v>1014705</v>
      </c>
      <c r="AC192" s="192">
        <f>'35'!AC$196</f>
        <v>5133</v>
      </c>
      <c r="AD192" s="189">
        <f>'35'!AD$196</f>
        <v>102274.91500000001</v>
      </c>
      <c r="AE192" s="190">
        <f>'35'!AE$196</f>
        <v>0.99999999999999989</v>
      </c>
      <c r="AF192" s="188">
        <f>'35'!AF$196</f>
        <v>0</v>
      </c>
      <c r="AG192" s="192">
        <f>'35'!AG$196</f>
        <v>0</v>
      </c>
      <c r="AH192" s="192">
        <f>'35'!AH$196</f>
        <v>0</v>
      </c>
      <c r="AI192" s="189">
        <f>'35'!AI$196</f>
        <v>0</v>
      </c>
      <c r="AJ192" s="190" t="e">
        <f>'35'!AJ$196</f>
        <v>#DIV/0!</v>
      </c>
    </row>
    <row r="193" spans="1:36" x14ac:dyDescent="0.2">
      <c r="A193" s="191" t="str">
        <f t="shared" si="3"/>
        <v>Abbildung 36</v>
      </c>
      <c r="B193" s="188">
        <f>'36'!B$196</f>
        <v>76</v>
      </c>
      <c r="C193" s="192">
        <f>'36'!C$196</f>
        <v>815444</v>
      </c>
      <c r="D193" s="192">
        <f>'36'!D$196</f>
        <v>534</v>
      </c>
      <c r="E193" s="189">
        <f>'36'!E$196</f>
        <v>76366.240000000005</v>
      </c>
      <c r="F193" s="190">
        <f>'36'!F$196</f>
        <v>1</v>
      </c>
      <c r="G193" s="188">
        <f>'36'!G$196</f>
        <v>106</v>
      </c>
      <c r="H193" s="192">
        <f>'36'!H$196</f>
        <v>1050185</v>
      </c>
      <c r="I193" s="192">
        <f>'36'!I$196</f>
        <v>678</v>
      </c>
      <c r="J193" s="189">
        <f>'36'!J$196</f>
        <v>96100.048999999999</v>
      </c>
      <c r="K193" s="190">
        <f>'36'!K$196</f>
        <v>1</v>
      </c>
      <c r="L193" s="188">
        <f>'36'!L$196</f>
        <v>121</v>
      </c>
      <c r="M193" s="192">
        <f>'36'!M$196</f>
        <v>1074744</v>
      </c>
      <c r="N193" s="192">
        <f>'36'!N$196</f>
        <v>896</v>
      </c>
      <c r="O193" s="189">
        <f>'36'!O$196</f>
        <v>99681.796000000002</v>
      </c>
      <c r="P193" s="190">
        <f>'36'!P$196</f>
        <v>1</v>
      </c>
      <c r="Q193" s="188">
        <f>'36'!Q$196</f>
        <v>126</v>
      </c>
      <c r="R193" s="192">
        <f>'36'!R$196</f>
        <v>1053694</v>
      </c>
      <c r="S193" s="192">
        <f>'36'!S$196</f>
        <v>1156</v>
      </c>
      <c r="T193" s="189">
        <f>'36'!T$196</f>
        <v>97827.23</v>
      </c>
      <c r="U193" s="190">
        <f>'36'!U$196</f>
        <v>1</v>
      </c>
      <c r="V193" s="188">
        <f>'36'!V$196</f>
        <v>136</v>
      </c>
      <c r="W193" s="192">
        <f>'36'!W$196</f>
        <v>1086675</v>
      </c>
      <c r="X193" s="192">
        <f>'36'!X$196</f>
        <v>12270</v>
      </c>
      <c r="Y193" s="189">
        <f>'36'!Y$196</f>
        <v>98666.89</v>
      </c>
      <c r="Z193" s="190">
        <f>'36'!Z$196</f>
        <v>1</v>
      </c>
      <c r="AA193" s="188">
        <f>'36'!AA$196</f>
        <v>149</v>
      </c>
      <c r="AB193" s="192">
        <f>'36'!AB$196</f>
        <v>1014705</v>
      </c>
      <c r="AC193" s="192">
        <f>'36'!AC$196</f>
        <v>5133</v>
      </c>
      <c r="AD193" s="189">
        <f>'36'!AD$196</f>
        <v>102274.91499999999</v>
      </c>
      <c r="AE193" s="190">
        <f>'36'!AE$196</f>
        <v>1</v>
      </c>
      <c r="AF193" s="188">
        <f>'36'!AF$196</f>
        <v>0</v>
      </c>
      <c r="AG193" s="192">
        <f>'36'!AG$196</f>
        <v>0</v>
      </c>
      <c r="AH193" s="192">
        <f>'36'!AH$196</f>
        <v>0</v>
      </c>
      <c r="AI193" s="189">
        <f>'36'!AI$196</f>
        <v>0</v>
      </c>
      <c r="AJ193" s="190" t="e">
        <f>'36'!AJ$196</f>
        <v>#DIV/0!</v>
      </c>
    </row>
    <row r="194" spans="1:36" x14ac:dyDescent="0.2">
      <c r="A194" s="191" t="str">
        <f t="shared" si="3"/>
        <v>Abbildung 37</v>
      </c>
      <c r="B194" s="188">
        <f>'37'!B$196</f>
        <v>76</v>
      </c>
      <c r="C194" s="192">
        <f>'37'!C$196</f>
        <v>815444</v>
      </c>
      <c r="D194" s="192">
        <f>'37'!D$196</f>
        <v>534</v>
      </c>
      <c r="E194" s="189">
        <f>'37'!E$196</f>
        <v>76366.240000000005</v>
      </c>
      <c r="F194" s="190">
        <f>'37'!F$196</f>
        <v>0.99999999999999978</v>
      </c>
      <c r="G194" s="188">
        <f>'37'!G$196</f>
        <v>106</v>
      </c>
      <c r="H194" s="192">
        <f>'37'!H$196</f>
        <v>1050185</v>
      </c>
      <c r="I194" s="192">
        <f>'37'!I$196</f>
        <v>678</v>
      </c>
      <c r="J194" s="189">
        <f>'37'!J$196</f>
        <v>96100.048999999999</v>
      </c>
      <c r="K194" s="190">
        <f>'37'!K$196</f>
        <v>1</v>
      </c>
      <c r="L194" s="188">
        <f>'37'!L$196</f>
        <v>121</v>
      </c>
      <c r="M194" s="192">
        <f>'37'!M$196</f>
        <v>1074744</v>
      </c>
      <c r="N194" s="192">
        <f>'37'!N$196</f>
        <v>896</v>
      </c>
      <c r="O194" s="189">
        <f>'37'!O$196</f>
        <v>99681.795999999988</v>
      </c>
      <c r="P194" s="190">
        <f>'37'!P$196</f>
        <v>1</v>
      </c>
      <c r="Q194" s="188">
        <f>'37'!Q$196</f>
        <v>126</v>
      </c>
      <c r="R194" s="192">
        <f>'37'!R$196</f>
        <v>1053694</v>
      </c>
      <c r="S194" s="192">
        <f>'37'!S$196</f>
        <v>1156</v>
      </c>
      <c r="T194" s="189">
        <f>'37'!T$196</f>
        <v>97827.23000000001</v>
      </c>
      <c r="U194" s="190">
        <f>'37'!U$196</f>
        <v>0.99999999999999989</v>
      </c>
      <c r="V194" s="188">
        <f>'37'!V$196</f>
        <v>136</v>
      </c>
      <c r="W194" s="192">
        <f>'37'!W$196</f>
        <v>1086675</v>
      </c>
      <c r="X194" s="192">
        <f>'37'!X$196</f>
        <v>12270</v>
      </c>
      <c r="Y194" s="189">
        <f>'37'!Y$196</f>
        <v>98666.89</v>
      </c>
      <c r="Z194" s="190">
        <f>'37'!Z$196</f>
        <v>1</v>
      </c>
      <c r="AA194" s="188">
        <f>'37'!AA$196</f>
        <v>149</v>
      </c>
      <c r="AB194" s="192">
        <f>'37'!AB$196</f>
        <v>1014705</v>
      </c>
      <c r="AC194" s="192">
        <f>'37'!AC$196</f>
        <v>5133</v>
      </c>
      <c r="AD194" s="189">
        <f>'37'!AD$196</f>
        <v>102274.91499999999</v>
      </c>
      <c r="AE194" s="190">
        <f>'37'!AE$196</f>
        <v>1</v>
      </c>
      <c r="AF194" s="188">
        <f>'37'!AF$196</f>
        <v>0</v>
      </c>
      <c r="AG194" s="192">
        <f>'37'!AG$196</f>
        <v>0</v>
      </c>
      <c r="AH194" s="192">
        <f>'37'!AH$196</f>
        <v>0</v>
      </c>
      <c r="AI194" s="189">
        <f>'37'!AI$196</f>
        <v>0</v>
      </c>
      <c r="AJ194" s="190" t="e">
        <f>'37'!AJ$196</f>
        <v>#DIV/0!</v>
      </c>
    </row>
    <row r="195" spans="1:36" x14ac:dyDescent="0.2">
      <c r="A195" s="191" t="str">
        <f t="shared" si="3"/>
        <v>Abbildung 39</v>
      </c>
      <c r="B195" s="188">
        <f>'15'!B$196</f>
        <v>76</v>
      </c>
      <c r="C195" s="192">
        <f>'15'!C$196</f>
        <v>815444</v>
      </c>
      <c r="D195" s="192">
        <f>'15'!D$196</f>
        <v>534</v>
      </c>
      <c r="E195" s="189">
        <f>'15'!E$196</f>
        <v>76366.240000000005</v>
      </c>
      <c r="F195" s="190">
        <f>'15'!F$196</f>
        <v>1</v>
      </c>
      <c r="G195" s="188">
        <f>'15'!G$196</f>
        <v>106</v>
      </c>
      <c r="H195" s="192">
        <f>'15'!H$196</f>
        <v>1050185</v>
      </c>
      <c r="I195" s="192">
        <f>'15'!I$196</f>
        <v>678</v>
      </c>
      <c r="J195" s="189">
        <f>'15'!J$196</f>
        <v>96100.048999999999</v>
      </c>
      <c r="K195" s="190">
        <f>'15'!K$196</f>
        <v>0.99999999999999989</v>
      </c>
      <c r="L195" s="188">
        <f>'15'!L$196</f>
        <v>121</v>
      </c>
      <c r="M195" s="192">
        <f>'15'!M$196</f>
        <v>1074744</v>
      </c>
      <c r="N195" s="192">
        <f>'15'!N$196</f>
        <v>896</v>
      </c>
      <c r="O195" s="189">
        <f>'15'!O$196</f>
        <v>99681.795999999988</v>
      </c>
      <c r="P195" s="190">
        <f>'15'!P$196</f>
        <v>1.0000000000000002</v>
      </c>
      <c r="Q195" s="188">
        <f>'15'!Q$196</f>
        <v>126</v>
      </c>
      <c r="R195" s="192">
        <f>'15'!R$196</f>
        <v>1053694</v>
      </c>
      <c r="S195" s="192">
        <f>'15'!S$196</f>
        <v>1156</v>
      </c>
      <c r="T195" s="189">
        <f>'15'!T$196</f>
        <v>97827.23</v>
      </c>
      <c r="U195" s="190">
        <f>'15'!U$196</f>
        <v>1</v>
      </c>
      <c r="V195" s="188">
        <f>'15'!V$196</f>
        <v>136</v>
      </c>
      <c r="W195" s="192">
        <f>'15'!W$196</f>
        <v>1086675</v>
      </c>
      <c r="X195" s="192">
        <f>'15'!X$196</f>
        <v>12270</v>
      </c>
      <c r="Y195" s="189">
        <f>'15'!Y$196</f>
        <v>98666.890000000014</v>
      </c>
      <c r="Z195" s="190">
        <f>'15'!Z$196</f>
        <v>1</v>
      </c>
      <c r="AA195" s="188">
        <f>'15'!AA$196</f>
        <v>149</v>
      </c>
      <c r="AB195" s="192">
        <f>'15'!AB$196</f>
        <v>1014705</v>
      </c>
      <c r="AC195" s="192">
        <f>'15'!AC$196</f>
        <v>5133</v>
      </c>
      <c r="AD195" s="189">
        <f>'15'!AD$196</f>
        <v>102274.91499999999</v>
      </c>
      <c r="AE195" s="190">
        <f>'15'!AE$196</f>
        <v>1</v>
      </c>
      <c r="AF195" s="188">
        <f>'15'!AF$196</f>
        <v>0</v>
      </c>
      <c r="AG195" s="192">
        <f>'15'!AG$196</f>
        <v>0</v>
      </c>
      <c r="AH195" s="192">
        <f>'15'!AH$196</f>
        <v>0</v>
      </c>
      <c r="AI195" s="189">
        <f>'15'!AI$196</f>
        <v>0</v>
      </c>
      <c r="AJ195" s="190" t="e">
        <f>'15'!AJ$196</f>
        <v>#DIV/0!</v>
      </c>
    </row>
    <row r="196" spans="1:36" x14ac:dyDescent="0.2">
      <c r="A196" s="191" t="str">
        <f t="shared" si="3"/>
        <v>Abbildung 40</v>
      </c>
      <c r="B196" s="188">
        <f>'40'!B$196</f>
        <v>0</v>
      </c>
      <c r="C196" s="192">
        <f>'40'!C$196</f>
        <v>0</v>
      </c>
      <c r="D196" s="192">
        <f>'40'!D$196</f>
        <v>0</v>
      </c>
      <c r="E196" s="189">
        <f>'40'!E$196</f>
        <v>0</v>
      </c>
      <c r="F196" s="190">
        <f>'40'!F$196</f>
        <v>0</v>
      </c>
      <c r="G196" s="188">
        <f>'40'!G$196</f>
        <v>0</v>
      </c>
      <c r="H196" s="192">
        <f>'40'!H$196</f>
        <v>0</v>
      </c>
      <c r="I196" s="192">
        <f>'40'!I$196</f>
        <v>0</v>
      </c>
      <c r="J196" s="189">
        <f>'40'!J$196</f>
        <v>0</v>
      </c>
      <c r="K196" s="190">
        <f>'40'!K$196</f>
        <v>0</v>
      </c>
      <c r="L196" s="188">
        <f>'40'!L$196</f>
        <v>0</v>
      </c>
      <c r="M196" s="192">
        <f>'40'!M$196</f>
        <v>0</v>
      </c>
      <c r="N196" s="192">
        <f>'40'!N$196</f>
        <v>0</v>
      </c>
      <c r="O196" s="189">
        <f>'40'!O$196</f>
        <v>0</v>
      </c>
      <c r="P196" s="190">
        <f>'40'!P$196</f>
        <v>0</v>
      </c>
      <c r="Q196" s="188">
        <f>'40'!Q$196</f>
        <v>0</v>
      </c>
      <c r="R196" s="192">
        <f>'40'!R$196</f>
        <v>0</v>
      </c>
      <c r="S196" s="192">
        <f>'40'!S$196</f>
        <v>0</v>
      </c>
      <c r="T196" s="189">
        <f>'40'!T$196</f>
        <v>0</v>
      </c>
      <c r="U196" s="190">
        <f>'40'!U$196</f>
        <v>0</v>
      </c>
      <c r="V196" s="188">
        <f>'40'!V$196</f>
        <v>0</v>
      </c>
      <c r="W196" s="192">
        <f>'40'!W$196</f>
        <v>0</v>
      </c>
      <c r="X196" s="192">
        <f>'40'!X$196</f>
        <v>0</v>
      </c>
      <c r="Y196" s="189">
        <f>'40'!Y$196</f>
        <v>0</v>
      </c>
      <c r="Z196" s="190">
        <f>'40'!Z$196</f>
        <v>0</v>
      </c>
      <c r="AA196" s="188">
        <f>'40'!AA$196</f>
        <v>0</v>
      </c>
      <c r="AB196" s="192">
        <f>'40'!AB$196</f>
        <v>0</v>
      </c>
      <c r="AC196" s="192">
        <f>'40'!AC$196</f>
        <v>0</v>
      </c>
      <c r="AD196" s="189">
        <f>'40'!AD$196</f>
        <v>0</v>
      </c>
      <c r="AE196" s="190">
        <f>'40'!AE$196</f>
        <v>0</v>
      </c>
      <c r="AG196" s="192"/>
      <c r="AH196" s="192"/>
    </row>
    <row r="197" spans="1:36" x14ac:dyDescent="0.2">
      <c r="A197" s="191" t="str">
        <f t="shared" si="3"/>
        <v>Abbildung 41</v>
      </c>
      <c r="B197" s="188">
        <f>'17'!B$196</f>
        <v>76</v>
      </c>
      <c r="C197" s="192">
        <f>'17'!C$196</f>
        <v>815444</v>
      </c>
      <c r="D197" s="192">
        <f>'17'!D$196</f>
        <v>534</v>
      </c>
      <c r="E197" s="189">
        <f>'17'!E$196</f>
        <v>76366.239999999991</v>
      </c>
      <c r="F197" s="190">
        <f>'17'!F$196</f>
        <v>1</v>
      </c>
      <c r="G197" s="188">
        <f>'17'!G$196</f>
        <v>106</v>
      </c>
      <c r="H197" s="192">
        <f>'17'!H$196</f>
        <v>1050185</v>
      </c>
      <c r="I197" s="192">
        <f>'17'!I$196</f>
        <v>678</v>
      </c>
      <c r="J197" s="189">
        <f>'17'!J$196</f>
        <v>96100.049000000014</v>
      </c>
      <c r="K197" s="190">
        <f>'17'!K$196</f>
        <v>0.99999999999999989</v>
      </c>
      <c r="L197" s="188">
        <f>'17'!L$196</f>
        <v>121</v>
      </c>
      <c r="M197" s="192">
        <f>'17'!M$196</f>
        <v>1074744</v>
      </c>
      <c r="N197" s="192">
        <f>'17'!N$196</f>
        <v>896</v>
      </c>
      <c r="O197" s="189">
        <f>'17'!O$196</f>
        <v>99681.795999999988</v>
      </c>
      <c r="P197" s="190">
        <f>'17'!P$196</f>
        <v>1</v>
      </c>
      <c r="Q197" s="188">
        <f>'17'!Q$196</f>
        <v>126</v>
      </c>
      <c r="R197" s="192">
        <f>'17'!R$196</f>
        <v>1053694</v>
      </c>
      <c r="S197" s="192">
        <f>'17'!S$196</f>
        <v>1156</v>
      </c>
      <c r="T197" s="189">
        <f>'17'!T$196</f>
        <v>97827.23000000001</v>
      </c>
      <c r="U197" s="190">
        <f>'17'!U$196</f>
        <v>0.99999999999999989</v>
      </c>
      <c r="V197" s="188">
        <f>'17'!V$196</f>
        <v>136</v>
      </c>
      <c r="W197" s="192">
        <f>'17'!W$196</f>
        <v>1086675</v>
      </c>
      <c r="X197" s="192">
        <f>'17'!X$196</f>
        <v>12270</v>
      </c>
      <c r="Y197" s="189">
        <f>'17'!Y$196</f>
        <v>98666.889999999985</v>
      </c>
      <c r="Z197" s="190">
        <f>'17'!Z$196</f>
        <v>1.0000000000000002</v>
      </c>
      <c r="AA197" s="188">
        <f>'17'!AA$196</f>
        <v>149</v>
      </c>
      <c r="AB197" s="192">
        <f>'17'!AB$196</f>
        <v>1014705</v>
      </c>
      <c r="AC197" s="192">
        <f>'17'!AC$196</f>
        <v>5133</v>
      </c>
      <c r="AD197" s="189">
        <f>'17'!AD$196</f>
        <v>102274.91499999999</v>
      </c>
      <c r="AE197" s="190">
        <f>'17'!AE$196</f>
        <v>1.0000000000000002</v>
      </c>
      <c r="AF197" s="188">
        <f>'17'!AF$196</f>
        <v>0</v>
      </c>
      <c r="AG197" s="192">
        <f>'17'!AG$196</f>
        <v>0</v>
      </c>
      <c r="AH197" s="192">
        <f>'17'!AH$196</f>
        <v>0</v>
      </c>
      <c r="AI197" s="189">
        <f>'17'!AI$196</f>
        <v>0</v>
      </c>
      <c r="AJ197" s="190" t="e">
        <f>'17'!AJ$196</f>
        <v>#DIV/0!</v>
      </c>
    </row>
    <row r="198" spans="1:36" x14ac:dyDescent="0.2">
      <c r="A198" s="191" t="str">
        <f t="shared" si="3"/>
        <v>Abbildung 42</v>
      </c>
      <c r="B198" s="188">
        <f>'19'!B$196</f>
        <v>76</v>
      </c>
      <c r="C198" s="192">
        <f>'19'!C$196</f>
        <v>815444</v>
      </c>
      <c r="D198" s="192">
        <f>'19'!D$196</f>
        <v>534</v>
      </c>
      <c r="E198" s="189">
        <f>'19'!E$196</f>
        <v>76366.239999999976</v>
      </c>
      <c r="F198" s="190">
        <f>'19'!F$196</f>
        <v>1.0000000000000002</v>
      </c>
      <c r="G198" s="188">
        <f>'19'!G$196</f>
        <v>106</v>
      </c>
      <c r="H198" s="192">
        <f>'19'!H$196</f>
        <v>1050185</v>
      </c>
      <c r="I198" s="192">
        <f>'19'!I$196</f>
        <v>678</v>
      </c>
      <c r="J198" s="189">
        <f>'19'!J$196</f>
        <v>96100.049000000014</v>
      </c>
      <c r="K198" s="190">
        <f>'19'!K$196</f>
        <v>0.99999999999999989</v>
      </c>
      <c r="L198" s="188">
        <f>'19'!L$196</f>
        <v>121</v>
      </c>
      <c r="M198" s="192">
        <f>'19'!M$196</f>
        <v>1074744</v>
      </c>
      <c r="N198" s="192">
        <f>'19'!N$196</f>
        <v>896</v>
      </c>
      <c r="O198" s="189">
        <f>'19'!O$196</f>
        <v>99681.796000000002</v>
      </c>
      <c r="P198" s="190">
        <f>'19'!P$196</f>
        <v>1</v>
      </c>
      <c r="Q198" s="188">
        <f>'19'!Q$196</f>
        <v>126</v>
      </c>
      <c r="R198" s="192">
        <f>'19'!R$196</f>
        <v>1053694</v>
      </c>
      <c r="S198" s="192">
        <f>'19'!S$196</f>
        <v>1156</v>
      </c>
      <c r="T198" s="189">
        <f>'19'!T$196</f>
        <v>97827.23</v>
      </c>
      <c r="U198" s="190">
        <f>'19'!U$196</f>
        <v>1</v>
      </c>
      <c r="V198" s="188">
        <f>'19'!V$196</f>
        <v>136</v>
      </c>
      <c r="W198" s="192">
        <f>'19'!W$196</f>
        <v>1086675</v>
      </c>
      <c r="X198" s="192">
        <f>'19'!X$196</f>
        <v>12270</v>
      </c>
      <c r="Y198" s="189">
        <f>'19'!Y$196</f>
        <v>98666.89</v>
      </c>
      <c r="Z198" s="190">
        <f>'19'!Z$196</f>
        <v>1</v>
      </c>
      <c r="AA198" s="188">
        <f>'19'!AA$196</f>
        <v>149</v>
      </c>
      <c r="AB198" s="192">
        <f>'19'!AB$196</f>
        <v>1014705</v>
      </c>
      <c r="AC198" s="192">
        <f>'19'!AC$196</f>
        <v>5133</v>
      </c>
      <c r="AD198" s="189">
        <f>'19'!AD$196</f>
        <v>102274.91499999999</v>
      </c>
      <c r="AE198" s="190">
        <f>'19'!AE$196</f>
        <v>1</v>
      </c>
      <c r="AF198" s="188">
        <f>'19'!AF$196</f>
        <v>0</v>
      </c>
      <c r="AG198" s="192">
        <f>'19'!AG$196</f>
        <v>0</v>
      </c>
      <c r="AH198" s="192">
        <f>'19'!AH$196</f>
        <v>0</v>
      </c>
      <c r="AI198" s="189">
        <f>'19'!AI$196</f>
        <v>0</v>
      </c>
      <c r="AJ198" s="190" t="e">
        <f>'19'!AJ$196</f>
        <v>#DIV/0!</v>
      </c>
    </row>
    <row r="199" spans="1:36" x14ac:dyDescent="0.2">
      <c r="A199" s="191" t="str">
        <f t="shared" si="3"/>
        <v>Abbildung 43</v>
      </c>
      <c r="B199" s="188">
        <f>'30'!B$196</f>
        <v>76</v>
      </c>
      <c r="C199" s="192">
        <f>'30'!C$196</f>
        <v>815444</v>
      </c>
      <c r="D199" s="192">
        <f>'30'!D$196</f>
        <v>534</v>
      </c>
      <c r="E199" s="189">
        <f>'30'!E$196</f>
        <v>76366.240000000005</v>
      </c>
      <c r="F199" s="190">
        <f>'30'!F$196</f>
        <v>1</v>
      </c>
      <c r="G199" s="188">
        <f>'30'!G$196</f>
        <v>106</v>
      </c>
      <c r="H199" s="192">
        <f>'30'!H$196</f>
        <v>1050185</v>
      </c>
      <c r="I199" s="192">
        <f>'30'!I$196</f>
        <v>678</v>
      </c>
      <c r="J199" s="189">
        <f>'30'!J$196</f>
        <v>96100.048999999999</v>
      </c>
      <c r="K199" s="190">
        <f>'30'!K$196</f>
        <v>1</v>
      </c>
      <c r="L199" s="188">
        <f>'30'!L$196</f>
        <v>121</v>
      </c>
      <c r="M199" s="192">
        <f>'30'!M$196</f>
        <v>1074744</v>
      </c>
      <c r="N199" s="192">
        <f>'30'!N$196</f>
        <v>896</v>
      </c>
      <c r="O199" s="189">
        <f>'30'!O$196</f>
        <v>99681.796000000002</v>
      </c>
      <c r="P199" s="190">
        <f>'30'!P$196</f>
        <v>1</v>
      </c>
      <c r="Q199" s="188">
        <f>'30'!Q$196</f>
        <v>126</v>
      </c>
      <c r="R199" s="192">
        <f>'30'!R$196</f>
        <v>1053694</v>
      </c>
      <c r="S199" s="192">
        <f>'30'!S$196</f>
        <v>1156</v>
      </c>
      <c r="T199" s="189">
        <f>'30'!T$196</f>
        <v>97827.23</v>
      </c>
      <c r="U199" s="190">
        <f>'30'!U$196</f>
        <v>1</v>
      </c>
      <c r="V199" s="188">
        <f>'30'!V$196</f>
        <v>136</v>
      </c>
      <c r="W199" s="192">
        <f>'30'!W$196</f>
        <v>1086675</v>
      </c>
      <c r="X199" s="192">
        <f>'30'!X$196</f>
        <v>12270</v>
      </c>
      <c r="Y199" s="189">
        <f>'30'!Y$196</f>
        <v>98666.89</v>
      </c>
      <c r="Z199" s="190">
        <f>'30'!Z$196</f>
        <v>1</v>
      </c>
      <c r="AA199" s="188">
        <f>'30'!AA$196</f>
        <v>149</v>
      </c>
      <c r="AB199" s="192">
        <f>'30'!AB$196</f>
        <v>1014705</v>
      </c>
      <c r="AC199" s="192">
        <f>'30'!AC$196</f>
        <v>5133</v>
      </c>
      <c r="AD199" s="189">
        <f>'30'!AD$196</f>
        <v>102274.91499999999</v>
      </c>
      <c r="AE199" s="190">
        <f>'30'!AE$196</f>
        <v>1</v>
      </c>
      <c r="AF199" s="188">
        <f>'30'!AF$196</f>
        <v>0</v>
      </c>
      <c r="AG199" s="192">
        <f>'30'!AG$196</f>
        <v>0</v>
      </c>
      <c r="AH199" s="192">
        <f>'30'!AH$196</f>
        <v>0</v>
      </c>
      <c r="AI199" s="189">
        <f>'30'!AI$196</f>
        <v>0</v>
      </c>
      <c r="AJ199" s="190" t="e">
        <f>'30'!AJ$196</f>
        <v>#DIV/0!</v>
      </c>
    </row>
    <row r="200" spans="1:36" x14ac:dyDescent="0.2">
      <c r="A200" s="191" t="str">
        <f t="shared" si="3"/>
        <v>Abbildung 44</v>
      </c>
      <c r="B200" s="188">
        <f>'37'!B$196</f>
        <v>76</v>
      </c>
      <c r="C200" s="192">
        <f>'37'!C$196</f>
        <v>815444</v>
      </c>
      <c r="D200" s="192">
        <f>'37'!D$196</f>
        <v>534</v>
      </c>
      <c r="E200" s="189">
        <f>'37'!E$196</f>
        <v>76366.240000000005</v>
      </c>
      <c r="F200" s="190">
        <f>'37'!F$196</f>
        <v>0.99999999999999978</v>
      </c>
      <c r="G200" s="188">
        <f>'37'!G$196</f>
        <v>106</v>
      </c>
      <c r="H200" s="192">
        <f>'37'!H$196</f>
        <v>1050185</v>
      </c>
      <c r="I200" s="192">
        <f>'37'!I$196</f>
        <v>678</v>
      </c>
      <c r="J200" s="189">
        <f>'37'!J$196</f>
        <v>96100.048999999999</v>
      </c>
      <c r="K200" s="190">
        <f>'37'!K$196</f>
        <v>1</v>
      </c>
      <c r="L200" s="188">
        <f>'37'!L$196</f>
        <v>121</v>
      </c>
      <c r="M200" s="192">
        <f>'37'!M$196</f>
        <v>1074744</v>
      </c>
      <c r="N200" s="192">
        <f>'37'!N$196</f>
        <v>896</v>
      </c>
      <c r="O200" s="189">
        <f>'37'!O$196</f>
        <v>99681.795999999988</v>
      </c>
      <c r="P200" s="190">
        <f>'37'!P$196</f>
        <v>1</v>
      </c>
      <c r="Q200" s="188">
        <f>'37'!Q$196</f>
        <v>126</v>
      </c>
      <c r="R200" s="192">
        <f>'37'!R$196</f>
        <v>1053694</v>
      </c>
      <c r="S200" s="192">
        <f>'37'!S$196</f>
        <v>1156</v>
      </c>
      <c r="T200" s="189">
        <f>'37'!T$196</f>
        <v>97827.23000000001</v>
      </c>
      <c r="U200" s="190">
        <f>'37'!U$196</f>
        <v>0.99999999999999989</v>
      </c>
      <c r="V200" s="188">
        <f>'37'!V$196</f>
        <v>136</v>
      </c>
      <c r="W200" s="192">
        <f>'37'!W$196</f>
        <v>1086675</v>
      </c>
      <c r="X200" s="192">
        <f>'37'!X$196</f>
        <v>12270</v>
      </c>
      <c r="Y200" s="189">
        <f>'37'!Y$196</f>
        <v>98666.89</v>
      </c>
      <c r="Z200" s="190">
        <f>'37'!Z$196</f>
        <v>1</v>
      </c>
      <c r="AA200" s="188">
        <f>'37'!AA$196</f>
        <v>149</v>
      </c>
      <c r="AB200" s="192">
        <f>'37'!AB$196</f>
        <v>1014705</v>
      </c>
      <c r="AC200" s="192">
        <f>'37'!AC$196</f>
        <v>5133</v>
      </c>
      <c r="AD200" s="189">
        <f>'37'!AD$196</f>
        <v>102274.91499999999</v>
      </c>
      <c r="AE200" s="190">
        <f>'37'!AE$196</f>
        <v>1</v>
      </c>
      <c r="AF200" s="188">
        <f>'37'!AF$196</f>
        <v>0</v>
      </c>
      <c r="AG200" s="192">
        <f>'37'!AG$196</f>
        <v>0</v>
      </c>
      <c r="AH200" s="192">
        <f>'37'!AH$196</f>
        <v>0</v>
      </c>
      <c r="AI200" s="189">
        <f>'37'!AI$196</f>
        <v>0</v>
      </c>
      <c r="AJ200" s="190" t="e">
        <f>'37'!AJ$196</f>
        <v>#DIV/0!</v>
      </c>
    </row>
    <row r="201" spans="1:36" x14ac:dyDescent="0.2">
      <c r="A201" s="191" t="str">
        <f t="shared" si="3"/>
        <v>Abbildung 45</v>
      </c>
      <c r="B201" s="188">
        <f>'45'!B$196</f>
        <v>76</v>
      </c>
      <c r="C201" s="192">
        <f>'45'!C$196</f>
        <v>815444</v>
      </c>
      <c r="D201" s="192">
        <f>'45'!D$196</f>
        <v>534</v>
      </c>
      <c r="E201" s="189">
        <f>'45'!E$196</f>
        <v>76366.240000000005</v>
      </c>
      <c r="F201" s="190">
        <f>'45'!F$196</f>
        <v>1</v>
      </c>
      <c r="G201" s="188">
        <f>'45'!G$196</f>
        <v>106</v>
      </c>
      <c r="H201" s="192">
        <f>'45'!H$196</f>
        <v>1050185</v>
      </c>
      <c r="I201" s="192">
        <f>'45'!I$196</f>
        <v>678</v>
      </c>
      <c r="J201" s="189">
        <f>'45'!J$196</f>
        <v>96100.048999999999</v>
      </c>
      <c r="K201" s="190">
        <f>'45'!K$196</f>
        <v>1</v>
      </c>
      <c r="L201" s="188">
        <f>'45'!L$196</f>
        <v>121</v>
      </c>
      <c r="M201" s="192">
        <f>'45'!M$196</f>
        <v>1074744</v>
      </c>
      <c r="N201" s="192">
        <f>'45'!N$196</f>
        <v>896</v>
      </c>
      <c r="O201" s="189">
        <f>'45'!O$196</f>
        <v>99681.796000000002</v>
      </c>
      <c r="P201" s="190">
        <f>'45'!P$196</f>
        <v>1</v>
      </c>
      <c r="Q201" s="188">
        <f>'45'!Q$196</f>
        <v>126</v>
      </c>
      <c r="R201" s="192">
        <f>'45'!R$196</f>
        <v>1053694</v>
      </c>
      <c r="S201" s="192">
        <f>'45'!S$196</f>
        <v>1156</v>
      </c>
      <c r="T201" s="189">
        <f>'45'!T$196</f>
        <v>97827.23</v>
      </c>
      <c r="U201" s="190">
        <f>'45'!U$196</f>
        <v>1</v>
      </c>
      <c r="V201" s="188">
        <f>'45'!V$196</f>
        <v>136</v>
      </c>
      <c r="W201" s="192">
        <f>'45'!W$196</f>
        <v>1086675</v>
      </c>
      <c r="X201" s="192">
        <f>'45'!X$196</f>
        <v>12270</v>
      </c>
      <c r="Y201" s="189">
        <f>'45'!Y$196</f>
        <v>98666.89</v>
      </c>
      <c r="Z201" s="190">
        <f>'45'!Z$196</f>
        <v>1</v>
      </c>
      <c r="AA201" s="188">
        <f>'45'!AA$196</f>
        <v>149</v>
      </c>
      <c r="AB201" s="192">
        <f>'45'!AB$196</f>
        <v>1014705</v>
      </c>
      <c r="AC201" s="192">
        <f>'45'!AC$196</f>
        <v>5133</v>
      </c>
      <c r="AD201" s="189">
        <f>'45'!AD$196</f>
        <v>102274.91500000001</v>
      </c>
      <c r="AE201" s="190">
        <f>'45'!AE$196</f>
        <v>1</v>
      </c>
      <c r="AF201" s="188">
        <f>'45'!AF$196</f>
        <v>0</v>
      </c>
      <c r="AG201" s="192">
        <f>'45'!AG$196</f>
        <v>0</v>
      </c>
      <c r="AH201" s="192">
        <f>'45'!AH$196</f>
        <v>0</v>
      </c>
      <c r="AI201" s="189">
        <f>'45'!AI$196</f>
        <v>0</v>
      </c>
      <c r="AJ201" s="190" t="e">
        <f>'45'!AJ$196</f>
        <v>#DIV/0!</v>
      </c>
    </row>
    <row r="202" spans="1:36" x14ac:dyDescent="0.2">
      <c r="A202" s="191" t="str">
        <f t="shared" si="3"/>
        <v>Abbildung 46</v>
      </c>
      <c r="B202" s="188">
        <f>'46'!B$196</f>
        <v>76</v>
      </c>
      <c r="C202" s="192">
        <f>'46'!C$196</f>
        <v>815444</v>
      </c>
      <c r="D202" s="192">
        <f>'46'!D$196</f>
        <v>534</v>
      </c>
      <c r="E202" s="189">
        <f>'46'!E$196</f>
        <v>76366.240000000005</v>
      </c>
      <c r="F202" s="190">
        <f>'46'!F$196</f>
        <v>1</v>
      </c>
      <c r="G202" s="188">
        <f>'46'!G$196</f>
        <v>106</v>
      </c>
      <c r="H202" s="192">
        <f>'46'!H$196</f>
        <v>1050185</v>
      </c>
      <c r="I202" s="192">
        <f>'46'!I$196</f>
        <v>678</v>
      </c>
      <c r="J202" s="189">
        <f>'46'!J$196</f>
        <v>96100.048999999999</v>
      </c>
      <c r="K202" s="190">
        <f>'46'!K$196</f>
        <v>1</v>
      </c>
      <c r="L202" s="188">
        <f>'46'!L$196</f>
        <v>121</v>
      </c>
      <c r="M202" s="192">
        <f>'46'!M$196</f>
        <v>1074744</v>
      </c>
      <c r="N202" s="192">
        <f>'46'!N$196</f>
        <v>896</v>
      </c>
      <c r="O202" s="189">
        <f>'46'!O$196</f>
        <v>99681.796000000002</v>
      </c>
      <c r="P202" s="190">
        <f>'46'!P$196</f>
        <v>1</v>
      </c>
      <c r="Q202" s="188">
        <f>'46'!Q$196</f>
        <v>126</v>
      </c>
      <c r="R202" s="192">
        <f>'46'!R$196</f>
        <v>1053694</v>
      </c>
      <c r="S202" s="192">
        <f>'46'!S$196</f>
        <v>1156</v>
      </c>
      <c r="T202" s="189">
        <f>'46'!T$196</f>
        <v>97827.23</v>
      </c>
      <c r="U202" s="190">
        <f>'46'!U$196</f>
        <v>1</v>
      </c>
      <c r="V202" s="188">
        <f>'46'!V$196</f>
        <v>136</v>
      </c>
      <c r="W202" s="192">
        <f>'46'!W$196</f>
        <v>1086675</v>
      </c>
      <c r="X202" s="192">
        <f>'46'!X$196</f>
        <v>12270</v>
      </c>
      <c r="Y202" s="189">
        <f>'46'!Y$196</f>
        <v>98666.89</v>
      </c>
      <c r="Z202" s="190">
        <f>'46'!Z$196</f>
        <v>1</v>
      </c>
      <c r="AA202" s="188">
        <f>'46'!AA$196</f>
        <v>149</v>
      </c>
      <c r="AB202" s="192">
        <f>'46'!AB$196</f>
        <v>1014705</v>
      </c>
      <c r="AC202" s="192">
        <f>'46'!AC$196</f>
        <v>5133</v>
      </c>
      <c r="AD202" s="189">
        <f>'46'!AD$196</f>
        <v>102274.91499999999</v>
      </c>
      <c r="AE202" s="190">
        <f>'46'!AE$196</f>
        <v>1</v>
      </c>
      <c r="AF202" s="188">
        <f>'46'!AF$196</f>
        <v>0</v>
      </c>
      <c r="AG202" s="192">
        <f>'46'!AG$196</f>
        <v>0</v>
      </c>
      <c r="AH202" s="192">
        <f>'46'!AH$196</f>
        <v>0</v>
      </c>
      <c r="AI202" s="189">
        <f>'46'!AI$196</f>
        <v>0</v>
      </c>
      <c r="AJ202" s="190" t="e">
        <f>'46'!AJ$196</f>
        <v>#DIV/0!</v>
      </c>
    </row>
    <row r="203" spans="1:36" x14ac:dyDescent="0.2">
      <c r="A203" s="191" t="str">
        <f t="shared" si="3"/>
        <v>Abbildung 47</v>
      </c>
      <c r="B203" s="188">
        <f>'47'!B$196</f>
        <v>76</v>
      </c>
      <c r="C203" s="192">
        <f>'47'!C$196</f>
        <v>815444</v>
      </c>
      <c r="D203" s="192">
        <f>'47'!D$196</f>
        <v>534</v>
      </c>
      <c r="E203" s="189">
        <f>'47'!E$196</f>
        <v>76366.240000000005</v>
      </c>
      <c r="F203" s="190">
        <f>'47'!F$196</f>
        <v>1</v>
      </c>
      <c r="G203" s="188">
        <f>'47'!G$196</f>
        <v>106</v>
      </c>
      <c r="H203" s="192">
        <f>'47'!H$196</f>
        <v>1050185</v>
      </c>
      <c r="I203" s="192">
        <f>'47'!I$196</f>
        <v>678</v>
      </c>
      <c r="J203" s="189">
        <f>'47'!J$196</f>
        <v>96100.048999999999</v>
      </c>
      <c r="K203" s="190">
        <f>'47'!K$196</f>
        <v>1</v>
      </c>
      <c r="L203" s="188">
        <f>'47'!L$196</f>
        <v>121</v>
      </c>
      <c r="M203" s="192">
        <f>'47'!M$196</f>
        <v>1074744</v>
      </c>
      <c r="N203" s="192">
        <f>'47'!N$196</f>
        <v>896</v>
      </c>
      <c r="O203" s="189">
        <f>'47'!O$196</f>
        <v>99681.796000000002</v>
      </c>
      <c r="P203" s="190">
        <f>'47'!P$196</f>
        <v>1</v>
      </c>
      <c r="Q203" s="188">
        <f>'47'!Q$196</f>
        <v>126</v>
      </c>
      <c r="R203" s="192">
        <f>'47'!R$196</f>
        <v>1053694</v>
      </c>
      <c r="S203" s="192">
        <f>'47'!S$196</f>
        <v>1156</v>
      </c>
      <c r="T203" s="189">
        <f>'47'!T$196</f>
        <v>97827.23</v>
      </c>
      <c r="U203" s="190">
        <f>'47'!U$196</f>
        <v>1</v>
      </c>
      <c r="V203" s="188">
        <f>'47'!V$196</f>
        <v>136</v>
      </c>
      <c r="W203" s="192">
        <f>'47'!W$196</f>
        <v>1086675</v>
      </c>
      <c r="X203" s="192">
        <f>'47'!X$196</f>
        <v>12270</v>
      </c>
      <c r="Y203" s="189">
        <f>'47'!Y$196</f>
        <v>98666.89</v>
      </c>
      <c r="Z203" s="190">
        <f>'47'!Z$196</f>
        <v>1</v>
      </c>
      <c r="AA203" s="188">
        <f>'47'!AA$196</f>
        <v>149</v>
      </c>
      <c r="AB203" s="192">
        <f>'47'!AB$196</f>
        <v>1014705</v>
      </c>
      <c r="AC203" s="192">
        <f>'47'!AC$196</f>
        <v>5133</v>
      </c>
      <c r="AD203" s="189">
        <f>'47'!AD$196</f>
        <v>102274.91499999999</v>
      </c>
      <c r="AE203" s="190">
        <f>'47'!AE$196</f>
        <v>1</v>
      </c>
      <c r="AF203" s="188">
        <f>'47'!AF$196</f>
        <v>0</v>
      </c>
      <c r="AG203" s="192">
        <f>'47'!AG$196</f>
        <v>0</v>
      </c>
      <c r="AH203" s="192">
        <f>'47'!AH$196</f>
        <v>0</v>
      </c>
      <c r="AI203" s="189">
        <f>'47'!AI$196</f>
        <v>0</v>
      </c>
      <c r="AJ203" s="190" t="e">
        <f>'47'!AJ$196</f>
        <v>#DIV/0!</v>
      </c>
    </row>
    <row r="204" spans="1:36" x14ac:dyDescent="0.2">
      <c r="A204" s="191" t="str">
        <f t="shared" si="3"/>
        <v>Abbildung 48</v>
      </c>
      <c r="B204" s="188">
        <f>'48'!B$196</f>
        <v>76</v>
      </c>
      <c r="C204" s="192">
        <f>'48'!C$196</f>
        <v>815444</v>
      </c>
      <c r="D204" s="192">
        <f>'48'!D$196</f>
        <v>534</v>
      </c>
      <c r="E204" s="189">
        <f>'48'!E$196</f>
        <v>76366.240000000005</v>
      </c>
      <c r="F204" s="190">
        <f>'48'!F$196</f>
        <v>0.99999999999999989</v>
      </c>
      <c r="G204" s="188">
        <f>'48'!G$196</f>
        <v>106</v>
      </c>
      <c r="H204" s="192">
        <f>'48'!H$196</f>
        <v>1050185</v>
      </c>
      <c r="I204" s="192">
        <f>'48'!I$196</f>
        <v>678</v>
      </c>
      <c r="J204" s="189">
        <f>'48'!J$196</f>
        <v>96100.048999999999</v>
      </c>
      <c r="K204" s="190">
        <f>'48'!K$196</f>
        <v>1</v>
      </c>
      <c r="L204" s="188">
        <f>'48'!L$196</f>
        <v>121</v>
      </c>
      <c r="M204" s="192">
        <f>'48'!M$196</f>
        <v>1074744</v>
      </c>
      <c r="N204" s="192">
        <f>'48'!N$196</f>
        <v>896</v>
      </c>
      <c r="O204" s="189">
        <f>'48'!O$196</f>
        <v>99681.796000000002</v>
      </c>
      <c r="P204" s="190">
        <f>'48'!P$196</f>
        <v>0.99999999999999989</v>
      </c>
      <c r="Q204" s="188">
        <f>'48'!Q$196</f>
        <v>126</v>
      </c>
      <c r="R204" s="192">
        <f>'48'!R$196</f>
        <v>1053694</v>
      </c>
      <c r="S204" s="192">
        <f>'48'!S$196</f>
        <v>1156</v>
      </c>
      <c r="T204" s="189">
        <f>'48'!T$196</f>
        <v>97827.23</v>
      </c>
      <c r="U204" s="190">
        <f>'48'!U$196</f>
        <v>1</v>
      </c>
      <c r="V204" s="188">
        <f>'48'!V$196</f>
        <v>136</v>
      </c>
      <c r="W204" s="192">
        <f>'48'!W$196</f>
        <v>1086675</v>
      </c>
      <c r="X204" s="192">
        <f>'48'!X$196</f>
        <v>12270</v>
      </c>
      <c r="Y204" s="189">
        <f>'48'!Y$196</f>
        <v>98666.89</v>
      </c>
      <c r="Z204" s="190">
        <f>'48'!Z$196</f>
        <v>1</v>
      </c>
      <c r="AA204" s="188">
        <f>'48'!AA$196</f>
        <v>149</v>
      </c>
      <c r="AB204" s="192">
        <f>'48'!AB$196</f>
        <v>1014705</v>
      </c>
      <c r="AC204" s="192">
        <f>'48'!AC$196</f>
        <v>5133</v>
      </c>
      <c r="AD204" s="189">
        <f>'48'!AD$196</f>
        <v>102274.91500000001</v>
      </c>
      <c r="AE204" s="190">
        <f>'48'!AE$196</f>
        <v>0.99999999999999989</v>
      </c>
      <c r="AF204" s="188">
        <f>'48'!AF$196</f>
        <v>0</v>
      </c>
      <c r="AG204" s="192">
        <f>'48'!AG$196</f>
        <v>0</v>
      </c>
      <c r="AH204" s="192">
        <f>'48'!AH$196</f>
        <v>0</v>
      </c>
      <c r="AI204" s="189">
        <f>'48'!AI$196</f>
        <v>0</v>
      </c>
      <c r="AJ204" s="190" t="e">
        <f>'48'!AJ$196</f>
        <v>#DIV/0!</v>
      </c>
    </row>
    <row r="205" spans="1:36" x14ac:dyDescent="0.2">
      <c r="A205" s="191" t="str">
        <f t="shared" si="3"/>
        <v>Bonus 1</v>
      </c>
      <c r="B205" s="188">
        <f>'B 1'!B$196</f>
        <v>76</v>
      </c>
      <c r="C205" s="192">
        <f>'B 1'!C$196</f>
        <v>815444</v>
      </c>
      <c r="D205" s="192">
        <f>'B 1'!D$196</f>
        <v>534</v>
      </c>
      <c r="E205" s="189">
        <f>'B 1'!E$196</f>
        <v>76366.240000000005</v>
      </c>
      <c r="F205" s="190">
        <f>'B 1'!F$196</f>
        <v>1</v>
      </c>
      <c r="G205" s="188">
        <f>'B 1'!G$196</f>
        <v>106</v>
      </c>
      <c r="H205" s="192">
        <f>'B 1'!H$196</f>
        <v>1050185</v>
      </c>
      <c r="I205" s="192">
        <f>'B 1'!I$196</f>
        <v>678</v>
      </c>
      <c r="J205" s="189">
        <f>'B 1'!J$196</f>
        <v>96100.048999999999</v>
      </c>
      <c r="K205" s="190">
        <f>'B 1'!K$196</f>
        <v>1</v>
      </c>
      <c r="L205" s="188">
        <f>'B 1'!L$196</f>
        <v>121</v>
      </c>
      <c r="M205" s="192">
        <f>'B 1'!M$196</f>
        <v>1074744</v>
      </c>
      <c r="N205" s="192">
        <f>'B 1'!N$196</f>
        <v>896</v>
      </c>
      <c r="O205" s="189">
        <f>'B 1'!O$196</f>
        <v>99681.796000000002</v>
      </c>
      <c r="P205" s="190">
        <f>'B 1'!P$196</f>
        <v>0.99999999999999989</v>
      </c>
      <c r="Q205" s="188">
        <f>'B 1'!Q$196</f>
        <v>126</v>
      </c>
      <c r="R205" s="192">
        <f>'B 1'!R$196</f>
        <v>1053694</v>
      </c>
      <c r="S205" s="192">
        <f>'B 1'!S$196</f>
        <v>1156</v>
      </c>
      <c r="T205" s="189">
        <f>'B 1'!T$196</f>
        <v>97827.23000000001</v>
      </c>
      <c r="U205" s="190">
        <f>'B 1'!U$196</f>
        <v>0.99999999999999989</v>
      </c>
      <c r="V205" s="188">
        <f>'B 1'!V$196</f>
        <v>136</v>
      </c>
      <c r="W205" s="192">
        <f>'B 1'!W$196</f>
        <v>1086675</v>
      </c>
      <c r="X205" s="192">
        <f>'B 1'!X$196</f>
        <v>12270</v>
      </c>
      <c r="Y205" s="189">
        <f>'B 1'!Y$196</f>
        <v>98666.89</v>
      </c>
      <c r="Z205" s="190">
        <f>'B 1'!Z$196</f>
        <v>1</v>
      </c>
      <c r="AA205" s="188">
        <f>'B 1'!AA$196</f>
        <v>149</v>
      </c>
      <c r="AB205" s="192">
        <f>'B 1'!AB$196</f>
        <v>1014705</v>
      </c>
      <c r="AC205" s="192">
        <f>'B 1'!AC$196</f>
        <v>5133</v>
      </c>
      <c r="AD205" s="189">
        <f>'B 1'!AD$196</f>
        <v>102274.91500000001</v>
      </c>
      <c r="AE205" s="190">
        <f>'B 1'!AE$196</f>
        <v>1</v>
      </c>
      <c r="AF205" s="188">
        <f>'B 1'!AF$196</f>
        <v>0</v>
      </c>
      <c r="AG205" s="192">
        <f>'B 1'!AG$196</f>
        <v>0</v>
      </c>
      <c r="AH205" s="192">
        <f>'B 1'!AH$196</f>
        <v>0</v>
      </c>
      <c r="AI205" s="189">
        <f>'B 1'!AI$196</f>
        <v>0</v>
      </c>
      <c r="AJ205" s="190" t="e">
        <f>'B 1'!AJ$196</f>
        <v>#DIV/0!</v>
      </c>
    </row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2" orientation="portrait" cellComments="atEnd" r:id="rId1"/>
  <headerFooter>
    <oddFooter>&amp;L&amp;10&amp;F / &amp;A&amp;C&amp;10&amp;H&amp;P / &amp;N&amp;R&amp;10OAK BV - RM / 10.05.2016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Translation!$A$220</f>
        <v>Erhöhung Deckungsgrad pro Jahr bei einem Sanierungsbeitrag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Translation!$A$221</f>
        <v>Erhöhung Deckungsgrad um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Translation!$A222</f>
        <v>0.00% – 0.19%</v>
      </c>
      <c r="B12" s="30">
        <v>303</v>
      </c>
      <c r="C12" s="6">
        <v>860876</v>
      </c>
      <c r="D12" s="6">
        <v>465900</v>
      </c>
      <c r="E12" s="150">
        <v>428466.02</v>
      </c>
      <c r="F12" s="31">
        <f t="shared" ref="F12:F17" si="0">E12/E$36</f>
        <v>0.43850806831790939</v>
      </c>
      <c r="G12" s="41">
        <v>320</v>
      </c>
      <c r="H12" s="42">
        <v>797463</v>
      </c>
      <c r="I12" s="42">
        <v>440101</v>
      </c>
      <c r="J12" s="160">
        <v>379128.06299999997</v>
      </c>
      <c r="K12" s="44">
        <f t="shared" ref="K12:K17" si="1">J12/J$36</f>
        <v>0.41113885797174354</v>
      </c>
      <c r="L12" s="76">
        <v>306</v>
      </c>
      <c r="M12" s="122">
        <v>789314</v>
      </c>
      <c r="N12" s="122">
        <v>434484</v>
      </c>
      <c r="O12" s="166">
        <v>371755.87600000005</v>
      </c>
      <c r="P12" s="124">
        <f t="shared" ref="P12:P17" si="2">O12/O$36</f>
        <v>0.41155862284035788</v>
      </c>
      <c r="Q12" s="76">
        <v>308</v>
      </c>
      <c r="R12" s="122">
        <v>755769</v>
      </c>
      <c r="S12" s="122">
        <v>414746</v>
      </c>
      <c r="T12" s="166">
        <v>349162.42300000001</v>
      </c>
      <c r="U12" s="124">
        <f t="shared" ref="U12:U17" si="3">T12/T$36</f>
        <v>0.405972067890081</v>
      </c>
      <c r="V12" s="76">
        <v>301</v>
      </c>
      <c r="W12" s="122">
        <v>664326</v>
      </c>
      <c r="X12" s="122">
        <v>373510</v>
      </c>
      <c r="Y12" s="166">
        <v>299730.50599999999</v>
      </c>
      <c r="Z12" s="124">
        <f t="shared" ref="Z12:Z17" si="4">Y12/Y$36</f>
        <v>0.36409086494440163</v>
      </c>
      <c r="AA12" s="76">
        <v>301</v>
      </c>
      <c r="AB12" s="122">
        <v>626337</v>
      </c>
      <c r="AC12" s="122">
        <v>346672</v>
      </c>
      <c r="AD12" s="166">
        <v>277850.886</v>
      </c>
      <c r="AE12" s="124">
        <f t="shared" ref="AE12:AE17" si="5">AD12/AD$36</f>
        <v>0.34557234835026851</v>
      </c>
      <c r="AF12" s="76">
        <v>320</v>
      </c>
      <c r="AG12" s="122">
        <v>600746</v>
      </c>
      <c r="AH12" s="122">
        <v>334026</v>
      </c>
      <c r="AI12" s="166">
        <v>289030.84899999999</v>
      </c>
      <c r="AJ12" s="124">
        <f t="shared" ref="AJ12:AJ17" si="6">AI12/AI$36</f>
        <v>0.38772415903640894</v>
      </c>
    </row>
    <row r="13" spans="1:36" x14ac:dyDescent="0.2">
      <c r="A13" s="114" t="str">
        <f>Translation!$A223</f>
        <v>0.20% – 0.39%</v>
      </c>
      <c r="B13" s="30">
        <v>539</v>
      </c>
      <c r="C13" s="6">
        <v>982829</v>
      </c>
      <c r="D13" s="6">
        <v>334816</v>
      </c>
      <c r="E13" s="150">
        <v>294024.90899999999</v>
      </c>
      <c r="F13" s="31">
        <f t="shared" si="0"/>
        <v>0.30091603269481926</v>
      </c>
      <c r="G13" s="41">
        <v>546</v>
      </c>
      <c r="H13" s="42">
        <v>916643</v>
      </c>
      <c r="I13" s="42">
        <v>334516</v>
      </c>
      <c r="J13" s="160">
        <v>290596.45799999998</v>
      </c>
      <c r="K13" s="44">
        <f t="shared" si="1"/>
        <v>0.31513229310264418</v>
      </c>
      <c r="L13" s="76">
        <v>584</v>
      </c>
      <c r="M13" s="122">
        <v>887566</v>
      </c>
      <c r="N13" s="122">
        <v>323121</v>
      </c>
      <c r="O13" s="166">
        <v>281678.67199999996</v>
      </c>
      <c r="P13" s="124">
        <f t="shared" si="2"/>
        <v>0.3118371324191816</v>
      </c>
      <c r="Q13" s="76">
        <v>570</v>
      </c>
      <c r="R13" s="122">
        <v>842161</v>
      </c>
      <c r="S13" s="122">
        <v>320239</v>
      </c>
      <c r="T13" s="166">
        <v>268897.19099999999</v>
      </c>
      <c r="U13" s="124">
        <f t="shared" si="3"/>
        <v>0.31264747146087962</v>
      </c>
      <c r="V13" s="76">
        <v>556</v>
      </c>
      <c r="W13" s="122">
        <v>918463</v>
      </c>
      <c r="X13" s="122">
        <v>339519</v>
      </c>
      <c r="Y13" s="166">
        <v>286403.08199999999</v>
      </c>
      <c r="Z13" s="124">
        <f t="shared" si="4"/>
        <v>0.34790167754270024</v>
      </c>
      <c r="AA13" s="76">
        <v>561</v>
      </c>
      <c r="AB13" s="122">
        <v>942040</v>
      </c>
      <c r="AC13" s="122">
        <v>358575</v>
      </c>
      <c r="AD13" s="166">
        <v>289204.511</v>
      </c>
      <c r="AE13" s="124">
        <f t="shared" si="5"/>
        <v>0.35969322775440443</v>
      </c>
      <c r="AF13" s="76">
        <v>573</v>
      </c>
      <c r="AG13" s="122">
        <v>938271</v>
      </c>
      <c r="AH13" s="122">
        <v>367635</v>
      </c>
      <c r="AI13" s="166">
        <v>283554.48300000001</v>
      </c>
      <c r="AJ13" s="124">
        <f t="shared" si="6"/>
        <v>0.38037781725568931</v>
      </c>
    </row>
    <row r="14" spans="1:36" x14ac:dyDescent="0.2">
      <c r="A14" s="114" t="str">
        <f>Translation!$A224</f>
        <v>0.40% – 0.59%</v>
      </c>
      <c r="B14" s="30">
        <v>279</v>
      </c>
      <c r="C14" s="6">
        <v>684669</v>
      </c>
      <c r="D14" s="6">
        <v>91106</v>
      </c>
      <c r="E14" s="150">
        <v>101574.49099999999</v>
      </c>
      <c r="F14" s="31">
        <f t="shared" si="0"/>
        <v>0.10395511373057044</v>
      </c>
      <c r="G14" s="41">
        <v>329</v>
      </c>
      <c r="H14" s="42">
        <v>736109</v>
      </c>
      <c r="I14" s="42">
        <v>110711</v>
      </c>
      <c r="J14" s="160">
        <v>109221.68700000001</v>
      </c>
      <c r="K14" s="44">
        <f t="shared" si="1"/>
        <v>0.11844356575347269</v>
      </c>
      <c r="L14" s="76">
        <v>345</v>
      </c>
      <c r="M14" s="122">
        <v>652782</v>
      </c>
      <c r="N14" s="122">
        <v>103506</v>
      </c>
      <c r="O14" s="166">
        <v>98901.266000000003</v>
      </c>
      <c r="P14" s="124">
        <f t="shared" si="2"/>
        <v>0.10949031732891266</v>
      </c>
      <c r="Q14" s="76">
        <v>347</v>
      </c>
      <c r="R14" s="122">
        <v>613510</v>
      </c>
      <c r="S14" s="122">
        <v>94400</v>
      </c>
      <c r="T14" s="166">
        <v>91525.964999999997</v>
      </c>
      <c r="U14" s="124">
        <f t="shared" si="3"/>
        <v>0.10641748031598801</v>
      </c>
      <c r="V14" s="76">
        <v>380</v>
      </c>
      <c r="W14" s="122">
        <v>486443</v>
      </c>
      <c r="X14" s="122">
        <v>83088</v>
      </c>
      <c r="Y14" s="166">
        <v>75725.501000000004</v>
      </c>
      <c r="Z14" s="124">
        <f t="shared" si="4"/>
        <v>9.1985842633709597E-2</v>
      </c>
      <c r="AA14" s="76">
        <v>402</v>
      </c>
      <c r="AB14" s="122">
        <v>497523</v>
      </c>
      <c r="AC14" s="122">
        <v>76046</v>
      </c>
      <c r="AD14" s="166">
        <v>80538.403999999995</v>
      </c>
      <c r="AE14" s="124">
        <f t="shared" si="5"/>
        <v>0.10016828019998704</v>
      </c>
      <c r="AF14" s="76">
        <v>406</v>
      </c>
      <c r="AG14" s="122">
        <v>430036</v>
      </c>
      <c r="AH14" s="122">
        <v>64230</v>
      </c>
      <c r="AI14" s="166">
        <v>66797.297000000006</v>
      </c>
      <c r="AJ14" s="124">
        <f t="shared" si="6"/>
        <v>8.96060953176325E-2</v>
      </c>
    </row>
    <row r="15" spans="1:36" x14ac:dyDescent="0.2">
      <c r="A15" s="114" t="str">
        <f>Translation!$A225</f>
        <v>0.60% – 0.79%</v>
      </c>
      <c r="B15" s="30">
        <v>130</v>
      </c>
      <c r="C15" s="6">
        <v>819977</v>
      </c>
      <c r="D15" s="6">
        <v>27494</v>
      </c>
      <c r="E15" s="150">
        <v>90107.167000000001</v>
      </c>
      <c r="F15" s="31">
        <f t="shared" si="0"/>
        <v>9.221902764370736E-2</v>
      </c>
      <c r="G15" s="41">
        <v>166</v>
      </c>
      <c r="H15" s="42">
        <v>622679</v>
      </c>
      <c r="I15" s="42">
        <v>22591</v>
      </c>
      <c r="J15" s="160">
        <v>64945.9</v>
      </c>
      <c r="K15" s="44">
        <f t="shared" si="1"/>
        <v>7.0429455800920387E-2</v>
      </c>
      <c r="L15" s="76">
        <v>170</v>
      </c>
      <c r="M15" s="122">
        <v>694281</v>
      </c>
      <c r="N15" s="122">
        <v>28479</v>
      </c>
      <c r="O15" s="166">
        <v>71707.388000000006</v>
      </c>
      <c r="P15" s="124">
        <f t="shared" si="2"/>
        <v>7.9384875285089515E-2</v>
      </c>
      <c r="Q15" s="76">
        <v>193</v>
      </c>
      <c r="R15" s="122">
        <v>592396</v>
      </c>
      <c r="S15" s="122">
        <v>31941</v>
      </c>
      <c r="T15" s="166">
        <v>60834.277999999998</v>
      </c>
      <c r="U15" s="124">
        <f t="shared" si="3"/>
        <v>7.0732175089356794E-2</v>
      </c>
      <c r="V15" s="76">
        <v>202</v>
      </c>
      <c r="W15" s="122">
        <v>703689</v>
      </c>
      <c r="X15" s="122">
        <v>48418</v>
      </c>
      <c r="Y15" s="166">
        <v>72356.523000000001</v>
      </c>
      <c r="Z15" s="124">
        <f t="shared" si="4"/>
        <v>8.7893452671912842E-2</v>
      </c>
      <c r="AA15" s="76">
        <v>238</v>
      </c>
      <c r="AB15" s="122">
        <v>514157</v>
      </c>
      <c r="AC15" s="122">
        <v>54244</v>
      </c>
      <c r="AD15" s="166">
        <v>51497.332000000002</v>
      </c>
      <c r="AE15" s="124">
        <f t="shared" si="5"/>
        <v>6.4048937216681867E-2</v>
      </c>
      <c r="AF15" s="76">
        <v>258</v>
      </c>
      <c r="AG15" s="122">
        <v>589550</v>
      </c>
      <c r="AH15" s="122">
        <v>72735</v>
      </c>
      <c r="AI15" s="166">
        <v>59004.19</v>
      </c>
      <c r="AJ15" s="124">
        <f t="shared" si="6"/>
        <v>7.9151931451353463E-2</v>
      </c>
    </row>
    <row r="16" spans="1:36" x14ac:dyDescent="0.2">
      <c r="A16" s="114" t="str">
        <f>Translation!$A226</f>
        <v>0.80% – 0.99%</v>
      </c>
      <c r="B16" s="30">
        <v>81</v>
      </c>
      <c r="C16" s="6">
        <v>620196</v>
      </c>
      <c r="D16" s="6">
        <v>18956</v>
      </c>
      <c r="E16" s="150">
        <v>43731.264999999999</v>
      </c>
      <c r="F16" s="31">
        <f t="shared" si="0"/>
        <v>4.4756203864774621E-2</v>
      </c>
      <c r="G16" s="41">
        <v>74</v>
      </c>
      <c r="H16" s="42">
        <v>846991</v>
      </c>
      <c r="I16" s="42">
        <v>17315</v>
      </c>
      <c r="J16" s="160">
        <v>62871.811000000002</v>
      </c>
      <c r="K16" s="44">
        <f t="shared" si="1"/>
        <v>6.8180245926968766E-2</v>
      </c>
      <c r="L16" s="76">
        <v>86</v>
      </c>
      <c r="M16" s="122">
        <v>834292</v>
      </c>
      <c r="N16" s="122">
        <v>16187</v>
      </c>
      <c r="O16" s="166">
        <v>63609.762999999999</v>
      </c>
      <c r="P16" s="124">
        <f t="shared" si="2"/>
        <v>7.0420262730377256E-2</v>
      </c>
      <c r="Q16" s="76">
        <v>92</v>
      </c>
      <c r="R16" s="122">
        <v>761251</v>
      </c>
      <c r="S16" s="122">
        <v>4484</v>
      </c>
      <c r="T16" s="166">
        <v>67319.443000000014</v>
      </c>
      <c r="U16" s="124">
        <f t="shared" si="3"/>
        <v>7.8272493497727968E-2</v>
      </c>
      <c r="V16" s="76">
        <v>110</v>
      </c>
      <c r="W16" s="122">
        <v>747811</v>
      </c>
      <c r="X16" s="122">
        <v>9536</v>
      </c>
      <c r="Y16" s="166">
        <v>64914.44</v>
      </c>
      <c r="Z16" s="124">
        <f t="shared" si="4"/>
        <v>7.8853350372622602E-2</v>
      </c>
      <c r="AA16" s="76">
        <v>137</v>
      </c>
      <c r="AB16" s="122">
        <v>935386</v>
      </c>
      <c r="AC16" s="122">
        <v>9164</v>
      </c>
      <c r="AD16" s="166">
        <v>81969.55</v>
      </c>
      <c r="AE16" s="124">
        <f t="shared" si="5"/>
        <v>0.10194824387464704</v>
      </c>
      <c r="AF16" s="76">
        <v>126</v>
      </c>
      <c r="AG16" s="122">
        <v>349891</v>
      </c>
      <c r="AH16" s="122">
        <v>16797</v>
      </c>
      <c r="AI16" s="166">
        <v>28850.745999999999</v>
      </c>
      <c r="AJ16" s="124">
        <f t="shared" si="6"/>
        <v>3.8702205211399561E-2</v>
      </c>
    </row>
    <row r="17" spans="1:36" ht="12.75" customHeight="1" x14ac:dyDescent="0.2">
      <c r="A17" s="110" t="str">
        <f>Translation!$A227</f>
        <v>1.00% oder mehr</v>
      </c>
      <c r="B17" s="30">
        <v>124</v>
      </c>
      <c r="C17" s="6">
        <v>347234</v>
      </c>
      <c r="D17" s="6">
        <v>11234</v>
      </c>
      <c r="E17" s="150">
        <v>19195.661</v>
      </c>
      <c r="F17" s="31">
        <f t="shared" si="0"/>
        <v>1.9645553748218886E-2</v>
      </c>
      <c r="G17" s="41">
        <v>152</v>
      </c>
      <c r="H17" s="42">
        <v>322012</v>
      </c>
      <c r="I17" s="42">
        <v>12061</v>
      </c>
      <c r="J17" s="160">
        <v>15377.24</v>
      </c>
      <c r="K17" s="44">
        <f t="shared" si="1"/>
        <v>1.6675581444250447E-2</v>
      </c>
      <c r="L17" s="76">
        <v>163</v>
      </c>
      <c r="M17" s="122">
        <v>317677</v>
      </c>
      <c r="N17" s="122">
        <v>11714</v>
      </c>
      <c r="O17" s="166">
        <v>15634.818000000001</v>
      </c>
      <c r="P17" s="124">
        <f t="shared" si="2"/>
        <v>1.7308789396081093E-2</v>
      </c>
      <c r="Q17" s="76">
        <v>172</v>
      </c>
      <c r="R17" s="122">
        <v>485007</v>
      </c>
      <c r="S17" s="122">
        <v>23015</v>
      </c>
      <c r="T17" s="166">
        <v>22325.839</v>
      </c>
      <c r="U17" s="124">
        <f t="shared" si="3"/>
        <v>2.5958311745966484E-2</v>
      </c>
      <c r="V17" s="76">
        <v>194</v>
      </c>
      <c r="W17" s="122">
        <v>517423</v>
      </c>
      <c r="X17" s="122">
        <v>24530</v>
      </c>
      <c r="Y17" s="166">
        <v>24099.901999999998</v>
      </c>
      <c r="Z17" s="124">
        <f t="shared" si="4"/>
        <v>2.9274811834652938E-2</v>
      </c>
      <c r="AA17" s="76">
        <v>206</v>
      </c>
      <c r="AB17" s="122">
        <v>488594</v>
      </c>
      <c r="AC17" s="122">
        <v>24117</v>
      </c>
      <c r="AD17" s="166">
        <v>22970.332000000002</v>
      </c>
      <c r="AE17" s="124">
        <f t="shared" si="5"/>
        <v>2.856896260401099E-2</v>
      </c>
      <c r="AF17" s="76">
        <v>222</v>
      </c>
      <c r="AG17" s="122">
        <v>1024254</v>
      </c>
      <c r="AH17" s="122">
        <v>87909</v>
      </c>
      <c r="AI17" s="166">
        <v>18217.27</v>
      </c>
      <c r="AJ17" s="124">
        <f t="shared" si="6"/>
        <v>2.4437791727516263E-2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1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1.0000000000000002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823229.95400000014</v>
      </c>
      <c r="Z36" s="127">
        <f t="shared" si="8"/>
        <v>0.99999999999999989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804031.01500000013</v>
      </c>
      <c r="AE36" s="127">
        <f t="shared" si="8"/>
        <v>0.99999999999999989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0.00% – 0.19%</v>
      </c>
      <c r="B52" s="33">
        <v>283</v>
      </c>
      <c r="C52" s="8">
        <v>613735</v>
      </c>
      <c r="D52" s="8">
        <v>337384</v>
      </c>
      <c r="E52" s="152">
        <v>310367.48200000002</v>
      </c>
      <c r="F52" s="34">
        <f t="shared" ref="F52:F57" si="9">E52/E$76</f>
        <v>0.37028549175026892</v>
      </c>
      <c r="G52" s="47">
        <v>303</v>
      </c>
      <c r="H52" s="48">
        <v>579881</v>
      </c>
      <c r="I52" s="48">
        <v>325778</v>
      </c>
      <c r="J52" s="162">
        <v>279735.99699999997</v>
      </c>
      <c r="K52" s="50">
        <f t="shared" ref="K52:K57" si="10">J52/J$76</f>
        <v>0.35218134551608654</v>
      </c>
      <c r="L52" s="128">
        <v>291</v>
      </c>
      <c r="M52" s="129">
        <v>575340</v>
      </c>
      <c r="N52" s="129">
        <v>323027</v>
      </c>
      <c r="O52" s="168">
        <v>274176.28000000003</v>
      </c>
      <c r="P52" s="131">
        <f t="shared" ref="P52:P57" si="11">O52/O$76</f>
        <v>0.35640743533557878</v>
      </c>
      <c r="Q52" s="128">
        <v>293</v>
      </c>
      <c r="R52" s="129">
        <v>545278</v>
      </c>
      <c r="S52" s="129">
        <v>306676</v>
      </c>
      <c r="T52" s="168">
        <v>256429.215</v>
      </c>
      <c r="U52" s="131">
        <f t="shared" ref="U52:U57" si="12">T52/T$76</f>
        <v>0.34993654233525945</v>
      </c>
      <c r="V52" s="128">
        <v>288</v>
      </c>
      <c r="W52" s="129">
        <v>539310</v>
      </c>
      <c r="X52" s="129">
        <v>307961</v>
      </c>
      <c r="Y52" s="168">
        <v>245890.29800000001</v>
      </c>
      <c r="Z52" s="131">
        <f t="shared" ref="Z52:Z57" si="13">Y52/Y$76</f>
        <v>0.34928494934625065</v>
      </c>
      <c r="AA52" s="128">
        <v>285</v>
      </c>
      <c r="AB52" s="129">
        <v>505995</v>
      </c>
      <c r="AC52" s="129">
        <v>284235</v>
      </c>
      <c r="AD52" s="168">
        <v>225975.087</v>
      </c>
      <c r="AE52" s="131">
        <f t="shared" ref="AE52:AE57" si="14">AD52/AD$76</f>
        <v>0.3329381648472215</v>
      </c>
      <c r="AF52" s="128">
        <v>302</v>
      </c>
      <c r="AG52" s="129">
        <v>463138</v>
      </c>
      <c r="AH52" s="129">
        <v>261751</v>
      </c>
      <c r="AI52" s="168">
        <v>229510.74299999999</v>
      </c>
      <c r="AJ52" s="131">
        <f t="shared" ref="AJ52:AJ57" si="15">AI52/AI$76</f>
        <v>0.3721844252620255</v>
      </c>
    </row>
    <row r="53" spans="1:36" x14ac:dyDescent="0.2">
      <c r="A53" s="114" t="str">
        <f>$A$13</f>
        <v>0.20% – 0.39%</v>
      </c>
      <c r="B53" s="33">
        <v>521</v>
      </c>
      <c r="C53" s="8">
        <v>918241</v>
      </c>
      <c r="D53" s="8">
        <v>306678</v>
      </c>
      <c r="E53" s="152">
        <v>273208.22399999999</v>
      </c>
      <c r="F53" s="34">
        <f t="shared" si="9"/>
        <v>0.32595245133978829</v>
      </c>
      <c r="G53" s="47">
        <v>525</v>
      </c>
      <c r="H53" s="48">
        <v>828855</v>
      </c>
      <c r="I53" s="48">
        <v>297379</v>
      </c>
      <c r="J53" s="162">
        <v>262142.69200000001</v>
      </c>
      <c r="K53" s="50">
        <f t="shared" si="10"/>
        <v>0.33003176915328875</v>
      </c>
      <c r="L53" s="128">
        <v>562</v>
      </c>
      <c r="M53" s="129">
        <v>776277</v>
      </c>
      <c r="N53" s="129">
        <v>278513</v>
      </c>
      <c r="O53" s="168">
        <v>245277.84099999999</v>
      </c>
      <c r="P53" s="131">
        <f t="shared" si="11"/>
        <v>0.31884175485734162</v>
      </c>
      <c r="Q53" s="128">
        <v>549</v>
      </c>
      <c r="R53" s="129">
        <v>732099</v>
      </c>
      <c r="S53" s="129">
        <v>278719</v>
      </c>
      <c r="T53" s="168">
        <v>234537.65299999999</v>
      </c>
      <c r="U53" s="131">
        <f t="shared" si="12"/>
        <v>0.32006218690115668</v>
      </c>
      <c r="V53" s="128">
        <v>533</v>
      </c>
      <c r="W53" s="129">
        <v>735592</v>
      </c>
      <c r="X53" s="129">
        <v>261374</v>
      </c>
      <c r="Y53" s="168">
        <v>221030.378</v>
      </c>
      <c r="Z53" s="131">
        <f t="shared" si="13"/>
        <v>0.31397165732709242</v>
      </c>
      <c r="AA53" s="128">
        <v>535</v>
      </c>
      <c r="AB53" s="129">
        <v>723392</v>
      </c>
      <c r="AC53" s="129">
        <v>267208</v>
      </c>
      <c r="AD53" s="168">
        <v>215806.196</v>
      </c>
      <c r="AE53" s="131">
        <f t="shared" si="14"/>
        <v>0.31795592962378105</v>
      </c>
      <c r="AF53" s="128">
        <v>535</v>
      </c>
      <c r="AG53" s="129">
        <v>718218</v>
      </c>
      <c r="AH53" s="129">
        <v>280327</v>
      </c>
      <c r="AI53" s="168">
        <v>214309.99100000001</v>
      </c>
      <c r="AJ53" s="131">
        <f t="shared" si="15"/>
        <v>0.34753423646162335</v>
      </c>
    </row>
    <row r="54" spans="1:36" x14ac:dyDescent="0.2">
      <c r="A54" s="114" t="str">
        <f>$A$14</f>
        <v>0.40% – 0.59%</v>
      </c>
      <c r="B54" s="33">
        <v>279</v>
      </c>
      <c r="C54" s="8">
        <v>684669</v>
      </c>
      <c r="D54" s="8">
        <v>91106</v>
      </c>
      <c r="E54" s="152">
        <v>101574.49099999999</v>
      </c>
      <c r="F54" s="34">
        <f t="shared" si="9"/>
        <v>0.12118395943689185</v>
      </c>
      <c r="G54" s="47">
        <v>329</v>
      </c>
      <c r="H54" s="48">
        <v>736109</v>
      </c>
      <c r="I54" s="48">
        <v>110711</v>
      </c>
      <c r="J54" s="162">
        <v>109221.68700000001</v>
      </c>
      <c r="K54" s="50">
        <f t="shared" si="10"/>
        <v>0.13750765400134352</v>
      </c>
      <c r="L54" s="128">
        <v>345</v>
      </c>
      <c r="M54" s="129">
        <v>652782</v>
      </c>
      <c r="N54" s="129">
        <v>103506</v>
      </c>
      <c r="O54" s="168">
        <v>98901.266000000003</v>
      </c>
      <c r="P54" s="131">
        <f t="shared" si="11"/>
        <v>0.12856380780460611</v>
      </c>
      <c r="Q54" s="128">
        <v>345</v>
      </c>
      <c r="R54" s="129">
        <v>612477</v>
      </c>
      <c r="S54" s="129">
        <v>94011</v>
      </c>
      <c r="T54" s="168">
        <v>91371.205000000002</v>
      </c>
      <c r="U54" s="131">
        <f t="shared" si="12"/>
        <v>0.12468986245075926</v>
      </c>
      <c r="V54" s="128">
        <v>380</v>
      </c>
      <c r="W54" s="129">
        <v>486443</v>
      </c>
      <c r="X54" s="129">
        <v>83088</v>
      </c>
      <c r="Y54" s="168">
        <v>75725.501000000004</v>
      </c>
      <c r="Z54" s="131">
        <f t="shared" si="13"/>
        <v>0.10756739080858105</v>
      </c>
      <c r="AA54" s="128">
        <v>402</v>
      </c>
      <c r="AB54" s="129">
        <v>497523</v>
      </c>
      <c r="AC54" s="129">
        <v>76046</v>
      </c>
      <c r="AD54" s="168">
        <v>80538.403999999995</v>
      </c>
      <c r="AE54" s="131">
        <f t="shared" si="14"/>
        <v>0.1186604629008689</v>
      </c>
      <c r="AF54" s="128">
        <v>406</v>
      </c>
      <c r="AG54" s="129">
        <v>430036</v>
      </c>
      <c r="AH54" s="129">
        <v>64230</v>
      </c>
      <c r="AI54" s="168">
        <v>66797.297000000006</v>
      </c>
      <c r="AJ54" s="131">
        <f t="shared" si="15"/>
        <v>0.10832135031257262</v>
      </c>
    </row>
    <row r="55" spans="1:36" x14ac:dyDescent="0.2">
      <c r="A55" s="114" t="str">
        <f>$A$15</f>
        <v>0.60% – 0.79%</v>
      </c>
      <c r="B55" s="33">
        <v>130</v>
      </c>
      <c r="C55" s="8">
        <v>819977</v>
      </c>
      <c r="D55" s="8">
        <v>27494</v>
      </c>
      <c r="E55" s="152">
        <v>90107.167000000001</v>
      </c>
      <c r="F55" s="34">
        <f t="shared" si="9"/>
        <v>0.10750281062891312</v>
      </c>
      <c r="G55" s="47">
        <v>166</v>
      </c>
      <c r="H55" s="48">
        <v>622679</v>
      </c>
      <c r="I55" s="48">
        <v>22591</v>
      </c>
      <c r="J55" s="162">
        <v>64945.9</v>
      </c>
      <c r="K55" s="50">
        <f t="shared" si="10"/>
        <v>8.176543131041232E-2</v>
      </c>
      <c r="L55" s="128">
        <v>170</v>
      </c>
      <c r="M55" s="129">
        <v>694281</v>
      </c>
      <c r="N55" s="129">
        <v>28479</v>
      </c>
      <c r="O55" s="168">
        <v>71707.388000000006</v>
      </c>
      <c r="P55" s="131">
        <f t="shared" si="11"/>
        <v>9.3213921538702241E-2</v>
      </c>
      <c r="Q55" s="128">
        <v>193</v>
      </c>
      <c r="R55" s="129">
        <v>592396</v>
      </c>
      <c r="S55" s="129">
        <v>31941</v>
      </c>
      <c r="T55" s="168">
        <v>60834.277999999998</v>
      </c>
      <c r="U55" s="131">
        <f t="shared" si="12"/>
        <v>8.3017595708749267E-2</v>
      </c>
      <c r="V55" s="128">
        <v>201</v>
      </c>
      <c r="W55" s="129">
        <v>703625</v>
      </c>
      <c r="X55" s="129">
        <v>48396</v>
      </c>
      <c r="Y55" s="168">
        <v>72350.032999999996</v>
      </c>
      <c r="Z55" s="131">
        <f t="shared" si="13"/>
        <v>0.10277256897547281</v>
      </c>
      <c r="AA55" s="128">
        <v>238</v>
      </c>
      <c r="AB55" s="129">
        <v>514157</v>
      </c>
      <c r="AC55" s="129">
        <v>54244</v>
      </c>
      <c r="AD55" s="168">
        <v>51497.332000000002</v>
      </c>
      <c r="AE55" s="131">
        <f t="shared" si="14"/>
        <v>7.5873086003538509E-2</v>
      </c>
      <c r="AF55" s="128">
        <v>257</v>
      </c>
      <c r="AG55" s="129">
        <v>589491</v>
      </c>
      <c r="AH55" s="129">
        <v>72715</v>
      </c>
      <c r="AI55" s="168">
        <v>58998.292000000001</v>
      </c>
      <c r="AJ55" s="131">
        <f t="shared" si="15"/>
        <v>9.5674150640787908E-2</v>
      </c>
    </row>
    <row r="56" spans="1:36" x14ac:dyDescent="0.2">
      <c r="A56" s="114" t="str">
        <f>$A$16</f>
        <v>0.80% – 0.99%</v>
      </c>
      <c r="B56" s="33">
        <v>81</v>
      </c>
      <c r="C56" s="8">
        <v>620196</v>
      </c>
      <c r="D56" s="8">
        <v>18956</v>
      </c>
      <c r="E56" s="152">
        <v>43731.264999999999</v>
      </c>
      <c r="F56" s="34">
        <f t="shared" si="9"/>
        <v>5.2173806550347056E-2</v>
      </c>
      <c r="G56" s="47">
        <v>74</v>
      </c>
      <c r="H56" s="48">
        <v>846991</v>
      </c>
      <c r="I56" s="48">
        <v>17315</v>
      </c>
      <c r="J56" s="162">
        <v>62871.811000000002</v>
      </c>
      <c r="K56" s="50">
        <f t="shared" si="10"/>
        <v>7.9154199782922804E-2</v>
      </c>
      <c r="L56" s="128">
        <v>86</v>
      </c>
      <c r="M56" s="129">
        <v>834292</v>
      </c>
      <c r="N56" s="129">
        <v>16187</v>
      </c>
      <c r="O56" s="168">
        <v>63609.762999999999</v>
      </c>
      <c r="P56" s="131">
        <f t="shared" si="11"/>
        <v>8.2687650781219979E-2</v>
      </c>
      <c r="Q56" s="128">
        <v>91</v>
      </c>
      <c r="R56" s="129">
        <v>760797</v>
      </c>
      <c r="S56" s="129">
        <v>4365</v>
      </c>
      <c r="T56" s="168">
        <v>67289.570000000007</v>
      </c>
      <c r="U56" s="131">
        <f t="shared" si="12"/>
        <v>9.1826820360645753E-2</v>
      </c>
      <c r="V56" s="128">
        <v>109</v>
      </c>
      <c r="W56" s="129">
        <v>747419</v>
      </c>
      <c r="X56" s="129">
        <v>9418</v>
      </c>
      <c r="Y56" s="168">
        <v>64885.832999999999</v>
      </c>
      <c r="Z56" s="131">
        <f t="shared" si="13"/>
        <v>9.2169740233891947E-2</v>
      </c>
      <c r="AA56" s="128">
        <v>137</v>
      </c>
      <c r="AB56" s="129">
        <v>935386</v>
      </c>
      <c r="AC56" s="129">
        <v>9164</v>
      </c>
      <c r="AD56" s="168">
        <v>81969.55</v>
      </c>
      <c r="AE56" s="131">
        <f t="shared" si="14"/>
        <v>0.12076902773956037</v>
      </c>
      <c r="AF56" s="128">
        <v>126</v>
      </c>
      <c r="AG56" s="129">
        <v>349891</v>
      </c>
      <c r="AH56" s="129">
        <v>16797</v>
      </c>
      <c r="AI56" s="168">
        <v>28850.745999999999</v>
      </c>
      <c r="AJ56" s="131">
        <f t="shared" si="15"/>
        <v>4.6785602181553136E-2</v>
      </c>
    </row>
    <row r="57" spans="1:36" ht="12.75" customHeight="1" x14ac:dyDescent="0.2">
      <c r="A57" s="114" t="str">
        <f>$A$17</f>
        <v>1.00% oder mehr</v>
      </c>
      <c r="B57" s="33">
        <v>124</v>
      </c>
      <c r="C57" s="8">
        <v>347234</v>
      </c>
      <c r="D57" s="8">
        <v>11234</v>
      </c>
      <c r="E57" s="152">
        <v>19195.661</v>
      </c>
      <c r="F57" s="34">
        <f t="shared" si="9"/>
        <v>2.2901480293790761E-2</v>
      </c>
      <c r="G57" s="47">
        <v>152</v>
      </c>
      <c r="H57" s="48">
        <v>322012</v>
      </c>
      <c r="I57" s="48">
        <v>12061</v>
      </c>
      <c r="J57" s="162">
        <v>15377.24</v>
      </c>
      <c r="K57" s="50">
        <f t="shared" si="10"/>
        <v>1.9359600235945993E-2</v>
      </c>
      <c r="L57" s="128">
        <v>162</v>
      </c>
      <c r="M57" s="129">
        <v>317217</v>
      </c>
      <c r="N57" s="129">
        <v>11595</v>
      </c>
      <c r="O57" s="168">
        <v>15605.128000000001</v>
      </c>
      <c r="P57" s="131">
        <f t="shared" si="11"/>
        <v>2.0285429682551055E-2</v>
      </c>
      <c r="Q57" s="128">
        <v>172</v>
      </c>
      <c r="R57" s="129">
        <v>485007</v>
      </c>
      <c r="S57" s="129">
        <v>23015</v>
      </c>
      <c r="T57" s="168">
        <v>22325.839</v>
      </c>
      <c r="U57" s="131">
        <f t="shared" si="12"/>
        <v>3.046699224342939E-2</v>
      </c>
      <c r="V57" s="128">
        <v>194</v>
      </c>
      <c r="W57" s="129">
        <v>517423</v>
      </c>
      <c r="X57" s="129">
        <v>24530</v>
      </c>
      <c r="Y57" s="168">
        <v>24099.901999999998</v>
      </c>
      <c r="Z57" s="131">
        <f t="shared" si="13"/>
        <v>3.4233693308711205E-2</v>
      </c>
      <c r="AA57" s="128">
        <v>205</v>
      </c>
      <c r="AB57" s="129">
        <v>488204</v>
      </c>
      <c r="AC57" s="129">
        <v>24009</v>
      </c>
      <c r="AD57" s="168">
        <v>22943.33</v>
      </c>
      <c r="AE57" s="131">
        <f t="shared" si="14"/>
        <v>3.3803328885029717E-2</v>
      </c>
      <c r="AF57" s="128">
        <v>221</v>
      </c>
      <c r="AG57" s="129">
        <v>1023858</v>
      </c>
      <c r="AH57" s="129">
        <v>87807</v>
      </c>
      <c r="AI57" s="168">
        <v>18191.575000000001</v>
      </c>
      <c r="AJ57" s="131">
        <f t="shared" si="15"/>
        <v>2.9500235141437507E-2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794295.32700000005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769277.6660000002</v>
      </c>
      <c r="P76" s="135">
        <f t="shared" si="17"/>
        <v>0.99999999999999978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732787.76000000013</v>
      </c>
      <c r="U76" s="135">
        <f t="shared" si="17"/>
        <v>0.99999999999999978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703981.94499999995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0.99999999999999989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0.00% – 0.19%</v>
      </c>
      <c r="B92" s="36">
        <v>20</v>
      </c>
      <c r="C92" s="10">
        <v>247141</v>
      </c>
      <c r="D92" s="10">
        <v>128516</v>
      </c>
      <c r="E92" s="154">
        <v>118098.538</v>
      </c>
      <c r="F92" s="37">
        <f t="shared" ref="F92:F97" si="19">E92/E$116</f>
        <v>0.85014828072514415</v>
      </c>
      <c r="G92" s="53">
        <v>17</v>
      </c>
      <c r="H92" s="54">
        <v>217582</v>
      </c>
      <c r="I92" s="54">
        <v>114323</v>
      </c>
      <c r="J92" s="164">
        <v>99392.066000000006</v>
      </c>
      <c r="K92" s="56">
        <f t="shared" ref="K92:K97" si="20">J92/J$116</f>
        <v>0.777436889768921</v>
      </c>
      <c r="L92" s="136">
        <v>15</v>
      </c>
      <c r="M92" s="137">
        <v>213974</v>
      </c>
      <c r="N92" s="137">
        <v>111457</v>
      </c>
      <c r="O92" s="170">
        <v>97579.596000000005</v>
      </c>
      <c r="P92" s="139">
        <f t="shared" ref="P92:P97" si="21">O92/O$116</f>
        <v>0.72815096490065756</v>
      </c>
      <c r="Q92" s="136">
        <v>15</v>
      </c>
      <c r="R92" s="137">
        <v>210491</v>
      </c>
      <c r="S92" s="137">
        <v>108070</v>
      </c>
      <c r="T92" s="170">
        <v>92733.207999999999</v>
      </c>
      <c r="U92" s="139">
        <f t="shared" ref="U92:U97" si="22">T92/T$116</f>
        <v>0.728591433360676</v>
      </c>
      <c r="V92" s="136">
        <v>13</v>
      </c>
      <c r="W92" s="137">
        <v>125016</v>
      </c>
      <c r="X92" s="137">
        <v>65549</v>
      </c>
      <c r="Y92" s="170">
        <v>53840.207999999999</v>
      </c>
      <c r="Z92" s="139">
        <f t="shared" ref="Z92:Z97" si="23">Y92/Y$116</f>
        <v>0.45149775205051851</v>
      </c>
      <c r="AA92" s="136">
        <v>16</v>
      </c>
      <c r="AB92" s="137">
        <v>120342</v>
      </c>
      <c r="AC92" s="137">
        <v>62437</v>
      </c>
      <c r="AD92" s="170">
        <v>51875.798999999999</v>
      </c>
      <c r="AE92" s="139">
        <f t="shared" ref="AE92:AE97" si="24">AD92/AD$116</f>
        <v>0.41400907394950898</v>
      </c>
      <c r="AF92" s="136">
        <v>18</v>
      </c>
      <c r="AG92" s="137">
        <v>137608</v>
      </c>
      <c r="AH92" s="137">
        <v>72275</v>
      </c>
      <c r="AI92" s="170">
        <v>59520.106</v>
      </c>
      <c r="AJ92" s="139">
        <f t="shared" ref="AJ92:AJ97" si="25">AI92/AI$116</f>
        <v>0.46212629067578559</v>
      </c>
    </row>
    <row r="93" spans="1:36" x14ac:dyDescent="0.2">
      <c r="A93" s="114" t="str">
        <f>$A$13</f>
        <v>0.20% – 0.39%</v>
      </c>
      <c r="B93" s="36">
        <v>18</v>
      </c>
      <c r="C93" s="10">
        <v>64588</v>
      </c>
      <c r="D93" s="10">
        <v>28138</v>
      </c>
      <c r="E93" s="154">
        <v>20816.685000000001</v>
      </c>
      <c r="F93" s="37">
        <f t="shared" si="19"/>
        <v>0.14985171927485588</v>
      </c>
      <c r="G93" s="53">
        <v>21</v>
      </c>
      <c r="H93" s="54">
        <v>87788</v>
      </c>
      <c r="I93" s="54">
        <v>37137</v>
      </c>
      <c r="J93" s="164">
        <v>28453.766</v>
      </c>
      <c r="K93" s="56">
        <f t="shared" si="20"/>
        <v>0.22256311023107891</v>
      </c>
      <c r="L93" s="136">
        <v>22</v>
      </c>
      <c r="M93" s="137">
        <v>111289</v>
      </c>
      <c r="N93" s="137">
        <v>44608</v>
      </c>
      <c r="O93" s="170">
        <v>36400.830999999998</v>
      </c>
      <c r="P93" s="139">
        <f t="shared" si="21"/>
        <v>0.27162748466222142</v>
      </c>
      <c r="Q93" s="136">
        <v>21</v>
      </c>
      <c r="R93" s="137">
        <v>110062</v>
      </c>
      <c r="S93" s="137">
        <v>41520</v>
      </c>
      <c r="T93" s="170">
        <v>34359.538</v>
      </c>
      <c r="U93" s="139">
        <f t="shared" si="22"/>
        <v>0.26995793180184829</v>
      </c>
      <c r="V93" s="136">
        <v>23</v>
      </c>
      <c r="W93" s="137">
        <v>182871</v>
      </c>
      <c r="X93" s="137">
        <v>78145</v>
      </c>
      <c r="Y93" s="170">
        <v>65372.703999999998</v>
      </c>
      <c r="Z93" s="139">
        <f t="shared" si="23"/>
        <v>0.54820792857011136</v>
      </c>
      <c r="AA93" s="136">
        <v>26</v>
      </c>
      <c r="AB93" s="137">
        <v>218648</v>
      </c>
      <c r="AC93" s="137">
        <v>91367</v>
      </c>
      <c r="AD93" s="170">
        <v>73398.315000000002</v>
      </c>
      <c r="AE93" s="139">
        <f t="shared" si="24"/>
        <v>0.58577542916696768</v>
      </c>
      <c r="AF93" s="136">
        <v>38</v>
      </c>
      <c r="AG93" s="137">
        <v>220053</v>
      </c>
      <c r="AH93" s="137">
        <v>87308</v>
      </c>
      <c r="AI93" s="170">
        <v>69244.491999999998</v>
      </c>
      <c r="AJ93" s="139">
        <f t="shared" si="25"/>
        <v>0.53762841480304335</v>
      </c>
    </row>
    <row r="94" spans="1:36" x14ac:dyDescent="0.2">
      <c r="A94" s="114" t="str">
        <f>$A$14</f>
        <v>0.40% – 0.59%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19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0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1"/>
        <v>0</v>
      </c>
      <c r="Q94" s="136">
        <v>2</v>
      </c>
      <c r="R94" s="137">
        <v>1033</v>
      </c>
      <c r="S94" s="137">
        <v>389</v>
      </c>
      <c r="T94" s="170">
        <v>154.76</v>
      </c>
      <c r="U94" s="139">
        <f t="shared" si="22"/>
        <v>1.2159269873085617E-3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3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4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5"/>
        <v>0</v>
      </c>
    </row>
    <row r="95" spans="1:36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2"/>
        <v>0</v>
      </c>
      <c r="V95" s="136">
        <v>1</v>
      </c>
      <c r="W95" s="137">
        <v>64</v>
      </c>
      <c r="X95" s="137">
        <v>22</v>
      </c>
      <c r="Y95" s="170">
        <v>6.49</v>
      </c>
      <c r="Z95" s="139">
        <f t="shared" si="23"/>
        <v>5.442438875436486E-5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4"/>
        <v>0</v>
      </c>
      <c r="AF95" s="136">
        <v>1</v>
      </c>
      <c r="AG95" s="137">
        <v>59</v>
      </c>
      <c r="AH95" s="137">
        <v>20</v>
      </c>
      <c r="AI95" s="170">
        <v>5.8979999999999997</v>
      </c>
      <c r="AJ95" s="139">
        <f t="shared" si="25"/>
        <v>4.579327970964607E-5</v>
      </c>
    </row>
    <row r="96" spans="1:36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1</v>
      </c>
      <c r="R96" s="137">
        <v>454</v>
      </c>
      <c r="S96" s="137">
        <v>119</v>
      </c>
      <c r="T96" s="170">
        <v>29.873000000000001</v>
      </c>
      <c r="U96" s="139">
        <f t="shared" si="22"/>
        <v>2.3470785016715343E-4</v>
      </c>
      <c r="V96" s="136">
        <v>1</v>
      </c>
      <c r="W96" s="137">
        <v>392</v>
      </c>
      <c r="X96" s="137">
        <v>118</v>
      </c>
      <c r="Y96" s="170">
        <v>28.606999999999999</v>
      </c>
      <c r="Z96" s="139">
        <f t="shared" si="23"/>
        <v>2.3989499061573429E-4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12.75" customHeight="1" x14ac:dyDescent="0.2">
      <c r="A97" s="114" t="str">
        <f>$A$17</f>
        <v>1.00% oder mehr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0"/>
        <v>0</v>
      </c>
      <c r="L97" s="136">
        <v>1</v>
      </c>
      <c r="M97" s="137">
        <v>460</v>
      </c>
      <c r="N97" s="137">
        <v>119</v>
      </c>
      <c r="O97" s="170">
        <v>29.69</v>
      </c>
      <c r="P97" s="139">
        <f t="shared" si="21"/>
        <v>2.2155043712110184E-4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3"/>
        <v>0</v>
      </c>
      <c r="AA97" s="136">
        <v>1</v>
      </c>
      <c r="AB97" s="137">
        <v>390</v>
      </c>
      <c r="AC97" s="137">
        <v>108</v>
      </c>
      <c r="AD97" s="170">
        <v>27.001999999999999</v>
      </c>
      <c r="AE97" s="139">
        <f t="shared" si="24"/>
        <v>2.1549688352336783E-4</v>
      </c>
      <c r="AF97" s="136">
        <v>1</v>
      </c>
      <c r="AG97" s="137">
        <v>396</v>
      </c>
      <c r="AH97" s="137">
        <v>102</v>
      </c>
      <c r="AI97" s="170">
        <v>25.695</v>
      </c>
      <c r="AJ97" s="139">
        <f t="shared" si="25"/>
        <v>1.9950124146140316E-4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127845.83200000001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128796.19100000001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0.00% – 0.19%</v>
      </c>
      <c r="B132" s="209">
        <v>280</v>
      </c>
      <c r="C132" s="210">
        <v>613710</v>
      </c>
      <c r="D132" s="210">
        <v>337384</v>
      </c>
      <c r="E132" s="211">
        <v>310234.91800000001</v>
      </c>
      <c r="F132" s="212">
        <f t="shared" ref="F132:F137" si="29">E132/E$156</f>
        <v>0.407229676429956</v>
      </c>
      <c r="G132" s="217">
        <v>297</v>
      </c>
      <c r="H132" s="218">
        <v>572950</v>
      </c>
      <c r="I132" s="218">
        <v>325775</v>
      </c>
      <c r="J132" s="219">
        <v>278661.64899999998</v>
      </c>
      <c r="K132" s="220">
        <f t="shared" ref="K132:K137" si="30">J132/J$156</f>
        <v>0.39911706334971803</v>
      </c>
      <c r="L132" s="227">
        <v>282</v>
      </c>
      <c r="M132" s="228">
        <v>567870</v>
      </c>
      <c r="N132" s="228">
        <v>323025</v>
      </c>
      <c r="O132" s="229">
        <v>272990.61300000001</v>
      </c>
      <c r="P132" s="230">
        <f t="shared" ref="P132:P137" si="31">O132/O$156</f>
        <v>0.40769458897648214</v>
      </c>
      <c r="Q132" s="227">
        <v>278</v>
      </c>
      <c r="R132" s="228">
        <v>537547</v>
      </c>
      <c r="S132" s="228">
        <v>306496</v>
      </c>
      <c r="T132" s="229">
        <v>255008.86900000001</v>
      </c>
      <c r="U132" s="230">
        <f t="shared" ref="U132:U137" si="32">T132/T$156</f>
        <v>0.40161373337646672</v>
      </c>
      <c r="V132" s="227">
        <v>276</v>
      </c>
      <c r="W132" s="228">
        <v>532142</v>
      </c>
      <c r="X132" s="228">
        <v>307779</v>
      </c>
      <c r="Y132" s="229">
        <v>244634.71900000001</v>
      </c>
      <c r="Z132" s="230">
        <f t="shared" ref="Z132:Z137" si="33">Y132/Y$156</f>
        <v>0.40414444838151264</v>
      </c>
      <c r="AA132" s="227">
        <v>271</v>
      </c>
      <c r="AB132" s="228">
        <v>498071</v>
      </c>
      <c r="AC132" s="228">
        <v>284050</v>
      </c>
      <c r="AD132" s="229">
        <v>217611.402</v>
      </c>
      <c r="AE132" s="230">
        <f t="shared" ref="AE132:AE137" si="34">AD132/AD$156</f>
        <v>0.37749938510376374</v>
      </c>
      <c r="AF132" s="227"/>
      <c r="AG132" s="228"/>
      <c r="AH132" s="228"/>
      <c r="AI132" s="229"/>
      <c r="AJ132" s="230" t="e">
        <f t="shared" ref="AJ132:AJ137" si="35">AI132/AI$156</f>
        <v>#DIV/0!</v>
      </c>
    </row>
    <row r="133" spans="1:36" x14ac:dyDescent="0.2">
      <c r="A133" s="114" t="str">
        <f>$A$13</f>
        <v>0.20% – 0.39%</v>
      </c>
      <c r="B133" s="209">
        <v>509</v>
      </c>
      <c r="C133" s="210">
        <v>887517</v>
      </c>
      <c r="D133" s="210">
        <v>306586</v>
      </c>
      <c r="E133" s="211">
        <v>271027.55599999998</v>
      </c>
      <c r="F133" s="212">
        <f t="shared" si="29"/>
        <v>0.35576415654630394</v>
      </c>
      <c r="G133" s="217">
        <v>512</v>
      </c>
      <c r="H133" s="218">
        <v>800595</v>
      </c>
      <c r="I133" s="218">
        <v>297246</v>
      </c>
      <c r="J133" s="219">
        <v>260563.95199999999</v>
      </c>
      <c r="K133" s="220">
        <f t="shared" si="30"/>
        <v>0.37319638245963621</v>
      </c>
      <c r="L133" s="227">
        <v>545</v>
      </c>
      <c r="M133" s="228">
        <v>747593</v>
      </c>
      <c r="N133" s="228">
        <v>278115</v>
      </c>
      <c r="O133" s="229">
        <v>243389.08900000001</v>
      </c>
      <c r="P133" s="230">
        <f t="shared" si="31"/>
        <v>0.36348654450332851</v>
      </c>
      <c r="Q133" s="227">
        <v>533</v>
      </c>
      <c r="R133" s="228">
        <v>729521</v>
      </c>
      <c r="S133" s="228">
        <v>278192</v>
      </c>
      <c r="T133" s="229">
        <v>233712.20300000001</v>
      </c>
      <c r="U133" s="230">
        <f t="shared" si="32"/>
        <v>0.36807359191287053</v>
      </c>
      <c r="V133" s="227">
        <v>516</v>
      </c>
      <c r="W133" s="228">
        <v>707614</v>
      </c>
      <c r="X133" s="228">
        <v>261366</v>
      </c>
      <c r="Y133" s="229">
        <v>219608.31899999999</v>
      </c>
      <c r="Z133" s="230">
        <f t="shared" si="33"/>
        <v>0.36280002816054191</v>
      </c>
      <c r="AA133" s="227">
        <v>518</v>
      </c>
      <c r="AB133" s="228">
        <v>695576</v>
      </c>
      <c r="AC133" s="228">
        <v>266877</v>
      </c>
      <c r="AD133" s="229">
        <v>214442.98</v>
      </c>
      <c r="AE133" s="230">
        <f t="shared" si="34"/>
        <v>0.37200299407941279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0.40% – 0.59%</v>
      </c>
      <c r="B134" s="209">
        <v>265</v>
      </c>
      <c r="C134" s="210">
        <v>666716</v>
      </c>
      <c r="D134" s="210">
        <v>91106</v>
      </c>
      <c r="E134" s="211">
        <v>99112.255999999994</v>
      </c>
      <c r="F134" s="212">
        <f t="shared" si="29"/>
        <v>0.13009964255900736</v>
      </c>
      <c r="G134" s="217">
        <v>304</v>
      </c>
      <c r="H134" s="218">
        <v>712765</v>
      </c>
      <c r="I134" s="218">
        <v>110594</v>
      </c>
      <c r="J134" s="219">
        <v>106095.67999999999</v>
      </c>
      <c r="K134" s="220">
        <f t="shared" si="30"/>
        <v>0.15195702884716444</v>
      </c>
      <c r="L134" s="227">
        <v>318</v>
      </c>
      <c r="M134" s="228">
        <v>628177</v>
      </c>
      <c r="N134" s="228">
        <v>103395</v>
      </c>
      <c r="O134" s="229">
        <v>95106.798999999999</v>
      </c>
      <c r="P134" s="230">
        <f t="shared" si="31"/>
        <v>0.14203611948801295</v>
      </c>
      <c r="Q134" s="227">
        <v>321</v>
      </c>
      <c r="R134" s="228">
        <v>589391</v>
      </c>
      <c r="S134" s="228">
        <v>93901</v>
      </c>
      <c r="T134" s="229">
        <v>87895.536999999997</v>
      </c>
      <c r="U134" s="230">
        <f t="shared" si="32"/>
        <v>0.13842677276334009</v>
      </c>
      <c r="V134" s="227">
        <v>353</v>
      </c>
      <c r="W134" s="228">
        <v>462637</v>
      </c>
      <c r="X134" s="228">
        <v>82000</v>
      </c>
      <c r="Y134" s="229">
        <v>72300.066000000006</v>
      </c>
      <c r="Z134" s="230">
        <f t="shared" si="33"/>
        <v>0.11944204163235292</v>
      </c>
      <c r="AA134" s="227">
        <v>370</v>
      </c>
      <c r="AB134" s="228">
        <v>407154</v>
      </c>
      <c r="AC134" s="228">
        <v>74932</v>
      </c>
      <c r="AD134" s="229">
        <v>66790.441000000006</v>
      </c>
      <c r="AE134" s="230">
        <f t="shared" si="34"/>
        <v>0.11586410535744453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0.60% – 0.79%</v>
      </c>
      <c r="B135" s="209">
        <v>119</v>
      </c>
      <c r="C135" s="210">
        <v>394293</v>
      </c>
      <c r="D135" s="210">
        <v>27494</v>
      </c>
      <c r="E135" s="211">
        <v>46232.502</v>
      </c>
      <c r="F135" s="212">
        <f t="shared" si="29"/>
        <v>6.0687065632010172E-2</v>
      </c>
      <c r="G135" s="217">
        <v>153</v>
      </c>
      <c r="H135" s="218">
        <v>221959</v>
      </c>
      <c r="I135" s="218">
        <v>22572</v>
      </c>
      <c r="J135" s="219">
        <v>24356.774000000001</v>
      </c>
      <c r="K135" s="220">
        <f t="shared" si="30"/>
        <v>3.4885331894209691E-2</v>
      </c>
      <c r="L135" s="227">
        <v>151</v>
      </c>
      <c r="M135" s="228">
        <v>293474</v>
      </c>
      <c r="N135" s="228">
        <v>28443</v>
      </c>
      <c r="O135" s="229">
        <v>32157.968000000001</v>
      </c>
      <c r="P135" s="230">
        <f t="shared" si="31"/>
        <v>4.8025935404888316E-2</v>
      </c>
      <c r="Q135" s="227">
        <v>171</v>
      </c>
      <c r="R135" s="228">
        <v>297184</v>
      </c>
      <c r="S135" s="228">
        <v>31904</v>
      </c>
      <c r="T135" s="229">
        <v>31824.464</v>
      </c>
      <c r="U135" s="230">
        <f t="shared" si="32"/>
        <v>5.0120381498358645E-2</v>
      </c>
      <c r="V135" s="227">
        <v>177</v>
      </c>
      <c r="W135" s="228">
        <v>340765</v>
      </c>
      <c r="X135" s="228">
        <v>37438</v>
      </c>
      <c r="Y135" s="229">
        <v>38112.506999999998</v>
      </c>
      <c r="Z135" s="230">
        <f t="shared" si="33"/>
        <v>6.2963091179022462E-2</v>
      </c>
      <c r="AA135" s="227">
        <v>213</v>
      </c>
      <c r="AB135" s="228">
        <v>489877</v>
      </c>
      <c r="AC135" s="228">
        <v>52448</v>
      </c>
      <c r="AD135" s="229">
        <v>49288.925999999999</v>
      </c>
      <c r="AE135" s="230">
        <f t="shared" si="34"/>
        <v>8.5503512621204078E-2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0.80% – 0.99%</v>
      </c>
      <c r="B136" s="209">
        <v>67</v>
      </c>
      <c r="C136" s="210">
        <v>322062</v>
      </c>
      <c r="D136" s="210">
        <v>18517</v>
      </c>
      <c r="E136" s="211">
        <v>20224.948</v>
      </c>
      <c r="F136" s="212">
        <f t="shared" si="29"/>
        <v>2.6548265691525689E-2</v>
      </c>
      <c r="G136" s="217">
        <v>60</v>
      </c>
      <c r="H136" s="218">
        <v>301391</v>
      </c>
      <c r="I136" s="218">
        <v>16913</v>
      </c>
      <c r="J136" s="219">
        <v>17467.573</v>
      </c>
      <c r="K136" s="220">
        <f t="shared" si="30"/>
        <v>2.50181769347343E-2</v>
      </c>
      <c r="L136" s="227">
        <v>71</v>
      </c>
      <c r="M136" s="228">
        <v>267605</v>
      </c>
      <c r="N136" s="228">
        <v>15840</v>
      </c>
      <c r="O136" s="229">
        <v>14800.501</v>
      </c>
      <c r="P136" s="230">
        <f t="shared" si="31"/>
        <v>2.2103632449226425E-2</v>
      </c>
      <c r="Q136" s="227">
        <v>81</v>
      </c>
      <c r="R136" s="228">
        <v>115653</v>
      </c>
      <c r="S136" s="228">
        <v>4070</v>
      </c>
      <c r="T136" s="229">
        <v>10853.092000000001</v>
      </c>
      <c r="U136" s="230">
        <f t="shared" si="32"/>
        <v>1.7092545894151878E-2</v>
      </c>
      <c r="V136" s="227">
        <v>95</v>
      </c>
      <c r="W136" s="228">
        <v>159805</v>
      </c>
      <c r="X136" s="228">
        <v>9389</v>
      </c>
      <c r="Y136" s="229">
        <v>12956.334000000001</v>
      </c>
      <c r="Z136" s="230">
        <f t="shared" si="33"/>
        <v>2.1404281775215386E-2</v>
      </c>
      <c r="AA136" s="227">
        <v>118</v>
      </c>
      <c r="AB136" s="228">
        <v>151249</v>
      </c>
      <c r="AC136" s="228">
        <v>9056</v>
      </c>
      <c r="AD136" s="229">
        <v>11899.728999999999</v>
      </c>
      <c r="AE136" s="230">
        <f t="shared" si="34"/>
        <v>2.0642945815869635E-2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1.00% oder mehr</v>
      </c>
      <c r="B137" s="209">
        <v>102</v>
      </c>
      <c r="C137" s="210">
        <v>304310</v>
      </c>
      <c r="D137" s="210">
        <v>11231</v>
      </c>
      <c r="E137" s="211">
        <v>14985.87</v>
      </c>
      <c r="F137" s="212">
        <f t="shared" si="29"/>
        <v>1.9671193141196908E-2</v>
      </c>
      <c r="G137" s="217">
        <v>117</v>
      </c>
      <c r="H137" s="218">
        <v>276682</v>
      </c>
      <c r="I137" s="218">
        <v>12057</v>
      </c>
      <c r="J137" s="219">
        <v>11049.65</v>
      </c>
      <c r="K137" s="220">
        <f t="shared" si="30"/>
        <v>1.5826016514537355E-2</v>
      </c>
      <c r="L137" s="227">
        <v>128</v>
      </c>
      <c r="M137" s="228">
        <v>270726</v>
      </c>
      <c r="N137" s="228">
        <v>11593</v>
      </c>
      <c r="O137" s="229">
        <v>11150.9</v>
      </c>
      <c r="P137" s="230">
        <f t="shared" si="31"/>
        <v>1.6653179178061535E-2</v>
      </c>
      <c r="Q137" s="227">
        <v>133</v>
      </c>
      <c r="R137" s="228">
        <v>405064</v>
      </c>
      <c r="S137" s="228">
        <v>23008</v>
      </c>
      <c r="T137" s="229">
        <v>15666.365</v>
      </c>
      <c r="U137" s="230">
        <f t="shared" si="32"/>
        <v>2.4672974554812089E-2</v>
      </c>
      <c r="V137" s="227">
        <v>152</v>
      </c>
      <c r="W137" s="228">
        <v>440174</v>
      </c>
      <c r="X137" s="228">
        <v>24525</v>
      </c>
      <c r="Y137" s="229">
        <v>17703.11</v>
      </c>
      <c r="Z137" s="230">
        <f t="shared" si="33"/>
        <v>2.9246108871354603E-2</v>
      </c>
      <c r="AA137" s="227">
        <v>163</v>
      </c>
      <c r="AB137" s="228">
        <v>408025</v>
      </c>
      <c r="AC137" s="228">
        <v>22410</v>
      </c>
      <c r="AD137" s="229">
        <v>16421.506000000001</v>
      </c>
      <c r="AE137" s="230">
        <f t="shared" si="34"/>
        <v>2.8487057022305143E-2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669595.87000000011</v>
      </c>
      <c r="P156" s="235">
        <f t="shared" si="37"/>
        <v>0.99999999999999989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1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0.99999999999999989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576454.98400000005</v>
      </c>
      <c r="AE156" s="235">
        <f t="shared" si="37"/>
        <v>0.99999999999999989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0.00% – 0.19%</v>
      </c>
      <c r="B172" s="237">
        <v>3</v>
      </c>
      <c r="C172" s="238">
        <v>25</v>
      </c>
      <c r="D172" s="238">
        <v>0</v>
      </c>
      <c r="E172" s="239">
        <v>132.56399999999999</v>
      </c>
      <c r="F172" s="240">
        <f t="shared" ref="F172:F177" si="38">E172/E$196</f>
        <v>1.73589795700299E-3</v>
      </c>
      <c r="G172" s="245">
        <v>6</v>
      </c>
      <c r="H172" s="246">
        <v>6931</v>
      </c>
      <c r="I172" s="246">
        <v>3</v>
      </c>
      <c r="J172" s="247">
        <v>1074.348</v>
      </c>
      <c r="K172" s="248">
        <f t="shared" ref="K172:K177" si="39">J172/J$196</f>
        <v>1.1179474008384741E-2</v>
      </c>
      <c r="L172" s="255">
        <v>9</v>
      </c>
      <c r="M172" s="256">
        <v>7470</v>
      </c>
      <c r="N172" s="256">
        <v>2</v>
      </c>
      <c r="O172" s="257">
        <v>1185.6669999999999</v>
      </c>
      <c r="P172" s="258">
        <f t="shared" ref="P172:P177" si="40">O172/O$196</f>
        <v>1.1894518834712809E-2</v>
      </c>
      <c r="Q172" s="255">
        <v>15</v>
      </c>
      <c r="R172" s="256">
        <v>7731</v>
      </c>
      <c r="S172" s="256">
        <v>180</v>
      </c>
      <c r="T172" s="257">
        <v>1420.346</v>
      </c>
      <c r="U172" s="258">
        <f t="shared" ref="U172:U177" si="41">T172/T$196</f>
        <v>1.4518922798897608E-2</v>
      </c>
      <c r="V172" s="255">
        <v>12</v>
      </c>
      <c r="W172" s="256">
        <v>7168</v>
      </c>
      <c r="X172" s="256">
        <v>182</v>
      </c>
      <c r="Y172" s="257">
        <v>1255.579</v>
      </c>
      <c r="Z172" s="258">
        <f t="shared" ref="Z172:Z177" si="42">Y172/Y$196</f>
        <v>1.2725434033645937E-2</v>
      </c>
      <c r="AA172" s="255">
        <v>14</v>
      </c>
      <c r="AB172" s="256">
        <v>7924</v>
      </c>
      <c r="AC172" s="256">
        <v>185</v>
      </c>
      <c r="AD172" s="257">
        <v>8363.6849999999995</v>
      </c>
      <c r="AE172" s="258">
        <f t="shared" ref="AE172:AE177" si="43">AD172/AD$196</f>
        <v>8.1776504043049064E-2</v>
      </c>
      <c r="AF172" s="255"/>
      <c r="AG172" s="256"/>
      <c r="AH172" s="256"/>
      <c r="AI172" s="257"/>
      <c r="AJ172" s="258" t="e">
        <f t="shared" ref="AJ172:AJ177" si="44">AI172/AI$196</f>
        <v>#DIV/0!</v>
      </c>
    </row>
    <row r="173" spans="1:36" x14ac:dyDescent="0.2">
      <c r="A173" s="114" t="str">
        <f>$A$13</f>
        <v>0.20% – 0.39%</v>
      </c>
      <c r="B173" s="237">
        <v>12</v>
      </c>
      <c r="C173" s="238">
        <v>30724</v>
      </c>
      <c r="D173" s="238">
        <v>92</v>
      </c>
      <c r="E173" s="239">
        <v>2180.6680000000001</v>
      </c>
      <c r="F173" s="240">
        <f t="shared" si="38"/>
        <v>2.8555393063741261E-2</v>
      </c>
      <c r="G173" s="245">
        <v>13</v>
      </c>
      <c r="H173" s="246">
        <v>28260</v>
      </c>
      <c r="I173" s="246">
        <v>133</v>
      </c>
      <c r="J173" s="247">
        <v>1578.74</v>
      </c>
      <c r="K173" s="248">
        <f t="shared" si="39"/>
        <v>1.6428087357166696E-2</v>
      </c>
      <c r="L173" s="255">
        <v>17</v>
      </c>
      <c r="M173" s="256">
        <v>28684</v>
      </c>
      <c r="N173" s="256">
        <v>398</v>
      </c>
      <c r="O173" s="257">
        <v>1888.752</v>
      </c>
      <c r="P173" s="258">
        <f t="shared" si="40"/>
        <v>1.8947812697917281E-2</v>
      </c>
      <c r="Q173" s="255">
        <v>16</v>
      </c>
      <c r="R173" s="256">
        <v>2578</v>
      </c>
      <c r="S173" s="256">
        <v>527</v>
      </c>
      <c r="T173" s="257">
        <v>825.45</v>
      </c>
      <c r="U173" s="258">
        <f t="shared" si="41"/>
        <v>8.4378347419220602E-3</v>
      </c>
      <c r="V173" s="255">
        <v>17</v>
      </c>
      <c r="W173" s="256">
        <v>27978</v>
      </c>
      <c r="X173" s="256">
        <v>8</v>
      </c>
      <c r="Y173" s="257">
        <v>1422.059</v>
      </c>
      <c r="Z173" s="258">
        <f t="shared" si="42"/>
        <v>1.4412727511731645E-2</v>
      </c>
      <c r="AA173" s="255">
        <v>17</v>
      </c>
      <c r="AB173" s="256">
        <v>27816</v>
      </c>
      <c r="AC173" s="256">
        <v>331</v>
      </c>
      <c r="AD173" s="257">
        <v>1363.2159999999999</v>
      </c>
      <c r="AE173" s="258">
        <f t="shared" si="43"/>
        <v>1.3328937990317567E-2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0.40% – 0.59%</v>
      </c>
      <c r="B174" s="237">
        <v>14</v>
      </c>
      <c r="C174" s="238">
        <v>17953</v>
      </c>
      <c r="D174" s="238">
        <v>0</v>
      </c>
      <c r="E174" s="239">
        <v>2462.2350000000001</v>
      </c>
      <c r="F174" s="240">
        <f t="shared" si="38"/>
        <v>3.22424542572739E-2</v>
      </c>
      <c r="G174" s="245">
        <v>25</v>
      </c>
      <c r="H174" s="246">
        <v>23344</v>
      </c>
      <c r="I174" s="246">
        <v>117</v>
      </c>
      <c r="J174" s="247">
        <v>3126.0070000000001</v>
      </c>
      <c r="K174" s="248">
        <f t="shared" si="39"/>
        <v>3.2528672279865334E-2</v>
      </c>
      <c r="L174" s="255">
        <v>27</v>
      </c>
      <c r="M174" s="256">
        <v>24605</v>
      </c>
      <c r="N174" s="256">
        <v>111</v>
      </c>
      <c r="O174" s="257">
        <v>3794.4670000000001</v>
      </c>
      <c r="P174" s="258">
        <f t="shared" si="40"/>
        <v>3.8065796888330547E-2</v>
      </c>
      <c r="Q174" s="255">
        <v>24</v>
      </c>
      <c r="R174" s="256">
        <v>23086</v>
      </c>
      <c r="S174" s="256">
        <v>110</v>
      </c>
      <c r="T174" s="257">
        <v>3475.6680000000001</v>
      </c>
      <c r="U174" s="258">
        <f t="shared" si="41"/>
        <v>3.552863553429858E-2</v>
      </c>
      <c r="V174" s="255">
        <v>27</v>
      </c>
      <c r="W174" s="256">
        <v>23806</v>
      </c>
      <c r="X174" s="256">
        <v>1088</v>
      </c>
      <c r="Y174" s="257">
        <v>3425.4349999999999</v>
      </c>
      <c r="Z174" s="258">
        <f t="shared" si="42"/>
        <v>3.4717168038842616E-2</v>
      </c>
      <c r="AA174" s="255">
        <v>32</v>
      </c>
      <c r="AB174" s="256">
        <v>90369</v>
      </c>
      <c r="AC174" s="256">
        <v>1114</v>
      </c>
      <c r="AD174" s="257">
        <v>13747.963</v>
      </c>
      <c r="AE174" s="258">
        <f t="shared" si="43"/>
        <v>0.13442165168262424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0.60% – 0.79%</v>
      </c>
      <c r="B175" s="237">
        <v>11</v>
      </c>
      <c r="C175" s="238">
        <v>425684</v>
      </c>
      <c r="D175" s="238">
        <v>0</v>
      </c>
      <c r="E175" s="239">
        <v>43874.665000000001</v>
      </c>
      <c r="F175" s="240">
        <f t="shared" si="38"/>
        <v>0.57452959580044805</v>
      </c>
      <c r="G175" s="245">
        <v>13</v>
      </c>
      <c r="H175" s="246">
        <v>400720</v>
      </c>
      <c r="I175" s="246">
        <v>19</v>
      </c>
      <c r="J175" s="247">
        <v>40589.125999999997</v>
      </c>
      <c r="K175" s="248">
        <f t="shared" si="39"/>
        <v>0.42236321856610082</v>
      </c>
      <c r="L175" s="255">
        <v>19</v>
      </c>
      <c r="M175" s="256">
        <v>400807</v>
      </c>
      <c r="N175" s="256">
        <v>36</v>
      </c>
      <c r="O175" s="257">
        <v>39549.42</v>
      </c>
      <c r="P175" s="258">
        <f t="shared" si="40"/>
        <v>0.39675669567590854</v>
      </c>
      <c r="Q175" s="255">
        <v>22</v>
      </c>
      <c r="R175" s="256">
        <v>295212</v>
      </c>
      <c r="S175" s="256">
        <v>37</v>
      </c>
      <c r="T175" s="257">
        <v>29009.813999999998</v>
      </c>
      <c r="U175" s="258">
        <f t="shared" si="41"/>
        <v>0.29654130041298316</v>
      </c>
      <c r="V175" s="255">
        <v>24</v>
      </c>
      <c r="W175" s="256">
        <v>362860</v>
      </c>
      <c r="X175" s="256">
        <v>10958</v>
      </c>
      <c r="Y175" s="257">
        <v>34237.525999999998</v>
      </c>
      <c r="Z175" s="258">
        <f t="shared" si="42"/>
        <v>0.34700116726087138</v>
      </c>
      <c r="AA175" s="255">
        <v>25</v>
      </c>
      <c r="AB175" s="256">
        <v>24280</v>
      </c>
      <c r="AC175" s="256">
        <v>1796</v>
      </c>
      <c r="AD175" s="257">
        <v>2208.4059999999999</v>
      </c>
      <c r="AE175" s="258">
        <f t="shared" si="43"/>
        <v>2.159284121624545E-2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0.80% – 0.99%</v>
      </c>
      <c r="B176" s="237">
        <v>14</v>
      </c>
      <c r="C176" s="238">
        <v>298134</v>
      </c>
      <c r="D176" s="238">
        <v>439</v>
      </c>
      <c r="E176" s="239">
        <v>23506.316999999999</v>
      </c>
      <c r="F176" s="240">
        <f t="shared" si="38"/>
        <v>0.30781032299089234</v>
      </c>
      <c r="G176" s="245">
        <v>14</v>
      </c>
      <c r="H176" s="246">
        <v>545600</v>
      </c>
      <c r="I176" s="246">
        <v>402</v>
      </c>
      <c r="J176" s="247">
        <v>45404.237999999998</v>
      </c>
      <c r="K176" s="248">
        <f t="shared" si="39"/>
        <v>0.47246841674347118</v>
      </c>
      <c r="L176" s="255">
        <v>15</v>
      </c>
      <c r="M176" s="256">
        <v>566687</v>
      </c>
      <c r="N176" s="256">
        <v>347</v>
      </c>
      <c r="O176" s="257">
        <v>48809.262000000002</v>
      </c>
      <c r="P176" s="258">
        <f t="shared" si="40"/>
        <v>0.48965070813932771</v>
      </c>
      <c r="Q176" s="255">
        <v>10</v>
      </c>
      <c r="R176" s="256">
        <v>645144</v>
      </c>
      <c r="S176" s="256">
        <v>295</v>
      </c>
      <c r="T176" s="257">
        <v>56436.478000000003</v>
      </c>
      <c r="U176" s="258">
        <f t="shared" si="41"/>
        <v>0.57689947880564552</v>
      </c>
      <c r="V176" s="255">
        <v>14</v>
      </c>
      <c r="W176" s="256">
        <v>587614</v>
      </c>
      <c r="X176" s="256">
        <v>29</v>
      </c>
      <c r="Y176" s="257">
        <v>51929.499000000003</v>
      </c>
      <c r="Z176" s="258">
        <f t="shared" si="42"/>
        <v>0.52631129855212833</v>
      </c>
      <c r="AA176" s="255">
        <v>19</v>
      </c>
      <c r="AB176" s="256">
        <v>784137</v>
      </c>
      <c r="AC176" s="256">
        <v>108</v>
      </c>
      <c r="AD176" s="257">
        <v>70069.820999999996</v>
      </c>
      <c r="AE176" s="258">
        <f t="shared" si="43"/>
        <v>0.68511248334941177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1.00% oder mehr</v>
      </c>
      <c r="B177" s="237">
        <v>22</v>
      </c>
      <c r="C177" s="238">
        <v>42924</v>
      </c>
      <c r="D177" s="238">
        <v>3</v>
      </c>
      <c r="E177" s="239">
        <v>4209.7910000000002</v>
      </c>
      <c r="F177" s="240">
        <f t="shared" si="38"/>
        <v>5.5126335930641611E-2</v>
      </c>
      <c r="G177" s="245">
        <v>35</v>
      </c>
      <c r="H177" s="246">
        <v>45330</v>
      </c>
      <c r="I177" s="246">
        <v>4</v>
      </c>
      <c r="J177" s="247">
        <v>4327.59</v>
      </c>
      <c r="K177" s="248">
        <f t="shared" si="39"/>
        <v>4.5032131045011227E-2</v>
      </c>
      <c r="L177" s="255">
        <v>34</v>
      </c>
      <c r="M177" s="256">
        <v>46491</v>
      </c>
      <c r="N177" s="256">
        <v>2</v>
      </c>
      <c r="O177" s="257">
        <v>4454.2280000000001</v>
      </c>
      <c r="P177" s="258">
        <f t="shared" si="40"/>
        <v>4.468446776380313E-2</v>
      </c>
      <c r="Q177" s="255">
        <v>39</v>
      </c>
      <c r="R177" s="256">
        <v>79943</v>
      </c>
      <c r="S177" s="256">
        <v>7</v>
      </c>
      <c r="T177" s="257">
        <v>6659.4740000000002</v>
      </c>
      <c r="U177" s="258">
        <f t="shared" si="41"/>
        <v>6.8073827706253157E-2</v>
      </c>
      <c r="V177" s="255">
        <v>42</v>
      </c>
      <c r="W177" s="256">
        <v>77249</v>
      </c>
      <c r="X177" s="256">
        <v>5</v>
      </c>
      <c r="Y177" s="257">
        <v>6396.7920000000004</v>
      </c>
      <c r="Z177" s="258">
        <f t="shared" si="42"/>
        <v>6.4832204602780122E-2</v>
      </c>
      <c r="AA177" s="255">
        <v>42</v>
      </c>
      <c r="AB177" s="256">
        <v>80179</v>
      </c>
      <c r="AC177" s="256">
        <v>1599</v>
      </c>
      <c r="AD177" s="257">
        <v>6521.8239999999996</v>
      </c>
      <c r="AE177" s="258">
        <f t="shared" si="43"/>
        <v>6.3767581718351951E-2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76366.239999999991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0.99999999999999989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09" t="str">
        <f>Translation!$A$228</f>
        <v>Anteil der BVG-Altersguthaben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</row>
    <row r="5" spans="1:3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</row>
    <row r="12" spans="1:31" x14ac:dyDescent="0.2">
      <c r="A12" s="114" t="str">
        <f>Translation!$A252</f>
        <v>nicht definiert</v>
      </c>
      <c r="B12" s="30">
        <v>62</v>
      </c>
      <c r="C12" s="6">
        <v>843</v>
      </c>
      <c r="D12" s="6">
        <v>10749</v>
      </c>
      <c r="E12" s="150">
        <v>4522.0820000000003</v>
      </c>
      <c r="F12" s="31">
        <f t="shared" ref="F12:F18" si="0">E12/E$36</f>
        <v>4.6280669878913348E-3</v>
      </c>
      <c r="G12" s="41">
        <v>67</v>
      </c>
      <c r="H12" s="42">
        <v>1851</v>
      </c>
      <c r="I12" s="42">
        <v>10464</v>
      </c>
      <c r="J12" s="160">
        <v>3835.665</v>
      </c>
      <c r="K12" s="44">
        <f t="shared" ref="K12:K18" si="1">J12/J$36</f>
        <v>4.1595204406226919E-3</v>
      </c>
      <c r="L12" s="76">
        <v>64</v>
      </c>
      <c r="M12" s="122">
        <v>1281</v>
      </c>
      <c r="N12" s="122">
        <v>10750</v>
      </c>
      <c r="O12" s="166">
        <v>4018.22</v>
      </c>
      <c r="P12" s="124">
        <f t="shared" ref="P12:P18" si="2">O12/O$36</f>
        <v>4.4484383334120652E-3</v>
      </c>
      <c r="Q12" s="76">
        <v>70</v>
      </c>
      <c r="R12" s="122">
        <v>1637</v>
      </c>
      <c r="S12" s="122">
        <v>9976</v>
      </c>
      <c r="T12" s="166">
        <v>3650.5230000000001</v>
      </c>
      <c r="U12" s="124">
        <f t="shared" ref="U12:U18" si="3">T12/T$36</f>
        <v>4.244472696852325E-3</v>
      </c>
      <c r="V12" s="76">
        <v>85</v>
      </c>
      <c r="W12" s="122">
        <v>1901</v>
      </c>
      <c r="X12" s="122">
        <v>10607</v>
      </c>
      <c r="Y12" s="166">
        <v>3677.6080000000002</v>
      </c>
      <c r="Z12" s="124">
        <f t="shared" ref="Z12:Z18" si="4">Y12/Y$36</f>
        <v>4.467291286147734E-3</v>
      </c>
      <c r="AA12" s="76">
        <v>88</v>
      </c>
      <c r="AB12" s="122">
        <v>1199</v>
      </c>
      <c r="AC12" s="122">
        <v>7839</v>
      </c>
      <c r="AD12" s="166">
        <v>3259.96</v>
      </c>
      <c r="AE12" s="124">
        <f t="shared" ref="AE12:AE18" si="5">AD12/AD$36</f>
        <v>4.0545202102682575E-3</v>
      </c>
    </row>
    <row r="13" spans="1:31" x14ac:dyDescent="0.2">
      <c r="A13" s="114" t="str">
        <f>Translation!$A253</f>
        <v>unter 20%</v>
      </c>
      <c r="B13" s="30">
        <v>282</v>
      </c>
      <c r="C13" s="6">
        <v>181766</v>
      </c>
      <c r="D13" s="6">
        <v>20241</v>
      </c>
      <c r="E13" s="150">
        <v>49541.800999999999</v>
      </c>
      <c r="F13" s="31">
        <f t="shared" si="0"/>
        <v>5.0702922620328841E-2</v>
      </c>
      <c r="G13" s="41">
        <v>326</v>
      </c>
      <c r="H13" s="42">
        <v>190266</v>
      </c>
      <c r="I13" s="42">
        <v>22781</v>
      </c>
      <c r="J13" s="160">
        <v>48017.276000000005</v>
      </c>
      <c r="K13" s="44">
        <f t="shared" si="1"/>
        <v>5.2071502861960425E-2</v>
      </c>
      <c r="L13" s="76">
        <v>334</v>
      </c>
      <c r="M13" s="122">
        <v>188219</v>
      </c>
      <c r="N13" s="122">
        <v>21515</v>
      </c>
      <c r="O13" s="166">
        <v>46306.988000000005</v>
      </c>
      <c r="P13" s="124">
        <f t="shared" si="2"/>
        <v>5.1264933359560338E-2</v>
      </c>
      <c r="Q13" s="76">
        <v>345</v>
      </c>
      <c r="R13" s="122">
        <v>154297</v>
      </c>
      <c r="S13" s="122">
        <v>22167</v>
      </c>
      <c r="T13" s="166">
        <v>40333.919000000002</v>
      </c>
      <c r="U13" s="124">
        <f t="shared" si="3"/>
        <v>4.6896353742341364E-2</v>
      </c>
      <c r="V13" s="76">
        <v>362</v>
      </c>
      <c r="W13" s="122">
        <v>181751</v>
      </c>
      <c r="X13" s="122">
        <v>21685</v>
      </c>
      <c r="Y13" s="166">
        <v>39985.681000000004</v>
      </c>
      <c r="Z13" s="124">
        <f t="shared" si="4"/>
        <v>4.8571703210886809E-2</v>
      </c>
      <c r="AA13" s="76">
        <v>379</v>
      </c>
      <c r="AB13" s="122">
        <v>227473</v>
      </c>
      <c r="AC13" s="122">
        <v>36514</v>
      </c>
      <c r="AD13" s="166">
        <v>55604.397000000004</v>
      </c>
      <c r="AE13" s="124">
        <f t="shared" si="5"/>
        <v>6.9157029968551664E-2</v>
      </c>
    </row>
    <row r="14" spans="1:31" x14ac:dyDescent="0.2">
      <c r="A14" s="114" t="str">
        <f>Translation!$A254</f>
        <v>20% – 39%</v>
      </c>
      <c r="B14" s="30">
        <v>282</v>
      </c>
      <c r="C14" s="6">
        <v>862054</v>
      </c>
      <c r="D14" s="6">
        <v>376924</v>
      </c>
      <c r="E14" s="150">
        <v>401388.61599999998</v>
      </c>
      <c r="F14" s="31">
        <f t="shared" si="0"/>
        <v>0.41079604549961529</v>
      </c>
      <c r="G14" s="41">
        <v>276</v>
      </c>
      <c r="H14" s="42">
        <v>770952</v>
      </c>
      <c r="I14" s="42">
        <v>352836</v>
      </c>
      <c r="J14" s="160">
        <v>358993.87300000002</v>
      </c>
      <c r="K14" s="44">
        <f t="shared" si="1"/>
        <v>0.38930468453366152</v>
      </c>
      <c r="L14" s="76">
        <v>283</v>
      </c>
      <c r="M14" s="122">
        <v>745963</v>
      </c>
      <c r="N14" s="122">
        <v>338301</v>
      </c>
      <c r="O14" s="166">
        <v>348098.75800000003</v>
      </c>
      <c r="P14" s="124">
        <f t="shared" si="2"/>
        <v>0.3853686107033289</v>
      </c>
      <c r="Q14" s="76">
        <v>279</v>
      </c>
      <c r="R14" s="122">
        <v>793092</v>
      </c>
      <c r="S14" s="122">
        <v>356074</v>
      </c>
      <c r="T14" s="166">
        <v>353321.24000000005</v>
      </c>
      <c r="U14" s="124">
        <f t="shared" si="3"/>
        <v>0.41080753535808645</v>
      </c>
      <c r="V14" s="76">
        <v>282</v>
      </c>
      <c r="W14" s="122">
        <v>775109</v>
      </c>
      <c r="X14" s="122">
        <v>341393</v>
      </c>
      <c r="Y14" s="166">
        <v>331384.53500000003</v>
      </c>
      <c r="Z14" s="124">
        <f t="shared" si="4"/>
        <v>0.4025418819976514</v>
      </c>
      <c r="AA14" s="76">
        <v>280</v>
      </c>
      <c r="AB14" s="122">
        <v>745169</v>
      </c>
      <c r="AC14" s="122">
        <v>321871</v>
      </c>
      <c r="AD14" s="166">
        <v>301963.90399999998</v>
      </c>
      <c r="AE14" s="124">
        <f t="shared" si="5"/>
        <v>0.37556250737417141</v>
      </c>
    </row>
    <row r="15" spans="1:31" x14ac:dyDescent="0.2">
      <c r="A15" s="114" t="str">
        <f>Translation!$A255</f>
        <v>40% – 59%</v>
      </c>
      <c r="B15" s="30">
        <v>524</v>
      </c>
      <c r="C15" s="6">
        <v>2435282</v>
      </c>
      <c r="D15" s="6">
        <v>462943</v>
      </c>
      <c r="E15" s="150">
        <v>462745.60700000008</v>
      </c>
      <c r="F15" s="31">
        <f t="shared" si="0"/>
        <v>0.47359107321548738</v>
      </c>
      <c r="G15" s="41">
        <v>564</v>
      </c>
      <c r="H15" s="42">
        <v>2432696</v>
      </c>
      <c r="I15" s="42">
        <v>470235</v>
      </c>
      <c r="J15" s="160">
        <v>452534.674</v>
      </c>
      <c r="K15" s="44">
        <f t="shared" si="1"/>
        <v>0.49074338520009603</v>
      </c>
      <c r="L15" s="76">
        <v>581</v>
      </c>
      <c r="M15" s="122">
        <v>2282632</v>
      </c>
      <c r="N15" s="122">
        <v>452994</v>
      </c>
      <c r="O15" s="166">
        <v>430607.14899999998</v>
      </c>
      <c r="P15" s="124">
        <f t="shared" si="2"/>
        <v>0.47671091882795891</v>
      </c>
      <c r="Q15" s="76">
        <v>560</v>
      </c>
      <c r="R15" s="122">
        <v>2147200</v>
      </c>
      <c r="S15" s="122">
        <v>405959</v>
      </c>
      <c r="T15" s="166">
        <v>388557.67100000003</v>
      </c>
      <c r="U15" s="124">
        <f t="shared" si="3"/>
        <v>0.4517770263910208</v>
      </c>
      <c r="V15" s="76">
        <v>588</v>
      </c>
      <c r="W15" s="122">
        <v>2147012</v>
      </c>
      <c r="X15" s="122">
        <v>409440</v>
      </c>
      <c r="Y15" s="166">
        <v>378946.59300000005</v>
      </c>
      <c r="Z15" s="124">
        <f t="shared" si="4"/>
        <v>0.46031681811228164</v>
      </c>
      <c r="AA15" s="76">
        <v>597</v>
      </c>
      <c r="AB15" s="122">
        <v>2113205</v>
      </c>
      <c r="AC15" s="122">
        <v>400964</v>
      </c>
      <c r="AD15" s="166">
        <v>361655.92199999996</v>
      </c>
      <c r="AE15" s="124">
        <f t="shared" si="5"/>
        <v>0.44980344694787677</v>
      </c>
    </row>
    <row r="16" spans="1:31" x14ac:dyDescent="0.2">
      <c r="A16" s="114" t="str">
        <f>Translation!$A256</f>
        <v>60% – 79%</v>
      </c>
      <c r="B16" s="30">
        <v>253</v>
      </c>
      <c r="C16" s="6">
        <v>596068</v>
      </c>
      <c r="D16" s="6">
        <v>52185</v>
      </c>
      <c r="E16" s="150">
        <v>46438.770000000004</v>
      </c>
      <c r="F16" s="31">
        <f t="shared" si="0"/>
        <v>4.7527165229484671E-2</v>
      </c>
      <c r="G16" s="41">
        <v>287</v>
      </c>
      <c r="H16" s="42">
        <v>495791</v>
      </c>
      <c r="I16" s="42">
        <v>41467</v>
      </c>
      <c r="J16" s="160">
        <v>41879.46</v>
      </c>
      <c r="K16" s="44">
        <f t="shared" si="1"/>
        <v>4.5415454663595596E-2</v>
      </c>
      <c r="L16" s="76">
        <v>320</v>
      </c>
      <c r="M16" s="122">
        <v>654704</v>
      </c>
      <c r="N16" s="122">
        <v>63009</v>
      </c>
      <c r="O16" s="166">
        <v>60250.095000000001</v>
      </c>
      <c r="P16" s="124">
        <f t="shared" si="2"/>
        <v>6.6700885513913788E-2</v>
      </c>
      <c r="Q16" s="76">
        <v>351</v>
      </c>
      <c r="R16" s="122">
        <v>723477</v>
      </c>
      <c r="S16" s="122">
        <v>69743</v>
      </c>
      <c r="T16" s="166">
        <v>62694.665999999997</v>
      </c>
      <c r="U16" s="124">
        <f t="shared" si="3"/>
        <v>7.2895253111752961E-2</v>
      </c>
      <c r="V16" s="76">
        <v>347</v>
      </c>
      <c r="W16" s="122">
        <v>594016</v>
      </c>
      <c r="X16" s="122">
        <v>66292</v>
      </c>
      <c r="Y16" s="166">
        <v>55985.703999999998</v>
      </c>
      <c r="Z16" s="124">
        <f t="shared" si="4"/>
        <v>6.8007369906756321E-2</v>
      </c>
      <c r="AA16" s="76">
        <v>386</v>
      </c>
      <c r="AB16" s="122">
        <v>585384</v>
      </c>
      <c r="AC16" s="122">
        <v>72148</v>
      </c>
      <c r="AD16" s="166">
        <v>61504.466</v>
      </c>
      <c r="AE16" s="124">
        <f t="shared" si="5"/>
        <v>7.6495141173129999E-2</v>
      </c>
    </row>
    <row r="17" spans="1:31" ht="12.75" customHeight="1" x14ac:dyDescent="0.2">
      <c r="A17" s="110" t="str">
        <f>Translation!$A257</f>
        <v>80% – 99%</v>
      </c>
      <c r="B17" s="30">
        <v>44</v>
      </c>
      <c r="C17" s="6">
        <v>237419</v>
      </c>
      <c r="D17" s="6">
        <v>26217</v>
      </c>
      <c r="E17" s="150">
        <v>12265.384</v>
      </c>
      <c r="F17" s="31">
        <f t="shared" si="0"/>
        <v>1.2552850387102792E-2</v>
      </c>
      <c r="G17" s="41">
        <v>57</v>
      </c>
      <c r="H17" s="42">
        <v>348136</v>
      </c>
      <c r="I17" s="42">
        <v>39292</v>
      </c>
      <c r="J17" s="160">
        <v>16694.29</v>
      </c>
      <c r="K17" s="44">
        <f t="shared" si="1"/>
        <v>1.810383349345759E-2</v>
      </c>
      <c r="L17" s="76">
        <v>58</v>
      </c>
      <c r="M17" s="122">
        <v>300666</v>
      </c>
      <c r="N17" s="122">
        <v>30465</v>
      </c>
      <c r="O17" s="166">
        <v>13724.567000000001</v>
      </c>
      <c r="P17" s="124">
        <f t="shared" si="2"/>
        <v>1.5194013755414647E-2</v>
      </c>
      <c r="Q17" s="76">
        <v>59</v>
      </c>
      <c r="R17" s="122">
        <v>225986</v>
      </c>
      <c r="S17" s="122">
        <v>23774</v>
      </c>
      <c r="T17" s="166">
        <v>11098.23</v>
      </c>
      <c r="U17" s="124">
        <f t="shared" si="3"/>
        <v>1.2903941221131157E-2</v>
      </c>
      <c r="V17" s="76">
        <v>63</v>
      </c>
      <c r="W17" s="122">
        <v>335321</v>
      </c>
      <c r="X17" s="122">
        <v>28406</v>
      </c>
      <c r="Y17" s="166">
        <v>12907.731999999998</v>
      </c>
      <c r="Z17" s="124">
        <f t="shared" si="4"/>
        <v>1.5679376020372549E-2</v>
      </c>
      <c r="AA17" s="76">
        <v>76</v>
      </c>
      <c r="AB17" s="122">
        <v>324295</v>
      </c>
      <c r="AC17" s="122">
        <v>27516</v>
      </c>
      <c r="AD17" s="166">
        <v>12145.759</v>
      </c>
      <c r="AE17" s="124">
        <f t="shared" si="5"/>
        <v>1.5106082692593645E-2</v>
      </c>
    </row>
    <row r="18" spans="1:31" ht="12.75" customHeight="1" x14ac:dyDescent="0.2">
      <c r="A18" s="110" t="str">
        <f>Translation!$A258</f>
        <v>exakt 100%</v>
      </c>
      <c r="B18" s="30">
        <v>9</v>
      </c>
      <c r="C18" s="6">
        <v>2349</v>
      </c>
      <c r="D18" s="6">
        <v>247</v>
      </c>
      <c r="E18" s="150">
        <v>197.25299999999999</v>
      </c>
      <c r="F18" s="31">
        <f t="shared" si="0"/>
        <v>2.0187606008969527E-4</v>
      </c>
      <c r="G18" s="41">
        <v>10</v>
      </c>
      <c r="H18" s="42">
        <v>2205</v>
      </c>
      <c r="I18" s="42">
        <v>220</v>
      </c>
      <c r="J18" s="160">
        <v>185.92099999999999</v>
      </c>
      <c r="K18" s="44">
        <f t="shared" si="1"/>
        <v>2.0161880660615866E-4</v>
      </c>
      <c r="L18" s="76">
        <v>14</v>
      </c>
      <c r="M18" s="122">
        <v>2447</v>
      </c>
      <c r="N18" s="122">
        <v>457</v>
      </c>
      <c r="O18" s="166">
        <v>282.00599999999997</v>
      </c>
      <c r="P18" s="124">
        <f t="shared" si="2"/>
        <v>3.1219950641134703E-4</v>
      </c>
      <c r="Q18" s="76">
        <v>18</v>
      </c>
      <c r="R18" s="122">
        <v>4405</v>
      </c>
      <c r="S18" s="122">
        <v>1132</v>
      </c>
      <c r="T18" s="166">
        <v>408.89</v>
      </c>
      <c r="U18" s="124">
        <f t="shared" si="3"/>
        <v>4.7541747881493888E-4</v>
      </c>
      <c r="V18" s="76">
        <v>16</v>
      </c>
      <c r="W18" s="122">
        <v>3045</v>
      </c>
      <c r="X18" s="122">
        <v>778</v>
      </c>
      <c r="Y18" s="166">
        <v>342.101</v>
      </c>
      <c r="Z18" s="124">
        <f t="shared" si="4"/>
        <v>4.1555946590349642E-4</v>
      </c>
      <c r="AA18" s="76">
        <v>39</v>
      </c>
      <c r="AB18" s="122">
        <v>7312</v>
      </c>
      <c r="AC18" s="122">
        <v>1966</v>
      </c>
      <c r="AD18" s="166">
        <v>7896.607</v>
      </c>
      <c r="AE18" s="124">
        <f t="shared" si="5"/>
        <v>9.8212716334083218E-3</v>
      </c>
    </row>
    <row r="19" spans="1:3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</row>
    <row r="20" spans="1:3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</row>
    <row r="21" spans="1:3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</row>
    <row r="22" spans="1:3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</row>
    <row r="23" spans="1:3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</row>
    <row r="24" spans="1:3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</row>
    <row r="25" spans="1:3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</row>
    <row r="26" spans="1:3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</row>
    <row r="27" spans="1:3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</row>
    <row r="28" spans="1:3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</row>
    <row r="29" spans="1:3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</row>
    <row r="30" spans="1:3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</row>
    <row r="31" spans="1:3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</row>
    <row r="32" spans="1:3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</row>
    <row r="33" spans="1:3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</row>
    <row r="34" spans="1:3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115" t="s">
        <v>2</v>
      </c>
      <c r="B36" s="32">
        <f t="shared" ref="B36:F36" si="6">SUM(B$12:B$35)</f>
        <v>1456</v>
      </c>
      <c r="C36" s="7">
        <f t="shared" si="6"/>
        <v>4315781</v>
      </c>
      <c r="D36" s="7">
        <f t="shared" si="6"/>
        <v>949506</v>
      </c>
      <c r="E36" s="151">
        <f t="shared" si="6"/>
        <v>977099.51300000004</v>
      </c>
      <c r="F36" s="64">
        <f t="shared" si="6"/>
        <v>0.99999999999999989</v>
      </c>
      <c r="G36" s="45">
        <f t="shared" ref="G36:AE36" si="7">SUM(G$12:G$35)</f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903287.78300000005</v>
      </c>
      <c r="P36" s="127">
        <f t="shared" si="7"/>
        <v>1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860065.13900000008</v>
      </c>
      <c r="U36" s="127">
        <f t="shared" si="7"/>
        <v>1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823229.95400000014</v>
      </c>
      <c r="Z36" s="127">
        <f t="shared" si="7"/>
        <v>1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804031.0149999999</v>
      </c>
      <c r="AE36" s="127">
        <f t="shared" si="7"/>
        <v>1.0000000000000002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</row>
    <row r="52" spans="1:31" x14ac:dyDescent="0.2">
      <c r="A52" s="114" t="str">
        <f>$A$12</f>
        <v>nicht definiert</v>
      </c>
      <c r="B52" s="33">
        <v>60</v>
      </c>
      <c r="C52" s="8">
        <v>843</v>
      </c>
      <c r="D52" s="8">
        <v>10603</v>
      </c>
      <c r="E52" s="152">
        <v>4500.9920000000002</v>
      </c>
      <c r="F52" s="34">
        <f t="shared" ref="F52:F58" si="8">E52/E$76</f>
        <v>5.3699312355281687E-3</v>
      </c>
      <c r="G52" s="47">
        <v>65</v>
      </c>
      <c r="H52" s="48">
        <v>1851</v>
      </c>
      <c r="I52" s="48">
        <v>10313</v>
      </c>
      <c r="J52" s="162">
        <v>3813.8159999999998</v>
      </c>
      <c r="K52" s="50">
        <f t="shared" ref="K52:K58" si="9">J52/J$76</f>
        <v>4.801508796991827E-3</v>
      </c>
      <c r="L52" s="128">
        <v>64</v>
      </c>
      <c r="M52" s="129">
        <v>1281</v>
      </c>
      <c r="N52" s="129">
        <v>10750</v>
      </c>
      <c r="O52" s="168">
        <v>4018.22</v>
      </c>
      <c r="P52" s="131">
        <f t="shared" ref="P52:P58" si="10">O52/O$76</f>
        <v>5.2233675532184238E-3</v>
      </c>
      <c r="Q52" s="128">
        <v>70</v>
      </c>
      <c r="R52" s="129">
        <v>1637</v>
      </c>
      <c r="S52" s="129">
        <v>9976</v>
      </c>
      <c r="T52" s="168">
        <v>3650.5230000000001</v>
      </c>
      <c r="U52" s="131">
        <f t="shared" ref="U52:U58" si="11">T52/T$76</f>
        <v>4.9816921068659772E-3</v>
      </c>
      <c r="V52" s="128">
        <v>85</v>
      </c>
      <c r="W52" s="129">
        <v>1901</v>
      </c>
      <c r="X52" s="129">
        <v>10607</v>
      </c>
      <c r="Y52" s="168">
        <v>3677.6080000000002</v>
      </c>
      <c r="Z52" s="131">
        <f t="shared" ref="Z52:Z58" si="12">Y52/Y$76</f>
        <v>5.2240089765370331E-3</v>
      </c>
      <c r="AA52" s="128">
        <v>88</v>
      </c>
      <c r="AB52" s="129">
        <v>1199</v>
      </c>
      <c r="AC52" s="129">
        <v>7839</v>
      </c>
      <c r="AD52" s="168">
        <v>3259.96</v>
      </c>
      <c r="AE52" s="131">
        <f t="shared" ref="AE52:AE58" si="13">AD52/AD$76</f>
        <v>4.8030299015897632E-3</v>
      </c>
    </row>
    <row r="53" spans="1:31" x14ac:dyDescent="0.2">
      <c r="A53" s="114" t="str">
        <f>$A$13</f>
        <v>unter 20%</v>
      </c>
      <c r="B53" s="33">
        <v>281</v>
      </c>
      <c r="C53" s="8">
        <v>181755</v>
      </c>
      <c r="D53" s="8">
        <v>20212</v>
      </c>
      <c r="E53" s="152">
        <v>49481.324999999997</v>
      </c>
      <c r="F53" s="34">
        <f t="shared" si="8"/>
        <v>5.9033944671046029E-2</v>
      </c>
      <c r="G53" s="47">
        <v>325</v>
      </c>
      <c r="H53" s="48">
        <v>190255</v>
      </c>
      <c r="I53" s="48">
        <v>22752</v>
      </c>
      <c r="J53" s="162">
        <v>47957.753000000004</v>
      </c>
      <c r="K53" s="50">
        <f t="shared" si="9"/>
        <v>6.0377735295426206E-2</v>
      </c>
      <c r="L53" s="128">
        <v>332</v>
      </c>
      <c r="M53" s="129">
        <v>187585</v>
      </c>
      <c r="N53" s="129">
        <v>21180</v>
      </c>
      <c r="O53" s="168">
        <v>46071.226000000002</v>
      </c>
      <c r="P53" s="131">
        <f t="shared" si="10"/>
        <v>5.9888942622701856E-2</v>
      </c>
      <c r="Q53" s="128">
        <v>342</v>
      </c>
      <c r="R53" s="129">
        <v>153623</v>
      </c>
      <c r="S53" s="129">
        <v>21819</v>
      </c>
      <c r="T53" s="168">
        <v>40102.542000000001</v>
      </c>
      <c r="U53" s="131">
        <f t="shared" si="11"/>
        <v>5.4725998698449879E-2</v>
      </c>
      <c r="V53" s="128">
        <v>358</v>
      </c>
      <c r="W53" s="129">
        <v>180727</v>
      </c>
      <c r="X53" s="129">
        <v>21195</v>
      </c>
      <c r="Y53" s="168">
        <v>39657.353000000003</v>
      </c>
      <c r="Z53" s="131">
        <f t="shared" si="12"/>
        <v>5.6332912060692124E-2</v>
      </c>
      <c r="AA53" s="128">
        <v>374</v>
      </c>
      <c r="AB53" s="129">
        <v>226771</v>
      </c>
      <c r="AC53" s="129">
        <v>36074</v>
      </c>
      <c r="AD53" s="168">
        <v>55268.327000000005</v>
      </c>
      <c r="AE53" s="131">
        <f t="shared" si="13"/>
        <v>8.1429044280249108E-2</v>
      </c>
    </row>
    <row r="54" spans="1:31" x14ac:dyDescent="0.2">
      <c r="A54" s="114" t="str">
        <f>$A$14</f>
        <v>20% – 39%</v>
      </c>
      <c r="B54" s="33">
        <v>273</v>
      </c>
      <c r="C54" s="8">
        <v>694269</v>
      </c>
      <c r="D54" s="8">
        <v>291254</v>
      </c>
      <c r="E54" s="152">
        <v>322586.83299999998</v>
      </c>
      <c r="F54" s="34">
        <f t="shared" si="8"/>
        <v>0.38486385016832042</v>
      </c>
      <c r="G54" s="47">
        <v>267</v>
      </c>
      <c r="H54" s="48">
        <v>594259</v>
      </c>
      <c r="I54" s="48">
        <v>264445</v>
      </c>
      <c r="J54" s="162">
        <v>281766.35100000002</v>
      </c>
      <c r="K54" s="50">
        <f t="shared" si="9"/>
        <v>0.35473751565958794</v>
      </c>
      <c r="L54" s="128">
        <v>275</v>
      </c>
      <c r="M54" s="129">
        <v>589121</v>
      </c>
      <c r="N54" s="129">
        <v>261609</v>
      </c>
      <c r="O54" s="168">
        <v>278481.21500000003</v>
      </c>
      <c r="P54" s="131">
        <f t="shared" si="10"/>
        <v>0.36200350966643041</v>
      </c>
      <c r="Q54" s="128">
        <v>269</v>
      </c>
      <c r="R54" s="129">
        <v>614164</v>
      </c>
      <c r="S54" s="129">
        <v>273454</v>
      </c>
      <c r="T54" s="168">
        <v>279374.54000000004</v>
      </c>
      <c r="U54" s="131">
        <f t="shared" si="11"/>
        <v>0.38124891714894371</v>
      </c>
      <c r="V54" s="128">
        <v>272</v>
      </c>
      <c r="W54" s="129">
        <v>593284</v>
      </c>
      <c r="X54" s="129">
        <v>256421</v>
      </c>
      <c r="Y54" s="168">
        <v>257798.62800000003</v>
      </c>
      <c r="Z54" s="131">
        <f t="shared" si="12"/>
        <v>0.3662006246481222</v>
      </c>
      <c r="AA54" s="128">
        <v>270</v>
      </c>
      <c r="AB54" s="129">
        <v>566935</v>
      </c>
      <c r="AC54" s="129">
        <v>240165</v>
      </c>
      <c r="AD54" s="168">
        <v>231152.51699999999</v>
      </c>
      <c r="AE54" s="131">
        <f t="shared" si="13"/>
        <v>0.34056628025458474</v>
      </c>
    </row>
    <row r="55" spans="1:31" x14ac:dyDescent="0.2">
      <c r="A55" s="114" t="str">
        <f>$A$15</f>
        <v>40% – 59%</v>
      </c>
      <c r="B55" s="33">
        <v>500</v>
      </c>
      <c r="C55" s="8">
        <v>2292006</v>
      </c>
      <c r="D55" s="8">
        <v>392519</v>
      </c>
      <c r="E55" s="152">
        <v>402903.87400000007</v>
      </c>
      <c r="F55" s="34">
        <f t="shared" si="8"/>
        <v>0.48068650153297443</v>
      </c>
      <c r="G55" s="47">
        <v>539</v>
      </c>
      <c r="H55" s="48">
        <v>2304470</v>
      </c>
      <c r="I55" s="48">
        <v>407604</v>
      </c>
      <c r="J55" s="162">
        <v>402123.89199999999</v>
      </c>
      <c r="K55" s="50">
        <f t="shared" si="9"/>
        <v>0.50626496006062993</v>
      </c>
      <c r="L55" s="128">
        <v>555</v>
      </c>
      <c r="M55" s="129">
        <v>2115270</v>
      </c>
      <c r="N55" s="129">
        <v>374203</v>
      </c>
      <c r="O55" s="168">
        <v>366603.17099999997</v>
      </c>
      <c r="P55" s="131">
        <f t="shared" si="10"/>
        <v>0.47655506873899028</v>
      </c>
      <c r="Q55" s="128">
        <v>536</v>
      </c>
      <c r="R55" s="129">
        <v>2005621</v>
      </c>
      <c r="S55" s="129">
        <v>339186</v>
      </c>
      <c r="T55" s="168">
        <v>335607.29300000001</v>
      </c>
      <c r="U55" s="131">
        <f t="shared" si="11"/>
        <v>0.45798703433583554</v>
      </c>
      <c r="V55" s="128">
        <v>565</v>
      </c>
      <c r="W55" s="129">
        <v>2021910</v>
      </c>
      <c r="X55" s="129">
        <v>351186</v>
      </c>
      <c r="Y55" s="168">
        <v>333641.42600000004</v>
      </c>
      <c r="Z55" s="131">
        <f t="shared" si="12"/>
        <v>0.4739346347866919</v>
      </c>
      <c r="AA55" s="128">
        <v>574</v>
      </c>
      <c r="AB55" s="129">
        <v>1955300</v>
      </c>
      <c r="AC55" s="129">
        <v>330446</v>
      </c>
      <c r="AD55" s="168">
        <v>308242.86699999997</v>
      </c>
      <c r="AE55" s="131">
        <f t="shared" si="13"/>
        <v>0.4541465868147942</v>
      </c>
    </row>
    <row r="56" spans="1:31" x14ac:dyDescent="0.2">
      <c r="A56" s="114" t="str">
        <f>$A$16</f>
        <v>60% – 79%</v>
      </c>
      <c r="B56" s="33">
        <v>251</v>
      </c>
      <c r="C56" s="8">
        <v>595411</v>
      </c>
      <c r="D56" s="8">
        <v>51800</v>
      </c>
      <c r="E56" s="152">
        <v>46248.629000000001</v>
      </c>
      <c r="F56" s="34">
        <f t="shared" si="8"/>
        <v>5.5177160383189719E-2</v>
      </c>
      <c r="G56" s="47">
        <v>286</v>
      </c>
      <c r="H56" s="48">
        <v>495351</v>
      </c>
      <c r="I56" s="48">
        <v>41209</v>
      </c>
      <c r="J56" s="162">
        <v>41753.303999999996</v>
      </c>
      <c r="K56" s="50">
        <f t="shared" si="9"/>
        <v>5.2566473175285337E-2</v>
      </c>
      <c r="L56" s="128">
        <v>318</v>
      </c>
      <c r="M56" s="129">
        <v>653819</v>
      </c>
      <c r="N56" s="129">
        <v>62643</v>
      </c>
      <c r="O56" s="168">
        <v>60097.260999999999</v>
      </c>
      <c r="P56" s="131">
        <f t="shared" si="10"/>
        <v>7.8121676549491814E-2</v>
      </c>
      <c r="Q56" s="128">
        <v>349</v>
      </c>
      <c r="R56" s="129">
        <v>722618</v>
      </c>
      <c r="S56" s="129">
        <v>69386</v>
      </c>
      <c r="T56" s="168">
        <v>62545.741999999998</v>
      </c>
      <c r="U56" s="131">
        <f t="shared" si="11"/>
        <v>8.5353147820045466E-2</v>
      </c>
      <c r="V56" s="128">
        <v>346</v>
      </c>
      <c r="W56" s="129">
        <v>593624</v>
      </c>
      <c r="X56" s="129">
        <v>66174</v>
      </c>
      <c r="Y56" s="168">
        <v>55957.096999999994</v>
      </c>
      <c r="Z56" s="131">
        <f t="shared" si="12"/>
        <v>7.9486551320573987E-2</v>
      </c>
      <c r="AA56" s="128">
        <v>382</v>
      </c>
      <c r="AB56" s="129">
        <v>583803</v>
      </c>
      <c r="AC56" s="129">
        <v>71373</v>
      </c>
      <c r="AD56" s="168">
        <v>61049.349000000002</v>
      </c>
      <c r="AE56" s="131">
        <f t="shared" si="13"/>
        <v>8.9946456005469133E-2</v>
      </c>
    </row>
    <row r="57" spans="1:31" ht="12.75" customHeight="1" x14ac:dyDescent="0.2">
      <c r="A57" s="114" t="str">
        <f>$A$17</f>
        <v>80% – 99%</v>
      </c>
      <c r="B57" s="33">
        <v>44</v>
      </c>
      <c r="C57" s="8">
        <v>237419</v>
      </c>
      <c r="D57" s="8">
        <v>26217</v>
      </c>
      <c r="E57" s="152">
        <v>12265.384</v>
      </c>
      <c r="F57" s="34">
        <f t="shared" si="8"/>
        <v>1.4633278321167295E-2</v>
      </c>
      <c r="G57" s="47">
        <v>57</v>
      </c>
      <c r="H57" s="48">
        <v>348136</v>
      </c>
      <c r="I57" s="48">
        <v>39292</v>
      </c>
      <c r="J57" s="162">
        <v>16694.29</v>
      </c>
      <c r="K57" s="50">
        <f t="shared" si="9"/>
        <v>2.1017736643438669E-2</v>
      </c>
      <c r="L57" s="128">
        <v>58</v>
      </c>
      <c r="M57" s="129">
        <v>300666</v>
      </c>
      <c r="N57" s="129">
        <v>30465</v>
      </c>
      <c r="O57" s="168">
        <v>13724.567000000001</v>
      </c>
      <c r="P57" s="131">
        <f t="shared" si="10"/>
        <v>1.7840849418342533E-2</v>
      </c>
      <c r="Q57" s="128">
        <v>59</v>
      </c>
      <c r="R57" s="129">
        <v>225986</v>
      </c>
      <c r="S57" s="129">
        <v>23774</v>
      </c>
      <c r="T57" s="168">
        <v>11098.23</v>
      </c>
      <c r="U57" s="131">
        <f t="shared" si="11"/>
        <v>1.5145217491078181E-2</v>
      </c>
      <c r="V57" s="128">
        <v>63</v>
      </c>
      <c r="W57" s="129">
        <v>335321</v>
      </c>
      <c r="X57" s="129">
        <v>28406</v>
      </c>
      <c r="Y57" s="168">
        <v>12907.731999999998</v>
      </c>
      <c r="Z57" s="131">
        <f t="shared" si="12"/>
        <v>1.8335316824069966E-2</v>
      </c>
      <c r="AA57" s="128">
        <v>75</v>
      </c>
      <c r="AB57" s="129">
        <v>323337</v>
      </c>
      <c r="AC57" s="129">
        <v>27043</v>
      </c>
      <c r="AD57" s="168">
        <v>11860.272000000001</v>
      </c>
      <c r="AE57" s="131">
        <f t="shared" si="13"/>
        <v>1.7474214731772117E-2</v>
      </c>
    </row>
    <row r="58" spans="1:31" ht="12.75" customHeight="1" x14ac:dyDescent="0.2">
      <c r="A58" s="114" t="str">
        <f>$A$18</f>
        <v>exakt 100%</v>
      </c>
      <c r="B58" s="33">
        <v>9</v>
      </c>
      <c r="C58" s="8">
        <v>2349</v>
      </c>
      <c r="D58" s="8">
        <v>247</v>
      </c>
      <c r="E58" s="152">
        <v>197.25299999999999</v>
      </c>
      <c r="F58" s="34">
        <f t="shared" si="8"/>
        <v>2.3533368777408129E-4</v>
      </c>
      <c r="G58" s="47">
        <v>10</v>
      </c>
      <c r="H58" s="48">
        <v>2205</v>
      </c>
      <c r="I58" s="48">
        <v>220</v>
      </c>
      <c r="J58" s="162">
        <v>185.92099999999999</v>
      </c>
      <c r="K58" s="50">
        <f t="shared" si="9"/>
        <v>2.3407036864010153E-4</v>
      </c>
      <c r="L58" s="128">
        <v>14</v>
      </c>
      <c r="M58" s="129">
        <v>2447</v>
      </c>
      <c r="N58" s="129">
        <v>457</v>
      </c>
      <c r="O58" s="168">
        <v>282.00599999999997</v>
      </c>
      <c r="P58" s="131">
        <f t="shared" si="10"/>
        <v>3.6658545082472206E-4</v>
      </c>
      <c r="Q58" s="128">
        <v>18</v>
      </c>
      <c r="R58" s="129">
        <v>4405</v>
      </c>
      <c r="S58" s="129">
        <v>1132</v>
      </c>
      <c r="T58" s="168">
        <v>408.89</v>
      </c>
      <c r="U58" s="131">
        <f t="shared" si="11"/>
        <v>5.5799239878133336E-4</v>
      </c>
      <c r="V58" s="128">
        <v>16</v>
      </c>
      <c r="W58" s="129">
        <v>3045</v>
      </c>
      <c r="X58" s="129">
        <v>778</v>
      </c>
      <c r="Y58" s="168">
        <v>342.101</v>
      </c>
      <c r="Z58" s="131">
        <f t="shared" si="12"/>
        <v>4.8595138331282059E-4</v>
      </c>
      <c r="AA58" s="128">
        <v>39</v>
      </c>
      <c r="AB58" s="129">
        <v>7312</v>
      </c>
      <c r="AC58" s="129">
        <v>1966</v>
      </c>
      <c r="AD58" s="168">
        <v>7896.607</v>
      </c>
      <c r="AE58" s="131">
        <f t="shared" si="13"/>
        <v>1.1634388011540951E-2</v>
      </c>
    </row>
    <row r="59" spans="1:3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</row>
    <row r="60" spans="1:3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</row>
    <row r="61" spans="1:3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</row>
    <row r="62" spans="1:3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</row>
    <row r="63" spans="1:3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</row>
    <row r="64" spans="1:3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</row>
    <row r="65" spans="1:3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</row>
    <row r="66" spans="1:3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</row>
    <row r="67" spans="1:3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</row>
    <row r="68" spans="1:3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</row>
    <row r="69" spans="1:3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</row>
    <row r="70" spans="1:3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</row>
    <row r="71" spans="1:3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</row>
    <row r="72" spans="1:3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</row>
    <row r="73" spans="1:3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</row>
    <row r="74" spans="1:3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115" t="s">
        <v>2</v>
      </c>
      <c r="B76" s="35">
        <f t="shared" ref="B76:F76" si="14">SUM(B$52:B$75)</f>
        <v>1418</v>
      </c>
      <c r="C76" s="9">
        <f t="shared" si="14"/>
        <v>4004052</v>
      </c>
      <c r="D76" s="9">
        <f t="shared" si="14"/>
        <v>792852</v>
      </c>
      <c r="E76" s="153">
        <f t="shared" si="14"/>
        <v>838184.28999999992</v>
      </c>
      <c r="F76" s="67">
        <f t="shared" si="14"/>
        <v>1.0000000000000002</v>
      </c>
      <c r="G76" s="51">
        <f t="shared" ref="G76:AE76" si="15">SUM(G$52:G$75)</f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794295.32700000005</v>
      </c>
      <c r="K76" s="69">
        <f t="shared" si="15"/>
        <v>0.99999999999999989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769277.66599999997</v>
      </c>
      <c r="P76" s="135">
        <f t="shared" si="15"/>
        <v>1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732787.76</v>
      </c>
      <c r="U76" s="135">
        <f t="shared" si="15"/>
        <v>1.0000000000000002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703981.94500000007</v>
      </c>
      <c r="Z76" s="135">
        <f t="shared" si="15"/>
        <v>1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</row>
    <row r="92" spans="1:31" x14ac:dyDescent="0.2">
      <c r="A92" s="114" t="str">
        <f>$A$12</f>
        <v>nicht definiert</v>
      </c>
      <c r="B92" s="36">
        <v>2</v>
      </c>
      <c r="C92" s="10">
        <v>0</v>
      </c>
      <c r="D92" s="10">
        <v>146</v>
      </c>
      <c r="E92" s="154">
        <v>21.09</v>
      </c>
      <c r="F92" s="37">
        <f t="shared" ref="F92:F98" si="16">E92/E$116</f>
        <v>1.51819214226795E-4</v>
      </c>
      <c r="G92" s="53">
        <v>2</v>
      </c>
      <c r="H92" s="54">
        <v>0</v>
      </c>
      <c r="I92" s="54">
        <v>151</v>
      </c>
      <c r="J92" s="164">
        <v>21.849</v>
      </c>
      <c r="K92" s="56">
        <f t="shared" ref="K92:K98" si="17">J92/J$116</f>
        <v>1.7090115225657101E-4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1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1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1">AD92/AD$116</f>
        <v>0</v>
      </c>
    </row>
    <row r="93" spans="1:31" x14ac:dyDescent="0.2">
      <c r="A93" s="114" t="str">
        <f>$A$13</f>
        <v>unter 20%</v>
      </c>
      <c r="B93" s="36">
        <v>1</v>
      </c>
      <c r="C93" s="10">
        <v>11</v>
      </c>
      <c r="D93" s="10">
        <v>29</v>
      </c>
      <c r="E93" s="154">
        <v>60.475999999999999</v>
      </c>
      <c r="F93" s="37">
        <f t="shared" si="16"/>
        <v>4.3534465621525151E-4</v>
      </c>
      <c r="G93" s="53">
        <v>1</v>
      </c>
      <c r="H93" s="54">
        <v>11</v>
      </c>
      <c r="I93" s="54">
        <v>29</v>
      </c>
      <c r="J93" s="164">
        <v>59.523000000000003</v>
      </c>
      <c r="K93" s="56">
        <f t="shared" si="17"/>
        <v>4.6558420457539829E-4</v>
      </c>
      <c r="L93" s="136">
        <v>2</v>
      </c>
      <c r="M93" s="137">
        <v>634</v>
      </c>
      <c r="N93" s="137">
        <v>335</v>
      </c>
      <c r="O93" s="170">
        <v>235.762</v>
      </c>
      <c r="P93" s="139">
        <f t="shared" si="18"/>
        <v>1.7592850844238871E-3</v>
      </c>
      <c r="Q93" s="136">
        <v>3</v>
      </c>
      <c r="R93" s="137">
        <v>674</v>
      </c>
      <c r="S93" s="137">
        <v>348</v>
      </c>
      <c r="T93" s="170">
        <v>231.37700000000001</v>
      </c>
      <c r="U93" s="139">
        <f t="shared" si="19"/>
        <v>1.8178957000678025E-3</v>
      </c>
      <c r="V93" s="136">
        <v>4</v>
      </c>
      <c r="W93" s="137">
        <v>1024</v>
      </c>
      <c r="X93" s="137">
        <v>490</v>
      </c>
      <c r="Y93" s="170">
        <v>328.32799999999997</v>
      </c>
      <c r="Z93" s="139">
        <f t="shared" si="20"/>
        <v>2.7533206026106477E-3</v>
      </c>
      <c r="AA93" s="136">
        <v>5</v>
      </c>
      <c r="AB93" s="137">
        <v>702</v>
      </c>
      <c r="AC93" s="137">
        <v>440</v>
      </c>
      <c r="AD93" s="170">
        <v>336.07</v>
      </c>
      <c r="AE93" s="139">
        <f t="shared" si="21"/>
        <v>2.6820990165801872E-3</v>
      </c>
    </row>
    <row r="94" spans="1:31" x14ac:dyDescent="0.2">
      <c r="A94" s="114" t="str">
        <f>$A$14</f>
        <v>20% – 39%</v>
      </c>
      <c r="B94" s="36">
        <v>9</v>
      </c>
      <c r="C94" s="10">
        <v>167785</v>
      </c>
      <c r="D94" s="10">
        <v>85670</v>
      </c>
      <c r="E94" s="154">
        <v>78801.782999999996</v>
      </c>
      <c r="F94" s="37">
        <f t="shared" si="16"/>
        <v>0.56726528092605077</v>
      </c>
      <c r="G94" s="53">
        <v>9</v>
      </c>
      <c r="H94" s="54">
        <v>176693</v>
      </c>
      <c r="I94" s="54">
        <v>88391</v>
      </c>
      <c r="J94" s="164">
        <v>77227.521999999997</v>
      </c>
      <c r="K94" s="56">
        <f t="shared" si="17"/>
        <v>0.60406757726759519</v>
      </c>
      <c r="L94" s="136">
        <v>8</v>
      </c>
      <c r="M94" s="137">
        <v>156842</v>
      </c>
      <c r="N94" s="137">
        <v>76692</v>
      </c>
      <c r="O94" s="170">
        <v>69617.543000000005</v>
      </c>
      <c r="P94" s="139">
        <f t="shared" si="18"/>
        <v>0.51949468113664887</v>
      </c>
      <c r="Q94" s="136">
        <v>10</v>
      </c>
      <c r="R94" s="137">
        <v>178928</v>
      </c>
      <c r="S94" s="137">
        <v>82620</v>
      </c>
      <c r="T94" s="170">
        <v>73946.7</v>
      </c>
      <c r="U94" s="139">
        <f t="shared" si="19"/>
        <v>0.58098855099773861</v>
      </c>
      <c r="V94" s="136">
        <v>10</v>
      </c>
      <c r="W94" s="137">
        <v>181825</v>
      </c>
      <c r="X94" s="137">
        <v>84972</v>
      </c>
      <c r="Y94" s="170">
        <v>73585.907000000007</v>
      </c>
      <c r="Z94" s="139">
        <f t="shared" si="20"/>
        <v>0.61708289821425866</v>
      </c>
      <c r="AA94" s="136">
        <v>10</v>
      </c>
      <c r="AB94" s="137">
        <v>178234</v>
      </c>
      <c r="AC94" s="137">
        <v>81706</v>
      </c>
      <c r="AD94" s="170">
        <v>70811.387000000002</v>
      </c>
      <c r="AE94" s="139">
        <f t="shared" si="21"/>
        <v>0.56512973914773434</v>
      </c>
    </row>
    <row r="95" spans="1:31" x14ac:dyDescent="0.2">
      <c r="A95" s="114" t="str">
        <f>$A$15</f>
        <v>40% – 59%</v>
      </c>
      <c r="B95" s="36">
        <v>24</v>
      </c>
      <c r="C95" s="10">
        <v>143276</v>
      </c>
      <c r="D95" s="10">
        <v>70424</v>
      </c>
      <c r="E95" s="154">
        <v>59841.733</v>
      </c>
      <c r="F95" s="37">
        <f t="shared" si="16"/>
        <v>0.43077879952724835</v>
      </c>
      <c r="G95" s="53">
        <v>25</v>
      </c>
      <c r="H95" s="54">
        <v>128226</v>
      </c>
      <c r="I95" s="54">
        <v>62631</v>
      </c>
      <c r="J95" s="164">
        <v>50410.781999999999</v>
      </c>
      <c r="K95" s="56">
        <f t="shared" si="17"/>
        <v>0.39430915510800535</v>
      </c>
      <c r="L95" s="136">
        <v>26</v>
      </c>
      <c r="M95" s="137">
        <v>167362</v>
      </c>
      <c r="N95" s="137">
        <v>78791</v>
      </c>
      <c r="O95" s="170">
        <v>64003.978000000003</v>
      </c>
      <c r="P95" s="139">
        <f t="shared" si="18"/>
        <v>0.47760556764531442</v>
      </c>
      <c r="Q95" s="136">
        <v>24</v>
      </c>
      <c r="R95" s="137">
        <v>141579</v>
      </c>
      <c r="S95" s="137">
        <v>66773</v>
      </c>
      <c r="T95" s="170">
        <v>52950.378000000004</v>
      </c>
      <c r="U95" s="139">
        <f t="shared" si="19"/>
        <v>0.4160234789247193</v>
      </c>
      <c r="V95" s="136">
        <v>23</v>
      </c>
      <c r="W95" s="137">
        <v>125102</v>
      </c>
      <c r="X95" s="137">
        <v>58254</v>
      </c>
      <c r="Y95" s="170">
        <v>45305.166999999994</v>
      </c>
      <c r="Z95" s="139">
        <f t="shared" si="20"/>
        <v>0.37992388619251488</v>
      </c>
      <c r="AA95" s="136">
        <v>23</v>
      </c>
      <c r="AB95" s="137">
        <v>157905</v>
      </c>
      <c r="AC95" s="137">
        <v>70518</v>
      </c>
      <c r="AD95" s="170">
        <v>53413.055</v>
      </c>
      <c r="AE95" s="139">
        <f t="shared" si="21"/>
        <v>0.42627756803059913</v>
      </c>
    </row>
    <row r="96" spans="1:31" x14ac:dyDescent="0.2">
      <c r="A96" s="114" t="str">
        <f>$A$16</f>
        <v>60% – 79%</v>
      </c>
      <c r="B96" s="36">
        <v>2</v>
      </c>
      <c r="C96" s="10">
        <v>657</v>
      </c>
      <c r="D96" s="10">
        <v>385</v>
      </c>
      <c r="E96" s="154">
        <v>190.14099999999999</v>
      </c>
      <c r="F96" s="37">
        <f t="shared" si="16"/>
        <v>1.3687556762587494E-3</v>
      </c>
      <c r="G96" s="53">
        <v>1</v>
      </c>
      <c r="H96" s="54">
        <v>440</v>
      </c>
      <c r="I96" s="54">
        <v>258</v>
      </c>
      <c r="J96" s="164">
        <v>126.15600000000001</v>
      </c>
      <c r="K96" s="56">
        <f t="shared" si="17"/>
        <v>9.8678226756739322E-4</v>
      </c>
      <c r="L96" s="136">
        <v>2</v>
      </c>
      <c r="M96" s="137">
        <v>885</v>
      </c>
      <c r="N96" s="137">
        <v>366</v>
      </c>
      <c r="O96" s="170">
        <v>152.834</v>
      </c>
      <c r="P96" s="139">
        <f t="shared" si="18"/>
        <v>1.1404661336128824E-3</v>
      </c>
      <c r="Q96" s="136">
        <v>2</v>
      </c>
      <c r="R96" s="137">
        <v>859</v>
      </c>
      <c r="S96" s="137">
        <v>357</v>
      </c>
      <c r="T96" s="170">
        <v>148.92400000000001</v>
      </c>
      <c r="U96" s="139">
        <f t="shared" si="19"/>
        <v>1.1700743774744138E-3</v>
      </c>
      <c r="V96" s="136">
        <v>1</v>
      </c>
      <c r="W96" s="137">
        <v>392</v>
      </c>
      <c r="X96" s="137">
        <v>118</v>
      </c>
      <c r="Y96" s="170">
        <v>28.606999999999999</v>
      </c>
      <c r="Z96" s="139">
        <f t="shared" si="20"/>
        <v>2.3989499061573429E-4</v>
      </c>
      <c r="AA96" s="136">
        <v>4</v>
      </c>
      <c r="AB96" s="137">
        <v>1581</v>
      </c>
      <c r="AC96" s="137">
        <v>775</v>
      </c>
      <c r="AD96" s="170">
        <v>455.11700000000002</v>
      </c>
      <c r="AE96" s="139">
        <f t="shared" si="21"/>
        <v>3.632186324661306E-3</v>
      </c>
    </row>
    <row r="97" spans="1:31" ht="12.75" customHeight="1" x14ac:dyDescent="0.2">
      <c r="A97" s="114" t="str">
        <f>$A$17</f>
        <v>80% – 99%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6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17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18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1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0"/>
        <v>0</v>
      </c>
      <c r="AA97" s="136">
        <v>1</v>
      </c>
      <c r="AB97" s="137">
        <v>958</v>
      </c>
      <c r="AC97" s="137">
        <v>473</v>
      </c>
      <c r="AD97" s="170">
        <v>285.48700000000002</v>
      </c>
      <c r="AE97" s="139">
        <f t="shared" si="21"/>
        <v>2.278407480424995E-3</v>
      </c>
    </row>
    <row r="98" spans="1:31" ht="12.75" customHeight="1" x14ac:dyDescent="0.2">
      <c r="A98" s="114" t="str">
        <f>$A$18</f>
        <v>exakt 100%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16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17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18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19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0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1"/>
        <v>0</v>
      </c>
    </row>
    <row r="99" spans="1:3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</row>
    <row r="100" spans="1:3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</row>
    <row r="101" spans="1:3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</row>
    <row r="102" spans="1:3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</row>
    <row r="103" spans="1:3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</row>
    <row r="104" spans="1:3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</row>
    <row r="105" spans="1:3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</row>
    <row r="106" spans="1:3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</row>
    <row r="107" spans="1:3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</row>
    <row r="108" spans="1:3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</row>
    <row r="109" spans="1:3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</row>
    <row r="110" spans="1:3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</row>
    <row r="111" spans="1:3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</row>
    <row r="112" spans="1:3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</row>
    <row r="113" spans="1:3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</row>
    <row r="114" spans="1:3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</row>
    <row r="115" spans="1:3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115" t="s">
        <v>2</v>
      </c>
      <c r="B116" s="38">
        <f t="shared" ref="B116:F116" si="22">SUM(B$92:B$115)</f>
        <v>38</v>
      </c>
      <c r="C116" s="11">
        <f t="shared" si="22"/>
        <v>311729</v>
      </c>
      <c r="D116" s="11">
        <f t="shared" si="22"/>
        <v>156654</v>
      </c>
      <c r="E116" s="155">
        <f t="shared" si="22"/>
        <v>138915.223</v>
      </c>
      <c r="F116" s="70">
        <f t="shared" si="22"/>
        <v>0.99999999999999978</v>
      </c>
      <c r="G116" s="57">
        <f t="shared" ref="G116:AE116" si="23">SUM(G$92:G$115)</f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127845.83200000001</v>
      </c>
      <c r="K116" s="72">
        <f t="shared" si="23"/>
        <v>0.99999999999999989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1.0000000000000002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127277.37899999999</v>
      </c>
      <c r="U116" s="143">
        <f t="shared" si="23"/>
        <v>1.0000000000000002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1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125301.11600000001</v>
      </c>
      <c r="AE116" s="143">
        <f t="shared" si="23"/>
        <v>1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36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</row>
    <row r="132" spans="1:31" x14ac:dyDescent="0.2">
      <c r="A132" s="114" t="str">
        <f>$A$12</f>
        <v>nicht definiert</v>
      </c>
      <c r="B132" s="209">
        <v>55</v>
      </c>
      <c r="C132" s="210">
        <v>571</v>
      </c>
      <c r="D132" s="210">
        <v>10603</v>
      </c>
      <c r="E132" s="211">
        <v>4500.9920000000002</v>
      </c>
      <c r="F132" s="212">
        <f t="shared" ref="F132:F138" si="24">E132/E$156</f>
        <v>5.9082244113276118E-3</v>
      </c>
      <c r="G132" s="217">
        <v>58</v>
      </c>
      <c r="H132" s="218">
        <v>1457</v>
      </c>
      <c r="I132" s="218">
        <v>10312</v>
      </c>
      <c r="J132" s="219">
        <v>3813.721</v>
      </c>
      <c r="K132" s="220">
        <f t="shared" ref="K132:K138" si="25">J132/J$156</f>
        <v>5.4622555038248205E-3</v>
      </c>
      <c r="L132" s="227">
        <v>54</v>
      </c>
      <c r="M132" s="228">
        <v>854</v>
      </c>
      <c r="N132" s="228">
        <v>10748</v>
      </c>
      <c r="O132" s="229">
        <v>4017.808</v>
      </c>
      <c r="P132" s="230">
        <f t="shared" ref="P132:P138" si="26">O132/O$156</f>
        <v>6.000347642526529E-3</v>
      </c>
      <c r="Q132" s="227">
        <v>59</v>
      </c>
      <c r="R132" s="228">
        <v>1023</v>
      </c>
      <c r="S132" s="228">
        <v>9974</v>
      </c>
      <c r="T132" s="229">
        <v>3649.027</v>
      </c>
      <c r="U132" s="230">
        <f t="shared" ref="U132:U138" si="27">T132/T$156</f>
        <v>5.7468564227133919E-3</v>
      </c>
      <c r="V132" s="227">
        <v>69</v>
      </c>
      <c r="W132" s="228">
        <v>1178</v>
      </c>
      <c r="X132" s="228">
        <v>10605</v>
      </c>
      <c r="Y132" s="229">
        <v>3675.16</v>
      </c>
      <c r="Z132" s="230">
        <f t="shared" ref="Z132:Z138" si="28">Y132/Y$156</f>
        <v>6.0714828908393819E-3</v>
      </c>
      <c r="AA132" s="227">
        <v>76</v>
      </c>
      <c r="AB132" s="228">
        <v>565</v>
      </c>
      <c r="AC132" s="228">
        <v>7837</v>
      </c>
      <c r="AD132" s="229">
        <v>3256.8229999999999</v>
      </c>
      <c r="AE132" s="230">
        <f t="shared" ref="AE132:AE138" si="29">AD132/AD$156</f>
        <v>5.6497438488622735E-3</v>
      </c>
    </row>
    <row r="133" spans="1:31" x14ac:dyDescent="0.2">
      <c r="A133" s="114" t="str">
        <f>$A$13</f>
        <v>unter 20%</v>
      </c>
      <c r="B133" s="209">
        <v>255</v>
      </c>
      <c r="C133" s="210">
        <v>122960</v>
      </c>
      <c r="D133" s="210">
        <v>20199</v>
      </c>
      <c r="E133" s="211">
        <v>43942.040999999997</v>
      </c>
      <c r="F133" s="212">
        <f t="shared" si="24"/>
        <v>5.7680493393402782E-2</v>
      </c>
      <c r="G133" s="217">
        <v>287</v>
      </c>
      <c r="H133" s="218">
        <v>123179</v>
      </c>
      <c r="I133" s="218">
        <v>22738</v>
      </c>
      <c r="J133" s="219">
        <v>41442.910000000003</v>
      </c>
      <c r="K133" s="220">
        <f t="shared" si="25"/>
        <v>5.9357190324624345E-2</v>
      </c>
      <c r="L133" s="227">
        <v>291</v>
      </c>
      <c r="M133" s="228">
        <v>119266</v>
      </c>
      <c r="N133" s="228">
        <v>21162</v>
      </c>
      <c r="O133" s="229">
        <v>39161.250999999997</v>
      </c>
      <c r="P133" s="230">
        <f t="shared" si="26"/>
        <v>5.8484905230971627E-2</v>
      </c>
      <c r="Q133" s="227">
        <v>301</v>
      </c>
      <c r="R133" s="228">
        <v>110358</v>
      </c>
      <c r="S133" s="228">
        <v>21798</v>
      </c>
      <c r="T133" s="229">
        <v>34221.08</v>
      </c>
      <c r="U133" s="230">
        <f t="shared" si="27"/>
        <v>5.3894814532802524E-2</v>
      </c>
      <c r="V133" s="227">
        <v>314</v>
      </c>
      <c r="W133" s="228">
        <v>111014</v>
      </c>
      <c r="X133" s="228">
        <v>21190</v>
      </c>
      <c r="Y133" s="229">
        <v>33012.79</v>
      </c>
      <c r="Z133" s="230">
        <f t="shared" si="28"/>
        <v>5.453819416402917E-2</v>
      </c>
      <c r="AA133" s="227">
        <v>326</v>
      </c>
      <c r="AB133" s="228">
        <v>154504</v>
      </c>
      <c r="AC133" s="228">
        <v>34459</v>
      </c>
      <c r="AD133" s="229">
        <v>48229.413</v>
      </c>
      <c r="AE133" s="230">
        <f t="shared" si="29"/>
        <v>8.3665532155412864E-2</v>
      </c>
    </row>
    <row r="134" spans="1:31" x14ac:dyDescent="0.2">
      <c r="A134" s="114" t="str">
        <f>$A$14</f>
        <v>20% – 39%</v>
      </c>
      <c r="B134" s="209">
        <v>266</v>
      </c>
      <c r="C134" s="210">
        <v>678488</v>
      </c>
      <c r="D134" s="210">
        <v>291254</v>
      </c>
      <c r="E134" s="211">
        <v>320324.39</v>
      </c>
      <c r="F134" s="212">
        <f t="shared" si="24"/>
        <v>0.42047361571440839</v>
      </c>
      <c r="G134" s="217">
        <v>258</v>
      </c>
      <c r="H134" s="218">
        <v>577290</v>
      </c>
      <c r="I134" s="218">
        <v>264445</v>
      </c>
      <c r="J134" s="219">
        <v>279380.12699999998</v>
      </c>
      <c r="K134" s="220">
        <f t="shared" si="25"/>
        <v>0.40014611356337476</v>
      </c>
      <c r="L134" s="227">
        <v>265</v>
      </c>
      <c r="M134" s="228">
        <v>581768</v>
      </c>
      <c r="N134" s="228">
        <v>261609</v>
      </c>
      <c r="O134" s="229">
        <v>276504.91899999999</v>
      </c>
      <c r="P134" s="230">
        <f t="shared" si="26"/>
        <v>0.41294298753664654</v>
      </c>
      <c r="Q134" s="227">
        <v>254</v>
      </c>
      <c r="R134" s="228">
        <v>606422</v>
      </c>
      <c r="S134" s="228">
        <v>273177</v>
      </c>
      <c r="T134" s="229">
        <v>277150.82299999997</v>
      </c>
      <c r="U134" s="230">
        <f t="shared" si="27"/>
        <v>0.43648511979161903</v>
      </c>
      <c r="V134" s="227">
        <v>258</v>
      </c>
      <c r="W134" s="228">
        <v>575864</v>
      </c>
      <c r="X134" s="228">
        <v>256265</v>
      </c>
      <c r="Y134" s="229">
        <v>255288.24400000001</v>
      </c>
      <c r="Z134" s="230">
        <f t="shared" si="28"/>
        <v>0.42174441539373242</v>
      </c>
      <c r="AA134" s="227">
        <v>258</v>
      </c>
      <c r="AB134" s="228">
        <v>550652</v>
      </c>
      <c r="AC134" s="228">
        <v>240008</v>
      </c>
      <c r="AD134" s="229">
        <v>229029.34899999999</v>
      </c>
      <c r="AE134" s="230">
        <f t="shared" si="29"/>
        <v>0.39730656401090292</v>
      </c>
    </row>
    <row r="135" spans="1:31" x14ac:dyDescent="0.2">
      <c r="A135" s="114" t="str">
        <f>$A$15</f>
        <v>40% – 59%</v>
      </c>
      <c r="B135" s="209">
        <v>478</v>
      </c>
      <c r="C135" s="210">
        <v>1748438</v>
      </c>
      <c r="D135" s="210">
        <v>392427</v>
      </c>
      <c r="E135" s="211">
        <v>347831.00800000003</v>
      </c>
      <c r="F135" s="212">
        <f t="shared" si="24"/>
        <v>0.45658016110277244</v>
      </c>
      <c r="G135" s="217">
        <v>508</v>
      </c>
      <c r="H135" s="218">
        <v>1537965</v>
      </c>
      <c r="I135" s="218">
        <v>407481</v>
      </c>
      <c r="J135" s="219">
        <v>328317.848</v>
      </c>
      <c r="K135" s="220">
        <f t="shared" si="25"/>
        <v>0.47023785228177956</v>
      </c>
      <c r="L135" s="227">
        <v>519</v>
      </c>
      <c r="M135" s="228">
        <v>1323685</v>
      </c>
      <c r="N135" s="228">
        <v>373808</v>
      </c>
      <c r="O135" s="229">
        <v>289633.31199999998</v>
      </c>
      <c r="P135" s="230">
        <f t="shared" si="26"/>
        <v>0.43254943015105513</v>
      </c>
      <c r="Q135" s="227">
        <v>505</v>
      </c>
      <c r="R135" s="228">
        <v>1212382</v>
      </c>
      <c r="S135" s="228">
        <v>338797</v>
      </c>
      <c r="T135" s="229">
        <v>259839.264</v>
      </c>
      <c r="U135" s="230">
        <f t="shared" si="27"/>
        <v>0.40922112749275918</v>
      </c>
      <c r="V135" s="227">
        <v>527</v>
      </c>
      <c r="W135" s="228">
        <v>1229567</v>
      </c>
      <c r="X135" s="228">
        <v>350064</v>
      </c>
      <c r="Y135" s="229">
        <v>258970.71099999998</v>
      </c>
      <c r="Z135" s="230">
        <f t="shared" si="28"/>
        <v>0.4278279696843158</v>
      </c>
      <c r="AA135" s="227">
        <v>533</v>
      </c>
      <c r="AB135" s="228">
        <v>1168001</v>
      </c>
      <c r="AC135" s="228">
        <v>329164</v>
      </c>
      <c r="AD135" s="229">
        <v>237437.27799999996</v>
      </c>
      <c r="AE135" s="230">
        <f t="shared" si="29"/>
        <v>0.41189214178084022</v>
      </c>
    </row>
    <row r="136" spans="1:31" x14ac:dyDescent="0.2">
      <c r="A136" s="114" t="str">
        <f>$A$16</f>
        <v>60% – 79%</v>
      </c>
      <c r="B136" s="209">
        <v>239</v>
      </c>
      <c r="C136" s="210">
        <v>400678</v>
      </c>
      <c r="D136" s="210">
        <v>51371</v>
      </c>
      <c r="E136" s="211">
        <v>32917.462</v>
      </c>
      <c r="F136" s="212">
        <f t="shared" si="24"/>
        <v>4.3209086474125934E-2</v>
      </c>
      <c r="G136" s="217">
        <v>269</v>
      </c>
      <c r="H136" s="218">
        <v>297731</v>
      </c>
      <c r="I136" s="218">
        <v>40672</v>
      </c>
      <c r="J136" s="219">
        <v>28387.362999999998</v>
      </c>
      <c r="K136" s="220">
        <f t="shared" si="25"/>
        <v>4.0658199639098676E-2</v>
      </c>
      <c r="L136" s="227">
        <v>297</v>
      </c>
      <c r="M136" s="228">
        <v>448643</v>
      </c>
      <c r="N136" s="228">
        <v>62164</v>
      </c>
      <c r="O136" s="229">
        <v>46296.259999999995</v>
      </c>
      <c r="P136" s="230">
        <f t="shared" si="26"/>
        <v>6.9140599687390544E-2</v>
      </c>
      <c r="Q136" s="227">
        <v>324</v>
      </c>
      <c r="R136" s="228">
        <v>515710</v>
      </c>
      <c r="S136" s="228">
        <v>68919</v>
      </c>
      <c r="T136" s="229">
        <v>48616.108999999997</v>
      </c>
      <c r="U136" s="230">
        <f t="shared" si="27"/>
        <v>7.6565560697134966E-2</v>
      </c>
      <c r="V136" s="227">
        <v>326</v>
      </c>
      <c r="W136" s="228">
        <v>387331</v>
      </c>
      <c r="X136" s="228">
        <v>55204</v>
      </c>
      <c r="Y136" s="229">
        <v>41139.173000000003</v>
      </c>
      <c r="Z136" s="230">
        <f t="shared" si="28"/>
        <v>6.7963241059649501E-2</v>
      </c>
      <c r="AA136" s="227">
        <v>358</v>
      </c>
      <c r="AB136" s="228">
        <v>449534</v>
      </c>
      <c r="AC136" s="228">
        <v>69424</v>
      </c>
      <c r="AD136" s="229">
        <v>45907.873000000007</v>
      </c>
      <c r="AE136" s="230">
        <f t="shared" si="29"/>
        <v>7.9638261918471009E-2</v>
      </c>
    </row>
    <row r="137" spans="1:31" ht="12.75" customHeight="1" x14ac:dyDescent="0.2">
      <c r="A137" s="114" t="str">
        <f>$A$17</f>
        <v>80% – 99%</v>
      </c>
      <c r="B137" s="209">
        <v>40</v>
      </c>
      <c r="C137" s="210">
        <v>235124</v>
      </c>
      <c r="D137" s="210">
        <v>26217</v>
      </c>
      <c r="E137" s="211">
        <v>12104.904</v>
      </c>
      <c r="F137" s="212">
        <f t="shared" si="24"/>
        <v>1.5889494873480615E-2</v>
      </c>
      <c r="G137" s="217">
        <v>54</v>
      </c>
      <c r="H137" s="218">
        <v>346515</v>
      </c>
      <c r="I137" s="218">
        <v>39292</v>
      </c>
      <c r="J137" s="219">
        <v>16668.395</v>
      </c>
      <c r="K137" s="220">
        <f t="shared" si="25"/>
        <v>2.3873543011844894E-2</v>
      </c>
      <c r="L137" s="227">
        <v>56</v>
      </c>
      <c r="M137" s="228">
        <v>298783</v>
      </c>
      <c r="N137" s="228">
        <v>30465</v>
      </c>
      <c r="O137" s="229">
        <v>13700.967000000001</v>
      </c>
      <c r="P137" s="230">
        <f t="shared" si="26"/>
        <v>2.0461546454878823E-2</v>
      </c>
      <c r="Q137" s="227">
        <v>57</v>
      </c>
      <c r="R137" s="228">
        <v>224061</v>
      </c>
      <c r="S137" s="228">
        <v>23774</v>
      </c>
      <c r="T137" s="229">
        <v>11076.066999999999</v>
      </c>
      <c r="U137" s="230">
        <f t="shared" si="27"/>
        <v>1.7443709453877389E-2</v>
      </c>
      <c r="V137" s="227">
        <v>60</v>
      </c>
      <c r="W137" s="228">
        <v>335139</v>
      </c>
      <c r="X137" s="228">
        <v>28391</v>
      </c>
      <c r="Y137" s="229">
        <v>12887.606</v>
      </c>
      <c r="Z137" s="230">
        <f t="shared" si="28"/>
        <v>2.1290740901859773E-2</v>
      </c>
      <c r="AA137" s="227">
        <v>71</v>
      </c>
      <c r="AB137" s="228">
        <v>321394</v>
      </c>
      <c r="AC137" s="228">
        <v>26988</v>
      </c>
      <c r="AD137" s="229">
        <v>11807.449000000001</v>
      </c>
      <c r="AE137" s="230">
        <f t="shared" si="29"/>
        <v>2.0482863931661318E-2</v>
      </c>
    </row>
    <row r="138" spans="1:31" ht="12.75" customHeight="1" x14ac:dyDescent="0.2">
      <c r="A138" s="114" t="str">
        <f>$A$18</f>
        <v>exakt 100%</v>
      </c>
      <c r="B138" s="209">
        <v>9</v>
      </c>
      <c r="C138" s="210">
        <v>2349</v>
      </c>
      <c r="D138" s="210">
        <v>247</v>
      </c>
      <c r="E138" s="211">
        <v>197.25299999999999</v>
      </c>
      <c r="F138" s="212">
        <f t="shared" si="24"/>
        <v>2.589240304820816E-4</v>
      </c>
      <c r="G138" s="217">
        <v>9</v>
      </c>
      <c r="H138" s="218">
        <v>2205</v>
      </c>
      <c r="I138" s="218">
        <v>217</v>
      </c>
      <c r="J138" s="219">
        <v>184.91399999999999</v>
      </c>
      <c r="K138" s="220">
        <f t="shared" si="25"/>
        <v>2.6484567545299268E-4</v>
      </c>
      <c r="L138" s="227">
        <v>13</v>
      </c>
      <c r="M138" s="228">
        <v>2446</v>
      </c>
      <c r="N138" s="228">
        <v>455</v>
      </c>
      <c r="O138" s="229">
        <v>281.35300000000001</v>
      </c>
      <c r="P138" s="230">
        <f t="shared" si="26"/>
        <v>4.2018329653078655E-4</v>
      </c>
      <c r="Q138" s="227">
        <v>17</v>
      </c>
      <c r="R138" s="228">
        <v>4404</v>
      </c>
      <c r="S138" s="228">
        <v>1132</v>
      </c>
      <c r="T138" s="229">
        <v>408.16</v>
      </c>
      <c r="U138" s="230">
        <f t="shared" si="27"/>
        <v>6.4281160909324543E-4</v>
      </c>
      <c r="V138" s="227">
        <v>15</v>
      </c>
      <c r="W138" s="228">
        <v>3044</v>
      </c>
      <c r="X138" s="228">
        <v>778</v>
      </c>
      <c r="Y138" s="229">
        <v>341.37099999999998</v>
      </c>
      <c r="Z138" s="230">
        <f t="shared" si="28"/>
        <v>5.6395590557383368E-4</v>
      </c>
      <c r="AA138" s="227">
        <v>31</v>
      </c>
      <c r="AB138" s="228">
        <v>5302</v>
      </c>
      <c r="AC138" s="228">
        <v>1893</v>
      </c>
      <c r="AD138" s="229">
        <v>786.79899999999998</v>
      </c>
      <c r="AE138" s="230">
        <f t="shared" si="29"/>
        <v>1.364892353849438E-3</v>
      </c>
    </row>
    <row r="139" spans="1:31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</row>
    <row r="140" spans="1:31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</row>
    <row r="141" spans="1:31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</row>
    <row r="142" spans="1:31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</row>
    <row r="143" spans="1:31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</row>
    <row r="144" spans="1:31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</row>
    <row r="145" spans="1:31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</row>
    <row r="146" spans="1:31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</row>
    <row r="147" spans="1:31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</row>
    <row r="148" spans="1:31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</row>
    <row r="149" spans="1:31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</row>
    <row r="150" spans="1:31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</row>
    <row r="151" spans="1:31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</row>
    <row r="152" spans="1:31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</row>
    <row r="153" spans="1:31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</row>
    <row r="154" spans="1:31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115" t="s">
        <v>2</v>
      </c>
      <c r="B156" s="213">
        <f t="shared" ref="B156:F156" si="30">SUM(B$132:B$155)</f>
        <v>1342</v>
      </c>
      <c r="C156" s="214">
        <f t="shared" si="30"/>
        <v>3188608</v>
      </c>
      <c r="D156" s="214">
        <f t="shared" si="30"/>
        <v>792318</v>
      </c>
      <c r="E156" s="215">
        <f t="shared" si="30"/>
        <v>761818.05000000016</v>
      </c>
      <c r="F156" s="216">
        <f t="shared" si="30"/>
        <v>0.99999999999999978</v>
      </c>
      <c r="G156" s="223">
        <f t="shared" ref="G156:AE156" si="31">SUM(G$132:G$155)</f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698195.27799999993</v>
      </c>
      <c r="K156" s="226">
        <f t="shared" si="31"/>
        <v>1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669595.87</v>
      </c>
      <c r="P156" s="235">
        <f t="shared" si="31"/>
        <v>1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634960.53000000014</v>
      </c>
      <c r="U156" s="235">
        <f t="shared" si="31"/>
        <v>0.99999999999999978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605315.05500000005</v>
      </c>
      <c r="Z156" s="235">
        <f t="shared" si="31"/>
        <v>0.99999999999999978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576454.98399999994</v>
      </c>
      <c r="AE156" s="235">
        <f t="shared" si="31"/>
        <v>1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2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</row>
    <row r="172" spans="1:31" x14ac:dyDescent="0.2">
      <c r="A172" s="114" t="str">
        <f>$A$12</f>
        <v>nicht definiert</v>
      </c>
      <c r="B172" s="237">
        <v>5</v>
      </c>
      <c r="C172" s="238">
        <v>272</v>
      </c>
      <c r="D172" s="238">
        <v>0</v>
      </c>
      <c r="E172" s="239">
        <v>0</v>
      </c>
      <c r="F172" s="240">
        <f t="shared" ref="F172:F178" si="32">E172/E$196</f>
        <v>0</v>
      </c>
      <c r="G172" s="245">
        <v>7</v>
      </c>
      <c r="H172" s="246">
        <v>394</v>
      </c>
      <c r="I172" s="246">
        <v>1</v>
      </c>
      <c r="J172" s="247">
        <v>9.5000000000000001E-2</v>
      </c>
      <c r="K172" s="248">
        <f t="shared" ref="K172:K178" si="33">J172/J$196</f>
        <v>9.8855308596148585E-7</v>
      </c>
      <c r="L172" s="255">
        <v>10</v>
      </c>
      <c r="M172" s="256">
        <v>427</v>
      </c>
      <c r="N172" s="256">
        <v>2</v>
      </c>
      <c r="O172" s="257">
        <v>0.41199999999999998</v>
      </c>
      <c r="P172" s="258">
        <f t="shared" ref="P172:P178" si="34">O172/O$196</f>
        <v>4.1331518545271786E-6</v>
      </c>
      <c r="Q172" s="255">
        <v>11</v>
      </c>
      <c r="R172" s="256">
        <v>614</v>
      </c>
      <c r="S172" s="256">
        <v>2</v>
      </c>
      <c r="T172" s="257">
        <v>1.496</v>
      </c>
      <c r="U172" s="258">
        <f t="shared" ref="U172:U178" si="35">T172/T$196</f>
        <v>1.5292265762814711E-5</v>
      </c>
      <c r="V172" s="255">
        <v>16</v>
      </c>
      <c r="W172" s="256">
        <v>723</v>
      </c>
      <c r="X172" s="256">
        <v>2</v>
      </c>
      <c r="Y172" s="257">
        <v>2.448</v>
      </c>
      <c r="Z172" s="258">
        <f t="shared" ref="Z172:Z178" si="36">Y172/Y$196</f>
        <v>2.4810754651332375E-5</v>
      </c>
      <c r="AA172" s="255">
        <v>12</v>
      </c>
      <c r="AB172" s="256">
        <v>634</v>
      </c>
      <c r="AC172" s="256">
        <v>2</v>
      </c>
      <c r="AD172" s="257">
        <v>3.137</v>
      </c>
      <c r="AE172" s="258">
        <f t="shared" ref="AE172:AE178" si="37">AD172/AD$196</f>
        <v>3.0672232775749556E-5</v>
      </c>
    </row>
    <row r="173" spans="1:31" x14ac:dyDescent="0.2">
      <c r="A173" s="114" t="str">
        <f>$A$13</f>
        <v>unter 20%</v>
      </c>
      <c r="B173" s="237">
        <v>26</v>
      </c>
      <c r="C173" s="238">
        <v>58795</v>
      </c>
      <c r="D173" s="238">
        <v>13</v>
      </c>
      <c r="E173" s="239">
        <v>5539.2840000000006</v>
      </c>
      <c r="F173" s="240">
        <f t="shared" si="32"/>
        <v>7.2535769732803415E-2</v>
      </c>
      <c r="G173" s="245">
        <v>38</v>
      </c>
      <c r="H173" s="246">
        <v>67076</v>
      </c>
      <c r="I173" s="246">
        <v>14</v>
      </c>
      <c r="J173" s="247">
        <v>6514.8430000000008</v>
      </c>
      <c r="K173" s="248">
        <f t="shared" si="33"/>
        <v>6.7792296338995625E-2</v>
      </c>
      <c r="L173" s="255">
        <v>41</v>
      </c>
      <c r="M173" s="256">
        <v>68319</v>
      </c>
      <c r="N173" s="256">
        <v>18</v>
      </c>
      <c r="O173" s="257">
        <v>6909.9749999999995</v>
      </c>
      <c r="P173" s="258">
        <f t="shared" si="34"/>
        <v>6.9320330063073893E-2</v>
      </c>
      <c r="Q173" s="255">
        <v>41</v>
      </c>
      <c r="R173" s="256">
        <v>43265</v>
      </c>
      <c r="S173" s="256">
        <v>21</v>
      </c>
      <c r="T173" s="257">
        <v>5881.4620000000004</v>
      </c>
      <c r="U173" s="258">
        <f t="shared" si="35"/>
        <v>6.0120909076133516E-2</v>
      </c>
      <c r="V173" s="255">
        <v>44</v>
      </c>
      <c r="W173" s="256">
        <v>69713</v>
      </c>
      <c r="X173" s="256">
        <v>5</v>
      </c>
      <c r="Y173" s="257">
        <v>6644.5630000000001</v>
      </c>
      <c r="Z173" s="258">
        <f t="shared" si="36"/>
        <v>6.7343391486242243E-2</v>
      </c>
      <c r="AA173" s="255">
        <v>48</v>
      </c>
      <c r="AB173" s="256">
        <v>72267</v>
      </c>
      <c r="AC173" s="256">
        <v>1615</v>
      </c>
      <c r="AD173" s="257">
        <v>7038.9139999999998</v>
      </c>
      <c r="AE173" s="258">
        <f t="shared" si="37"/>
        <v>6.8823464678508889E-2</v>
      </c>
    </row>
    <row r="174" spans="1:31" x14ac:dyDescent="0.2">
      <c r="A174" s="114" t="str">
        <f>$A$14</f>
        <v>20% – 39%</v>
      </c>
      <c r="B174" s="237">
        <v>7</v>
      </c>
      <c r="C174" s="238">
        <v>15781</v>
      </c>
      <c r="D174" s="238">
        <v>0</v>
      </c>
      <c r="E174" s="239">
        <v>2262.4430000000002</v>
      </c>
      <c r="F174" s="240">
        <f t="shared" si="32"/>
        <v>2.9626219648891977E-2</v>
      </c>
      <c r="G174" s="245">
        <v>9</v>
      </c>
      <c r="H174" s="246">
        <v>16969</v>
      </c>
      <c r="I174" s="246">
        <v>0</v>
      </c>
      <c r="J174" s="247">
        <v>2386.2240000000002</v>
      </c>
      <c r="K174" s="248">
        <f t="shared" si="33"/>
        <v>2.4830622094688008E-2</v>
      </c>
      <c r="L174" s="255">
        <v>10</v>
      </c>
      <c r="M174" s="256">
        <v>7353</v>
      </c>
      <c r="N174" s="256">
        <v>0</v>
      </c>
      <c r="O174" s="257">
        <v>1976.296</v>
      </c>
      <c r="P174" s="258">
        <f t="shared" si="34"/>
        <v>1.9826047275472443E-2</v>
      </c>
      <c r="Q174" s="255">
        <v>15</v>
      </c>
      <c r="R174" s="256">
        <v>7742</v>
      </c>
      <c r="S174" s="256">
        <v>277</v>
      </c>
      <c r="T174" s="257">
        <v>2223.7169999999996</v>
      </c>
      <c r="U174" s="258">
        <f t="shared" si="35"/>
        <v>2.2731063733481972E-2</v>
      </c>
      <c r="V174" s="255">
        <v>14</v>
      </c>
      <c r="W174" s="256">
        <v>17420</v>
      </c>
      <c r="X174" s="256">
        <v>156</v>
      </c>
      <c r="Y174" s="257">
        <v>2510.384</v>
      </c>
      <c r="Z174" s="258">
        <f t="shared" si="36"/>
        <v>2.5443023490453586E-2</v>
      </c>
      <c r="AA174" s="255">
        <v>12</v>
      </c>
      <c r="AB174" s="256">
        <v>16283</v>
      </c>
      <c r="AC174" s="256">
        <v>157</v>
      </c>
      <c r="AD174" s="257">
        <v>2123.1680000000001</v>
      </c>
      <c r="AE174" s="258">
        <f t="shared" si="37"/>
        <v>2.0759420821811488E-2</v>
      </c>
    </row>
    <row r="175" spans="1:31" x14ac:dyDescent="0.2">
      <c r="A175" s="114" t="str">
        <f>$A$15</f>
        <v>40% – 59%</v>
      </c>
      <c r="B175" s="237">
        <v>22</v>
      </c>
      <c r="C175" s="238">
        <v>543568</v>
      </c>
      <c r="D175" s="238">
        <v>92</v>
      </c>
      <c r="E175" s="239">
        <v>55072.866000000002</v>
      </c>
      <c r="F175" s="240">
        <f t="shared" si="32"/>
        <v>0.72116770447255241</v>
      </c>
      <c r="G175" s="245">
        <v>31</v>
      </c>
      <c r="H175" s="246">
        <v>766505</v>
      </c>
      <c r="I175" s="246">
        <v>123</v>
      </c>
      <c r="J175" s="247">
        <v>73806.043999999994</v>
      </c>
      <c r="K175" s="248">
        <f t="shared" si="33"/>
        <v>0.76801255325062312</v>
      </c>
      <c r="L175" s="255">
        <v>36</v>
      </c>
      <c r="M175" s="256">
        <v>791585</v>
      </c>
      <c r="N175" s="256">
        <v>395</v>
      </c>
      <c r="O175" s="257">
        <v>76969.858999999997</v>
      </c>
      <c r="P175" s="258">
        <f t="shared" si="34"/>
        <v>0.77215562006928506</v>
      </c>
      <c r="Q175" s="255">
        <v>31</v>
      </c>
      <c r="R175" s="256">
        <v>793239</v>
      </c>
      <c r="S175" s="256">
        <v>389</v>
      </c>
      <c r="T175" s="257">
        <v>75768.028999999995</v>
      </c>
      <c r="U175" s="258">
        <f t="shared" si="35"/>
        <v>0.7745085800753021</v>
      </c>
      <c r="V175" s="255">
        <v>38</v>
      </c>
      <c r="W175" s="256">
        <v>792343</v>
      </c>
      <c r="X175" s="256">
        <v>1122</v>
      </c>
      <c r="Y175" s="257">
        <v>74670.714999999997</v>
      </c>
      <c r="Z175" s="258">
        <f t="shared" si="36"/>
        <v>0.75679607414402128</v>
      </c>
      <c r="AA175" s="255">
        <v>41</v>
      </c>
      <c r="AB175" s="256">
        <v>787299</v>
      </c>
      <c r="AC175" s="256">
        <v>1282</v>
      </c>
      <c r="AD175" s="257">
        <v>70805.589000000007</v>
      </c>
      <c r="AE175" s="258">
        <f t="shared" si="37"/>
        <v>0.69230650546128536</v>
      </c>
    </row>
    <row r="176" spans="1:31" x14ac:dyDescent="0.2">
      <c r="A176" s="114" t="str">
        <f>$A$16</f>
        <v>60% – 79%</v>
      </c>
      <c r="B176" s="237">
        <v>12</v>
      </c>
      <c r="C176" s="238">
        <v>194733</v>
      </c>
      <c r="D176" s="238">
        <v>429</v>
      </c>
      <c r="E176" s="239">
        <v>13331.166999999999</v>
      </c>
      <c r="F176" s="240">
        <f t="shared" si="32"/>
        <v>0.17456885398574032</v>
      </c>
      <c r="G176" s="245">
        <v>17</v>
      </c>
      <c r="H176" s="246">
        <v>197620</v>
      </c>
      <c r="I176" s="246">
        <v>537</v>
      </c>
      <c r="J176" s="247">
        <v>13365.941000000003</v>
      </c>
      <c r="K176" s="248">
        <f t="shared" si="33"/>
        <v>0.13908360234030684</v>
      </c>
      <c r="L176" s="255">
        <v>21</v>
      </c>
      <c r="M176" s="256">
        <v>205176</v>
      </c>
      <c r="N176" s="256">
        <v>479</v>
      </c>
      <c r="O176" s="257">
        <v>13801.001</v>
      </c>
      <c r="P176" s="258">
        <f t="shared" si="34"/>
        <v>0.13845056523660546</v>
      </c>
      <c r="Q176" s="255">
        <v>25</v>
      </c>
      <c r="R176" s="256">
        <v>206908</v>
      </c>
      <c r="S176" s="256">
        <v>467</v>
      </c>
      <c r="T176" s="257">
        <v>13929.633000000002</v>
      </c>
      <c r="U176" s="258">
        <f t="shared" si="35"/>
        <v>0.14239014025031682</v>
      </c>
      <c r="V176" s="255">
        <v>20</v>
      </c>
      <c r="W176" s="256">
        <v>206293</v>
      </c>
      <c r="X176" s="256">
        <v>10970</v>
      </c>
      <c r="Y176" s="257">
        <v>14817.923999999999</v>
      </c>
      <c r="Z176" s="258">
        <f t="shared" si="36"/>
        <v>0.15018132222470981</v>
      </c>
      <c r="AA176" s="255">
        <v>24</v>
      </c>
      <c r="AB176" s="256">
        <v>134269</v>
      </c>
      <c r="AC176" s="256">
        <v>1949</v>
      </c>
      <c r="AD176" s="257">
        <v>15141.475999999999</v>
      </c>
      <c r="AE176" s="258">
        <f t="shared" si="37"/>
        <v>0.14804682066956495</v>
      </c>
    </row>
    <row r="177" spans="1:31" ht="12.75" customHeight="1" x14ac:dyDescent="0.2">
      <c r="A177" s="114" t="str">
        <f>$A$17</f>
        <v>80% – 99%</v>
      </c>
      <c r="B177" s="237">
        <v>4</v>
      </c>
      <c r="C177" s="238">
        <v>2295</v>
      </c>
      <c r="D177" s="238">
        <v>0</v>
      </c>
      <c r="E177" s="239">
        <v>160.48000000000002</v>
      </c>
      <c r="F177" s="240">
        <f t="shared" si="32"/>
        <v>2.1014521600120684E-3</v>
      </c>
      <c r="G177" s="245">
        <v>3</v>
      </c>
      <c r="H177" s="246">
        <v>1621</v>
      </c>
      <c r="I177" s="246">
        <v>0</v>
      </c>
      <c r="J177" s="247">
        <v>25.895</v>
      </c>
      <c r="K177" s="248">
        <f t="shared" si="33"/>
        <v>2.6945875958918607E-4</v>
      </c>
      <c r="L177" s="255">
        <v>2</v>
      </c>
      <c r="M177" s="256">
        <v>1883</v>
      </c>
      <c r="N177" s="256">
        <v>0</v>
      </c>
      <c r="O177" s="257">
        <v>23.6</v>
      </c>
      <c r="P177" s="258">
        <f t="shared" si="34"/>
        <v>2.3675335865738212E-4</v>
      </c>
      <c r="Q177" s="255">
        <v>2</v>
      </c>
      <c r="R177" s="256">
        <v>1925</v>
      </c>
      <c r="S177" s="256">
        <v>0</v>
      </c>
      <c r="T177" s="257">
        <v>22.163</v>
      </c>
      <c r="U177" s="258">
        <f t="shared" si="35"/>
        <v>2.2655246397143208E-4</v>
      </c>
      <c r="V177" s="255">
        <v>3</v>
      </c>
      <c r="W177" s="256">
        <v>182</v>
      </c>
      <c r="X177" s="256">
        <v>15</v>
      </c>
      <c r="Y177" s="257">
        <v>20.126000000000001</v>
      </c>
      <c r="Z177" s="258">
        <f t="shared" si="36"/>
        <v>2.039792680199001E-4</v>
      </c>
      <c r="AA177" s="255">
        <v>4</v>
      </c>
      <c r="AB177" s="256">
        <v>1943</v>
      </c>
      <c r="AC177" s="256">
        <v>55</v>
      </c>
      <c r="AD177" s="257">
        <v>52.823</v>
      </c>
      <c r="AE177" s="258">
        <f t="shared" si="37"/>
        <v>5.1648050746363366E-4</v>
      </c>
    </row>
    <row r="178" spans="1:31" ht="12.75" customHeight="1" x14ac:dyDescent="0.2">
      <c r="A178" s="114" t="str">
        <f>$A$18</f>
        <v>exakt 100%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2"/>
        <v>0</v>
      </c>
      <c r="G178" s="245">
        <v>1</v>
      </c>
      <c r="H178" s="246">
        <v>0</v>
      </c>
      <c r="I178" s="246">
        <v>3</v>
      </c>
      <c r="J178" s="247">
        <v>1.0069999999999999</v>
      </c>
      <c r="K178" s="248">
        <f t="shared" si="33"/>
        <v>1.0478662711191749E-5</v>
      </c>
      <c r="L178" s="255">
        <v>1</v>
      </c>
      <c r="M178" s="256">
        <v>1</v>
      </c>
      <c r="N178" s="256">
        <v>2</v>
      </c>
      <c r="O178" s="257">
        <v>0.65300000000000002</v>
      </c>
      <c r="P178" s="258">
        <f t="shared" si="34"/>
        <v>6.5508450509860384E-6</v>
      </c>
      <c r="Q178" s="255">
        <v>1</v>
      </c>
      <c r="R178" s="256">
        <v>1</v>
      </c>
      <c r="S178" s="256">
        <v>0</v>
      </c>
      <c r="T178" s="257">
        <v>0.73</v>
      </c>
      <c r="U178" s="258">
        <f t="shared" si="35"/>
        <v>7.4621350313200122E-6</v>
      </c>
      <c r="V178" s="255">
        <v>1</v>
      </c>
      <c r="W178" s="256">
        <v>1</v>
      </c>
      <c r="X178" s="256">
        <v>0</v>
      </c>
      <c r="Y178" s="257">
        <v>0.73</v>
      </c>
      <c r="Z178" s="258">
        <f t="shared" si="36"/>
        <v>7.398631901745357E-6</v>
      </c>
      <c r="AA178" s="255">
        <v>8</v>
      </c>
      <c r="AB178" s="256">
        <v>2010</v>
      </c>
      <c r="AC178" s="256">
        <v>73</v>
      </c>
      <c r="AD178" s="257">
        <v>7109.808</v>
      </c>
      <c r="AE178" s="258">
        <f t="shared" si="37"/>
        <v>6.9516635628589854E-2</v>
      </c>
    </row>
    <row r="179" spans="1:31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</row>
    <row r="180" spans="1:31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</row>
    <row r="181" spans="1:31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</row>
    <row r="182" spans="1:31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</row>
    <row r="183" spans="1:31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</row>
    <row r="184" spans="1:31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</row>
    <row r="185" spans="1:31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</row>
    <row r="186" spans="1:31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</row>
    <row r="187" spans="1:31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</row>
    <row r="188" spans="1:31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</row>
    <row r="189" spans="1:31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</row>
    <row r="190" spans="1:31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</row>
    <row r="191" spans="1:31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</row>
    <row r="192" spans="1:31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</row>
    <row r="193" spans="1:31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</row>
    <row r="194" spans="1:31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115" t="s">
        <v>2</v>
      </c>
      <c r="B196" s="241">
        <f t="shared" ref="B196:F196" si="38">SUM(B$172:B$195)</f>
        <v>76</v>
      </c>
      <c r="C196" s="242">
        <f t="shared" si="38"/>
        <v>815444</v>
      </c>
      <c r="D196" s="242">
        <f t="shared" si="38"/>
        <v>534</v>
      </c>
      <c r="E196" s="243">
        <f t="shared" si="38"/>
        <v>76366.239999999991</v>
      </c>
      <c r="F196" s="244">
        <f t="shared" si="38"/>
        <v>1.0000000000000002</v>
      </c>
      <c r="G196" s="249">
        <f t="shared" ref="G196:AE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96100.048999999999</v>
      </c>
      <c r="K196" s="251">
        <f t="shared" si="39"/>
        <v>0.99999999999999989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99681.796000000017</v>
      </c>
      <c r="P196" s="263">
        <f t="shared" si="39"/>
        <v>0.99999999999999978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</v>
      </c>
      <c r="Z196" s="263">
        <f t="shared" si="39"/>
        <v>0.99999999999999989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102274.91500000001</v>
      </c>
      <c r="AE196" s="263">
        <f t="shared" si="39"/>
        <v>1</v>
      </c>
    </row>
    <row r="199" spans="1:31" ht="12.75" customHeight="1" x14ac:dyDescent="0.2"/>
    <row r="200" spans="1:31" ht="12.75" customHeight="1" x14ac:dyDescent="0.2">
      <c r="A200" s="110" t="str">
        <f>Translation!$A$39</f>
        <v>Vorsorgekapital in Mio. CHF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Q3:U3"/>
    <mergeCell ref="L3:P3"/>
    <mergeCell ref="V3:Z3"/>
    <mergeCell ref="AA3:AE3"/>
    <mergeCell ref="G3:K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Translation!$A$259</f>
        <v>Erhöhung Deckungsgrad pro Jahr bei einer Minderverzinsung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Translation!$A$260</f>
        <v>Erhöhung Deckungsgrad um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Translation!$A261</f>
        <v>0.00% – 0.19%</v>
      </c>
      <c r="B12" s="30">
        <v>78</v>
      </c>
      <c r="C12" s="6">
        <v>3015</v>
      </c>
      <c r="D12" s="6">
        <v>19502</v>
      </c>
      <c r="E12" s="150">
        <v>8238.5380000000005</v>
      </c>
      <c r="F12" s="31">
        <f t="shared" ref="F12:F17" si="0">E12/E$36</f>
        <v>8.4316263496080571E-3</v>
      </c>
      <c r="G12" s="41">
        <v>84</v>
      </c>
      <c r="H12" s="42">
        <v>3748</v>
      </c>
      <c r="I12" s="42">
        <v>21479</v>
      </c>
      <c r="J12" s="160">
        <v>8958.1710000000003</v>
      </c>
      <c r="K12" s="44">
        <f t="shared" ref="K12:K17" si="1">J12/J$36</f>
        <v>9.7145333038973491E-3</v>
      </c>
      <c r="L12" s="76">
        <v>82</v>
      </c>
      <c r="M12" s="122">
        <v>4056</v>
      </c>
      <c r="N12" s="122">
        <v>22553</v>
      </c>
      <c r="O12" s="166">
        <v>9515.8320000000003</v>
      </c>
      <c r="P12" s="124">
        <f t="shared" ref="P12:P17" si="2">O12/O$36</f>
        <v>1.0534662572758388E-2</v>
      </c>
      <c r="Q12" s="76">
        <v>96</v>
      </c>
      <c r="R12" s="122">
        <v>5164</v>
      </c>
      <c r="S12" s="122">
        <v>23528</v>
      </c>
      <c r="T12" s="166">
        <v>10239.393999999998</v>
      </c>
      <c r="U12" s="124">
        <f t="shared" ref="U12:U17" si="3">T12/T$36</f>
        <v>1.19053703442804E-2</v>
      </c>
      <c r="V12" s="76">
        <v>96</v>
      </c>
      <c r="W12" s="122">
        <v>5568</v>
      </c>
      <c r="X12" s="122">
        <v>24560</v>
      </c>
      <c r="Y12" s="166">
        <v>10665.714</v>
      </c>
      <c r="Z12" s="124">
        <f t="shared" ref="Z12:Z17" si="4">Y12/Y$36</f>
        <v>1.2955935274434876E-2</v>
      </c>
      <c r="AA12" s="76">
        <v>94</v>
      </c>
      <c r="AB12" s="122">
        <v>4884</v>
      </c>
      <c r="AC12" s="122">
        <v>21923</v>
      </c>
      <c r="AD12" s="166">
        <v>9282.0490000000009</v>
      </c>
      <c r="AE12" s="124">
        <f t="shared" ref="AE12:AE17" si="5">AD12/AD$36</f>
        <v>1.1544391729714559E-2</v>
      </c>
      <c r="AF12" s="76">
        <v>115</v>
      </c>
      <c r="AG12" s="122">
        <v>24269</v>
      </c>
      <c r="AH12" s="122">
        <v>23970</v>
      </c>
      <c r="AI12" s="166">
        <v>41829.788999999997</v>
      </c>
      <c r="AJ12" s="124">
        <f t="shared" ref="AJ12:AJ17" si="6">AI12/AI$36</f>
        <v>5.6113109790212834E-2</v>
      </c>
    </row>
    <row r="13" spans="1:36" x14ac:dyDescent="0.2">
      <c r="A13" s="114" t="str">
        <f>Translation!$A262</f>
        <v>0.20% – 0.39%</v>
      </c>
      <c r="B13" s="30">
        <v>157</v>
      </c>
      <c r="C13" s="6">
        <v>228407</v>
      </c>
      <c r="D13" s="6">
        <v>140505</v>
      </c>
      <c r="E13" s="150">
        <v>97283.997000000003</v>
      </c>
      <c r="F13" s="31">
        <f t="shared" si="0"/>
        <v>9.9564062519392538E-2</v>
      </c>
      <c r="G13" s="41">
        <v>151</v>
      </c>
      <c r="H13" s="42">
        <v>202211</v>
      </c>
      <c r="I13" s="42">
        <v>152359</v>
      </c>
      <c r="J13" s="160">
        <v>118088.75599999999</v>
      </c>
      <c r="K13" s="44">
        <f t="shared" si="1"/>
        <v>0.1280593050721858</v>
      </c>
      <c r="L13" s="76">
        <v>158</v>
      </c>
      <c r="M13" s="122">
        <v>194556</v>
      </c>
      <c r="N13" s="122">
        <v>149162</v>
      </c>
      <c r="O13" s="166">
        <v>113719.88799999999</v>
      </c>
      <c r="P13" s="124">
        <f t="shared" si="2"/>
        <v>0.12589552315466221</v>
      </c>
      <c r="Q13" s="76">
        <v>159</v>
      </c>
      <c r="R13" s="122">
        <v>205271</v>
      </c>
      <c r="S13" s="122">
        <v>152036</v>
      </c>
      <c r="T13" s="166">
        <v>114408.811</v>
      </c>
      <c r="U13" s="124">
        <f t="shared" si="3"/>
        <v>0.13302342556637448</v>
      </c>
      <c r="V13" s="76">
        <v>156</v>
      </c>
      <c r="W13" s="122">
        <v>198851</v>
      </c>
      <c r="X13" s="122">
        <v>153769</v>
      </c>
      <c r="Y13" s="166">
        <v>110482.13500000001</v>
      </c>
      <c r="Z13" s="124">
        <f t="shared" si="4"/>
        <v>0.13420567906109016</v>
      </c>
      <c r="AA13" s="76">
        <v>158</v>
      </c>
      <c r="AB13" s="122">
        <v>241552</v>
      </c>
      <c r="AC13" s="122">
        <v>183688</v>
      </c>
      <c r="AD13" s="166">
        <v>133457.75399999999</v>
      </c>
      <c r="AE13" s="124">
        <f t="shared" si="5"/>
        <v>0.16598582829544206</v>
      </c>
      <c r="AF13" s="76">
        <v>168</v>
      </c>
      <c r="AG13" s="122">
        <v>268113</v>
      </c>
      <c r="AH13" s="122">
        <v>202027</v>
      </c>
      <c r="AI13" s="166">
        <v>133765.29999999999</v>
      </c>
      <c r="AJ13" s="124">
        <f t="shared" si="6"/>
        <v>0.17944118639997816</v>
      </c>
    </row>
    <row r="14" spans="1:36" x14ac:dyDescent="0.2">
      <c r="A14" s="114" t="str">
        <f>Translation!$A263</f>
        <v>0.40% – 0.59%</v>
      </c>
      <c r="B14" s="30">
        <v>468</v>
      </c>
      <c r="C14" s="6">
        <v>1585462</v>
      </c>
      <c r="D14" s="6">
        <v>602702</v>
      </c>
      <c r="E14" s="150">
        <v>503841.47100000002</v>
      </c>
      <c r="F14" s="31">
        <f t="shared" si="0"/>
        <v>0.51565010963218028</v>
      </c>
      <c r="G14" s="41">
        <v>499</v>
      </c>
      <c r="H14" s="42">
        <v>1343424</v>
      </c>
      <c r="I14" s="42">
        <v>606545</v>
      </c>
      <c r="J14" s="160">
        <v>499197.13399999996</v>
      </c>
      <c r="K14" s="44">
        <f t="shared" si="1"/>
        <v>0.54134568132860017</v>
      </c>
      <c r="L14" s="76">
        <v>511</v>
      </c>
      <c r="M14" s="122">
        <v>1313330</v>
      </c>
      <c r="N14" s="122">
        <v>595382</v>
      </c>
      <c r="O14" s="166">
        <v>487479.43300000002</v>
      </c>
      <c r="P14" s="124">
        <f t="shared" si="2"/>
        <v>0.53967234161075772</v>
      </c>
      <c r="Q14" s="76">
        <v>504</v>
      </c>
      <c r="R14" s="122">
        <v>1269084</v>
      </c>
      <c r="S14" s="122">
        <v>571012</v>
      </c>
      <c r="T14" s="166">
        <v>457080.61199999996</v>
      </c>
      <c r="U14" s="124">
        <f t="shared" si="3"/>
        <v>0.53144883017982669</v>
      </c>
      <c r="V14" s="76">
        <v>475</v>
      </c>
      <c r="W14" s="122">
        <v>1234013</v>
      </c>
      <c r="X14" s="122">
        <v>541266</v>
      </c>
      <c r="Y14" s="166">
        <v>426801.89899999998</v>
      </c>
      <c r="Z14" s="124">
        <f t="shared" si="4"/>
        <v>0.51844797061405268</v>
      </c>
      <c r="AA14" s="76">
        <v>486</v>
      </c>
      <c r="AB14" s="122">
        <v>1229120</v>
      </c>
      <c r="AC14" s="122">
        <v>503334</v>
      </c>
      <c r="AD14" s="166">
        <v>398535.098</v>
      </c>
      <c r="AE14" s="124">
        <f t="shared" si="5"/>
        <v>0.49567129944607924</v>
      </c>
      <c r="AF14" s="76">
        <v>510</v>
      </c>
      <c r="AG14" s="122">
        <v>1183855</v>
      </c>
      <c r="AH14" s="122">
        <v>474884</v>
      </c>
      <c r="AI14" s="166">
        <v>377291.84299999999</v>
      </c>
      <c r="AJ14" s="124">
        <f t="shared" si="6"/>
        <v>0.50612300743880745</v>
      </c>
    </row>
    <row r="15" spans="1:36" x14ac:dyDescent="0.2">
      <c r="A15" s="114" t="str">
        <f>Translation!$A264</f>
        <v>0.60% – 0.79%</v>
      </c>
      <c r="B15" s="30">
        <v>340</v>
      </c>
      <c r="C15" s="6">
        <v>1012601</v>
      </c>
      <c r="D15" s="6">
        <v>154266</v>
      </c>
      <c r="E15" s="150">
        <v>185019.73199999999</v>
      </c>
      <c r="F15" s="31">
        <f t="shared" si="0"/>
        <v>0.18935607841204602</v>
      </c>
      <c r="G15" s="41">
        <v>395</v>
      </c>
      <c r="H15" s="42">
        <v>1194916</v>
      </c>
      <c r="I15" s="42">
        <v>144109</v>
      </c>
      <c r="J15" s="160">
        <v>147326.848</v>
      </c>
      <c r="K15" s="44">
        <f t="shared" si="1"/>
        <v>0.15976604727172794</v>
      </c>
      <c r="L15" s="76">
        <v>405</v>
      </c>
      <c r="M15" s="122">
        <v>1150675</v>
      </c>
      <c r="N15" s="122">
        <v>138599</v>
      </c>
      <c r="O15" s="166">
        <v>141460.20800000001</v>
      </c>
      <c r="P15" s="124">
        <f t="shared" si="2"/>
        <v>0.15660591304598659</v>
      </c>
      <c r="Q15" s="76">
        <v>404</v>
      </c>
      <c r="R15" s="122">
        <v>1110510</v>
      </c>
      <c r="S15" s="122">
        <v>134344</v>
      </c>
      <c r="T15" s="166">
        <v>137058.07800000001</v>
      </c>
      <c r="U15" s="124">
        <f t="shared" si="3"/>
        <v>0.15935778789890009</v>
      </c>
      <c r="V15" s="76">
        <v>439</v>
      </c>
      <c r="W15" s="122">
        <v>1172326</v>
      </c>
      <c r="X15" s="122">
        <v>148989</v>
      </c>
      <c r="Y15" s="166">
        <v>136983.78700000001</v>
      </c>
      <c r="Z15" s="124">
        <f t="shared" si="4"/>
        <v>0.16639796248230299</v>
      </c>
      <c r="AA15" s="76">
        <v>466</v>
      </c>
      <c r="AB15" s="122">
        <v>1095347</v>
      </c>
      <c r="AC15" s="122">
        <v>139924</v>
      </c>
      <c r="AD15" s="166">
        <v>122270.019</v>
      </c>
      <c r="AE15" s="124">
        <f t="shared" si="5"/>
        <v>0.15207127177799232</v>
      </c>
      <c r="AF15" s="76">
        <v>485</v>
      </c>
      <c r="AG15" s="122">
        <v>1227332</v>
      </c>
      <c r="AH15" s="122">
        <v>148505</v>
      </c>
      <c r="AI15" s="166">
        <v>120518.52499999999</v>
      </c>
      <c r="AJ15" s="124">
        <f t="shared" si="6"/>
        <v>0.16167112927773816</v>
      </c>
    </row>
    <row r="16" spans="1:36" x14ac:dyDescent="0.2">
      <c r="A16" s="114" t="str">
        <f>Translation!$A265</f>
        <v>0.80% – 0.99%</v>
      </c>
      <c r="B16" s="30">
        <v>154</v>
      </c>
      <c r="C16" s="6">
        <v>1284255</v>
      </c>
      <c r="D16" s="6">
        <v>27128</v>
      </c>
      <c r="E16" s="150">
        <v>149486.671</v>
      </c>
      <c r="F16" s="31">
        <f t="shared" si="0"/>
        <v>0.15299022158042974</v>
      </c>
      <c r="G16" s="41">
        <v>271</v>
      </c>
      <c r="H16" s="42">
        <v>950383</v>
      </c>
      <c r="I16" s="42">
        <v>12793</v>
      </c>
      <c r="J16" s="160">
        <v>94084.198000000004</v>
      </c>
      <c r="K16" s="44">
        <f t="shared" si="1"/>
        <v>0.10202797812650287</v>
      </c>
      <c r="L16" s="76">
        <v>299</v>
      </c>
      <c r="M16" s="122">
        <v>958047</v>
      </c>
      <c r="N16" s="122">
        <v>11778</v>
      </c>
      <c r="O16" s="166">
        <v>96971.945000000007</v>
      </c>
      <c r="P16" s="124">
        <f t="shared" si="2"/>
        <v>0.10735442992258426</v>
      </c>
      <c r="Q16" s="76">
        <v>324</v>
      </c>
      <c r="R16" s="122">
        <v>977055</v>
      </c>
      <c r="S16" s="122">
        <v>7842</v>
      </c>
      <c r="T16" s="166">
        <v>94304.254000000001</v>
      </c>
      <c r="U16" s="124">
        <f t="shared" si="3"/>
        <v>0.10964780424613864</v>
      </c>
      <c r="V16" s="76">
        <v>358</v>
      </c>
      <c r="W16" s="122">
        <v>917546</v>
      </c>
      <c r="X16" s="122">
        <v>9505</v>
      </c>
      <c r="Y16" s="166">
        <v>90598.459000000003</v>
      </c>
      <c r="Z16" s="124">
        <f t="shared" si="4"/>
        <v>0.11005243256734072</v>
      </c>
      <c r="AA16" s="76">
        <v>413</v>
      </c>
      <c r="AB16" s="122">
        <v>838983</v>
      </c>
      <c r="AC16" s="122">
        <v>18960</v>
      </c>
      <c r="AD16" s="166">
        <v>83032.86</v>
      </c>
      <c r="AE16" s="124">
        <f t="shared" si="5"/>
        <v>0.10327071773468839</v>
      </c>
      <c r="AF16" s="76">
        <v>430</v>
      </c>
      <c r="AG16" s="122">
        <v>776312</v>
      </c>
      <c r="AH16" s="122">
        <v>22324</v>
      </c>
      <c r="AI16" s="166">
        <v>58750.050999999999</v>
      </c>
      <c r="AJ16" s="124">
        <f t="shared" si="6"/>
        <v>7.8811013413039296E-2</v>
      </c>
    </row>
    <row r="17" spans="1:36" ht="12.75" customHeight="1" x14ac:dyDescent="0.2">
      <c r="A17" s="110" t="str">
        <f>Translation!$A266</f>
        <v>1.00%</v>
      </c>
      <c r="B17" s="30">
        <v>259</v>
      </c>
      <c r="C17" s="6">
        <v>202041</v>
      </c>
      <c r="D17" s="6">
        <v>5403</v>
      </c>
      <c r="E17" s="150">
        <v>33229.103999999999</v>
      </c>
      <c r="F17" s="31">
        <f t="shared" si="0"/>
        <v>3.4007901506343294E-2</v>
      </c>
      <c r="G17" s="41">
        <v>187</v>
      </c>
      <c r="H17" s="42">
        <v>547215</v>
      </c>
      <c r="I17" s="42">
        <v>10</v>
      </c>
      <c r="J17" s="160">
        <v>54486.052000000003</v>
      </c>
      <c r="K17" s="44">
        <f t="shared" si="1"/>
        <v>5.9086454897085888E-2</v>
      </c>
      <c r="L17" s="76">
        <v>199</v>
      </c>
      <c r="M17" s="122">
        <v>555248</v>
      </c>
      <c r="N17" s="122">
        <v>17</v>
      </c>
      <c r="O17" s="166">
        <v>54140.476999999999</v>
      </c>
      <c r="P17" s="124">
        <f t="shared" si="2"/>
        <v>5.993712969325081E-2</v>
      </c>
      <c r="Q17" s="76">
        <v>195</v>
      </c>
      <c r="R17" s="122">
        <v>483010</v>
      </c>
      <c r="S17" s="122">
        <v>63</v>
      </c>
      <c r="T17" s="166">
        <v>46973.99</v>
      </c>
      <c r="U17" s="124">
        <f t="shared" si="3"/>
        <v>5.4616781764479823E-2</v>
      </c>
      <c r="V17" s="76">
        <v>219</v>
      </c>
      <c r="W17" s="122">
        <v>509851</v>
      </c>
      <c r="X17" s="122">
        <v>512</v>
      </c>
      <c r="Y17" s="166">
        <v>47697.96</v>
      </c>
      <c r="Z17" s="124">
        <f t="shared" si="4"/>
        <v>5.7940020000778539E-2</v>
      </c>
      <c r="AA17" s="76">
        <v>228</v>
      </c>
      <c r="AB17" s="122">
        <v>594151</v>
      </c>
      <c r="AC17" s="122">
        <v>989</v>
      </c>
      <c r="AD17" s="166">
        <v>57453.235000000001</v>
      </c>
      <c r="AE17" s="124">
        <f t="shared" si="5"/>
        <v>7.1456491016083507E-2</v>
      </c>
      <c r="AF17" s="76">
        <v>197</v>
      </c>
      <c r="AG17" s="122">
        <v>452867</v>
      </c>
      <c r="AH17" s="122">
        <v>71622</v>
      </c>
      <c r="AI17" s="166">
        <v>13299.327000000001</v>
      </c>
      <c r="AJ17" s="124">
        <f t="shared" si="6"/>
        <v>1.7840553680223966E-2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860065.13899999985</v>
      </c>
      <c r="U36" s="127">
        <f t="shared" si="8"/>
        <v>1.0000000000000002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823229.95400000003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804031.0149999999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745454.83500000008</v>
      </c>
      <c r="AJ36" s="127">
        <f t="shared" si="8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0.00% – 0.19%</v>
      </c>
      <c r="B52" s="33">
        <v>75</v>
      </c>
      <c r="C52" s="8">
        <v>3004</v>
      </c>
      <c r="D52" s="8">
        <v>19327</v>
      </c>
      <c r="E52" s="152">
        <v>8156.9719999999998</v>
      </c>
      <c r="F52" s="34">
        <f t="shared" ref="F52:F57" si="9">E52/E$76</f>
        <v>9.7317166371610232E-3</v>
      </c>
      <c r="G52" s="47">
        <v>81</v>
      </c>
      <c r="H52" s="48">
        <v>3737</v>
      </c>
      <c r="I52" s="48">
        <v>21299</v>
      </c>
      <c r="J52" s="162">
        <v>8876.7990000000009</v>
      </c>
      <c r="K52" s="50">
        <f t="shared" ref="K52:K57" si="10">J52/J$76</f>
        <v>1.1175690827147471E-2</v>
      </c>
      <c r="L52" s="128">
        <v>82</v>
      </c>
      <c r="M52" s="129">
        <v>4056</v>
      </c>
      <c r="N52" s="129">
        <v>22553</v>
      </c>
      <c r="O52" s="168">
        <v>9515.8320000000003</v>
      </c>
      <c r="P52" s="131">
        <f t="shared" ref="P52:P57" si="11">O52/O$76</f>
        <v>1.2369827463572822E-2</v>
      </c>
      <c r="Q52" s="128">
        <v>95</v>
      </c>
      <c r="R52" s="129">
        <v>5153</v>
      </c>
      <c r="S52" s="129">
        <v>23503</v>
      </c>
      <c r="T52" s="168">
        <v>10180.531999999999</v>
      </c>
      <c r="U52" s="131">
        <f t="shared" ref="U52:U57" si="12">T52/T$76</f>
        <v>1.3892879433466518E-2</v>
      </c>
      <c r="V52" s="128">
        <v>95</v>
      </c>
      <c r="W52" s="129">
        <v>5557</v>
      </c>
      <c r="X52" s="129">
        <v>24534</v>
      </c>
      <c r="Y52" s="168">
        <v>10607.99</v>
      </c>
      <c r="Z52" s="131">
        <f t="shared" ref="Z52:Z57" si="13">Y52/Y$76</f>
        <v>1.5068554066397255E-2</v>
      </c>
      <c r="AA52" s="128">
        <v>92</v>
      </c>
      <c r="AB52" s="129">
        <v>4871</v>
      </c>
      <c r="AC52" s="129">
        <v>21833</v>
      </c>
      <c r="AD52" s="168">
        <v>9171.9860000000008</v>
      </c>
      <c r="AE52" s="131">
        <f t="shared" ref="AE52:AE57" si="14">AD52/AD$76</f>
        <v>1.3513455077658221E-2</v>
      </c>
      <c r="AF52" s="128">
        <v>113</v>
      </c>
      <c r="AG52" s="129">
        <v>24256</v>
      </c>
      <c r="AH52" s="129">
        <v>23879</v>
      </c>
      <c r="AI52" s="168">
        <v>41730.707999999999</v>
      </c>
      <c r="AJ52" s="131">
        <f t="shared" ref="AJ52:AJ57" si="15">AI52/AI$76</f>
        <v>6.7672298776695658E-2</v>
      </c>
    </row>
    <row r="53" spans="1:36" x14ac:dyDescent="0.2">
      <c r="A53" s="114" t="str">
        <f>$A$13</f>
        <v>0.20% – 0.39%</v>
      </c>
      <c r="B53" s="33">
        <v>147</v>
      </c>
      <c r="C53" s="8">
        <v>156891</v>
      </c>
      <c r="D53" s="8">
        <v>102784</v>
      </c>
      <c r="E53" s="152">
        <v>61704.264000000003</v>
      </c>
      <c r="F53" s="34">
        <f t="shared" si="9"/>
        <v>7.3616583770616847E-2</v>
      </c>
      <c r="G53" s="47">
        <v>142</v>
      </c>
      <c r="H53" s="48">
        <v>133274</v>
      </c>
      <c r="I53" s="48">
        <v>116288</v>
      </c>
      <c r="J53" s="162">
        <v>87589.879000000001</v>
      </c>
      <c r="K53" s="50">
        <f t="shared" si="10"/>
        <v>0.11027369294846676</v>
      </c>
      <c r="L53" s="128">
        <v>148</v>
      </c>
      <c r="M53" s="129">
        <v>127701</v>
      </c>
      <c r="N53" s="129">
        <v>114086</v>
      </c>
      <c r="O53" s="168">
        <v>83912.301999999996</v>
      </c>
      <c r="P53" s="131">
        <f t="shared" si="11"/>
        <v>0.10907934249062158</v>
      </c>
      <c r="Q53" s="128">
        <v>152</v>
      </c>
      <c r="R53" s="129">
        <v>139508</v>
      </c>
      <c r="S53" s="129">
        <v>118757</v>
      </c>
      <c r="T53" s="168">
        <v>85657.244000000006</v>
      </c>
      <c r="U53" s="131">
        <f t="shared" si="12"/>
        <v>0.11689229634512455</v>
      </c>
      <c r="V53" s="128">
        <v>147</v>
      </c>
      <c r="W53" s="129">
        <v>112044</v>
      </c>
      <c r="X53" s="129">
        <v>105712</v>
      </c>
      <c r="Y53" s="168">
        <v>72951.614000000001</v>
      </c>
      <c r="Z53" s="131">
        <f t="shared" si="13"/>
        <v>0.10362710935718671</v>
      </c>
      <c r="AA53" s="128">
        <v>146</v>
      </c>
      <c r="AB53" s="129">
        <v>179442</v>
      </c>
      <c r="AC53" s="129">
        <v>150166</v>
      </c>
      <c r="AD53" s="168">
        <v>107302.44899999999</v>
      </c>
      <c r="AE53" s="131">
        <f t="shared" si="14"/>
        <v>0.15809300453404662</v>
      </c>
      <c r="AF53" s="128">
        <v>158</v>
      </c>
      <c r="AG53" s="129">
        <v>216224</v>
      </c>
      <c r="AH53" s="129">
        <v>173019</v>
      </c>
      <c r="AI53" s="168">
        <v>112102.66</v>
      </c>
      <c r="AJ53" s="131">
        <f t="shared" si="15"/>
        <v>0.18179046234207982</v>
      </c>
    </row>
    <row r="54" spans="1:36" x14ac:dyDescent="0.2">
      <c r="A54" s="114" t="str">
        <f>$A$14</f>
        <v>0.40% – 0.59%</v>
      </c>
      <c r="B54" s="33">
        <v>444</v>
      </c>
      <c r="C54" s="8">
        <v>1346290</v>
      </c>
      <c r="D54" s="8">
        <v>484343</v>
      </c>
      <c r="E54" s="152">
        <v>400875.54700000002</v>
      </c>
      <c r="F54" s="34">
        <f t="shared" si="9"/>
        <v>0.47826659576260966</v>
      </c>
      <c r="G54" s="47">
        <v>473</v>
      </c>
      <c r="H54" s="48">
        <v>1107002</v>
      </c>
      <c r="I54" s="48">
        <v>491336</v>
      </c>
      <c r="J54" s="162">
        <v>401931.55099999998</v>
      </c>
      <c r="K54" s="50">
        <f t="shared" si="10"/>
        <v>0.50602280705599567</v>
      </c>
      <c r="L54" s="128">
        <v>483</v>
      </c>
      <c r="M54" s="129">
        <v>1054462</v>
      </c>
      <c r="N54" s="129">
        <v>474274</v>
      </c>
      <c r="O54" s="168">
        <v>383276.902</v>
      </c>
      <c r="P54" s="131">
        <f t="shared" si="11"/>
        <v>0.4982295976339966</v>
      </c>
      <c r="Q54" s="128">
        <v>474</v>
      </c>
      <c r="R54" s="129">
        <v>1013790</v>
      </c>
      <c r="S54" s="129">
        <v>454577</v>
      </c>
      <c r="T54" s="168">
        <v>358761.75799999997</v>
      </c>
      <c r="U54" s="131">
        <f t="shared" si="12"/>
        <v>0.48958481238824181</v>
      </c>
      <c r="V54" s="128">
        <v>447</v>
      </c>
      <c r="W54" s="129">
        <v>1012488</v>
      </c>
      <c r="X54" s="129">
        <v>445515</v>
      </c>
      <c r="Y54" s="168">
        <v>345142.13500000001</v>
      </c>
      <c r="Z54" s="131">
        <f t="shared" si="13"/>
        <v>0.49027128813651605</v>
      </c>
      <c r="AA54" s="128">
        <v>457</v>
      </c>
      <c r="AB54" s="129">
        <v>951863</v>
      </c>
      <c r="AC54" s="129">
        <v>383034</v>
      </c>
      <c r="AD54" s="168">
        <v>299499.34999999998</v>
      </c>
      <c r="AE54" s="131">
        <f t="shared" si="14"/>
        <v>0.44126441231079461</v>
      </c>
      <c r="AF54" s="128">
        <v>465</v>
      </c>
      <c r="AG54" s="129">
        <v>877641</v>
      </c>
      <c r="AH54" s="129">
        <v>344279</v>
      </c>
      <c r="AI54" s="168">
        <v>270257.43</v>
      </c>
      <c r="AJ54" s="131">
        <f t="shared" si="15"/>
        <v>0.43826099354896908</v>
      </c>
    </row>
    <row r="55" spans="1:36" x14ac:dyDescent="0.2">
      <c r="A55" s="114" t="str">
        <f>$A$15</f>
        <v>0.60% – 0.79%</v>
      </c>
      <c r="B55" s="33">
        <v>339</v>
      </c>
      <c r="C55" s="8">
        <v>1011571</v>
      </c>
      <c r="D55" s="8">
        <v>153867</v>
      </c>
      <c r="E55" s="152">
        <v>184731.73199999999</v>
      </c>
      <c r="F55" s="34">
        <f t="shared" si="9"/>
        <v>0.2203951257545044</v>
      </c>
      <c r="G55" s="47">
        <v>395</v>
      </c>
      <c r="H55" s="48">
        <v>1194916</v>
      </c>
      <c r="I55" s="48">
        <v>144109</v>
      </c>
      <c r="J55" s="162">
        <v>147326.848</v>
      </c>
      <c r="K55" s="50">
        <f t="shared" si="10"/>
        <v>0.18548119697045629</v>
      </c>
      <c r="L55" s="128">
        <v>405</v>
      </c>
      <c r="M55" s="129">
        <v>1150675</v>
      </c>
      <c r="N55" s="129">
        <v>138599</v>
      </c>
      <c r="O55" s="168">
        <v>141460.20800000001</v>
      </c>
      <c r="P55" s="131">
        <f t="shared" si="11"/>
        <v>0.18388705957830317</v>
      </c>
      <c r="Q55" s="128">
        <v>404</v>
      </c>
      <c r="R55" s="129">
        <v>1110510</v>
      </c>
      <c r="S55" s="129">
        <v>134344</v>
      </c>
      <c r="T55" s="168">
        <v>137058.07800000001</v>
      </c>
      <c r="U55" s="131">
        <f t="shared" si="12"/>
        <v>0.18703652746601554</v>
      </c>
      <c r="V55" s="128">
        <v>439</v>
      </c>
      <c r="W55" s="129">
        <v>1172326</v>
      </c>
      <c r="X55" s="129">
        <v>148989</v>
      </c>
      <c r="Y55" s="168">
        <v>136983.78700000001</v>
      </c>
      <c r="Z55" s="131">
        <f t="shared" si="13"/>
        <v>0.19458423326467555</v>
      </c>
      <c r="AA55" s="128">
        <v>466</v>
      </c>
      <c r="AB55" s="129">
        <v>1095347</v>
      </c>
      <c r="AC55" s="129">
        <v>139924</v>
      </c>
      <c r="AD55" s="168">
        <v>122270.019</v>
      </c>
      <c r="AE55" s="131">
        <f t="shared" si="14"/>
        <v>0.18014532611594883</v>
      </c>
      <c r="AF55" s="128">
        <v>485</v>
      </c>
      <c r="AG55" s="129">
        <v>1227332</v>
      </c>
      <c r="AH55" s="129">
        <v>148505</v>
      </c>
      <c r="AI55" s="168">
        <v>120518.52499999999</v>
      </c>
      <c r="AJ55" s="131">
        <f t="shared" si="15"/>
        <v>0.1954379885413558</v>
      </c>
    </row>
    <row r="56" spans="1:36" x14ac:dyDescent="0.2">
      <c r="A56" s="114" t="str">
        <f>$A$16</f>
        <v>0.80% – 0.99%</v>
      </c>
      <c r="B56" s="33">
        <v>154</v>
      </c>
      <c r="C56" s="8">
        <v>1284255</v>
      </c>
      <c r="D56" s="8">
        <v>27128</v>
      </c>
      <c r="E56" s="152">
        <v>149486.671</v>
      </c>
      <c r="F56" s="34">
        <f t="shared" si="9"/>
        <v>0.17834582774153401</v>
      </c>
      <c r="G56" s="47">
        <v>271</v>
      </c>
      <c r="H56" s="48">
        <v>950383</v>
      </c>
      <c r="I56" s="48">
        <v>12793</v>
      </c>
      <c r="J56" s="162">
        <v>94084.198000000004</v>
      </c>
      <c r="K56" s="50">
        <f t="shared" si="10"/>
        <v>0.11844989489658675</v>
      </c>
      <c r="L56" s="128">
        <v>299</v>
      </c>
      <c r="M56" s="129">
        <v>958047</v>
      </c>
      <c r="N56" s="129">
        <v>11778</v>
      </c>
      <c r="O56" s="168">
        <v>96971.945000000007</v>
      </c>
      <c r="P56" s="131">
        <f t="shared" si="11"/>
        <v>0.12605584340466217</v>
      </c>
      <c r="Q56" s="128">
        <v>323</v>
      </c>
      <c r="R56" s="129">
        <v>976083</v>
      </c>
      <c r="S56" s="129">
        <v>7483</v>
      </c>
      <c r="T56" s="168">
        <v>94156.157999999996</v>
      </c>
      <c r="U56" s="131">
        <f t="shared" si="12"/>
        <v>0.12849035305939061</v>
      </c>
      <c r="V56" s="128">
        <v>358</v>
      </c>
      <c r="W56" s="129">
        <v>917546</v>
      </c>
      <c r="X56" s="129">
        <v>9505</v>
      </c>
      <c r="Y56" s="168">
        <v>90598.459000000003</v>
      </c>
      <c r="Z56" s="131">
        <f t="shared" si="13"/>
        <v>0.12869429343106234</v>
      </c>
      <c r="AA56" s="128">
        <v>413</v>
      </c>
      <c r="AB56" s="129">
        <v>838983</v>
      </c>
      <c r="AC56" s="129">
        <v>18960</v>
      </c>
      <c r="AD56" s="168">
        <v>83032.86</v>
      </c>
      <c r="AE56" s="131">
        <f t="shared" si="14"/>
        <v>0.12233564503690739</v>
      </c>
      <c r="AF56" s="128">
        <v>430</v>
      </c>
      <c r="AG56" s="129">
        <v>776312</v>
      </c>
      <c r="AH56" s="129">
        <v>22324</v>
      </c>
      <c r="AI56" s="168">
        <v>58750.050999999999</v>
      </c>
      <c r="AJ56" s="131">
        <f t="shared" si="15"/>
        <v>9.5271592430641414E-2</v>
      </c>
    </row>
    <row r="57" spans="1:36" ht="12.75" customHeight="1" x14ac:dyDescent="0.2">
      <c r="A57" s="114" t="str">
        <f>$A$17</f>
        <v>1.00%</v>
      </c>
      <c r="B57" s="33">
        <v>259</v>
      </c>
      <c r="C57" s="8">
        <v>202041</v>
      </c>
      <c r="D57" s="8">
        <v>5403</v>
      </c>
      <c r="E57" s="152">
        <v>33229.103999999999</v>
      </c>
      <c r="F57" s="34">
        <f t="shared" si="9"/>
        <v>3.9644150333574012E-2</v>
      </c>
      <c r="G57" s="47">
        <v>187</v>
      </c>
      <c r="H57" s="48">
        <v>547215</v>
      </c>
      <c r="I57" s="48">
        <v>10</v>
      </c>
      <c r="J57" s="162">
        <v>54486.052000000003</v>
      </c>
      <c r="K57" s="50">
        <f t="shared" si="10"/>
        <v>6.8596717301347032E-2</v>
      </c>
      <c r="L57" s="128">
        <v>199</v>
      </c>
      <c r="M57" s="129">
        <v>555248</v>
      </c>
      <c r="N57" s="129">
        <v>17</v>
      </c>
      <c r="O57" s="168">
        <v>54140.476999999999</v>
      </c>
      <c r="P57" s="131">
        <f t="shared" si="11"/>
        <v>7.0378329428843714E-2</v>
      </c>
      <c r="Q57" s="128">
        <v>195</v>
      </c>
      <c r="R57" s="129">
        <v>483010</v>
      </c>
      <c r="S57" s="129">
        <v>63</v>
      </c>
      <c r="T57" s="168">
        <v>46973.99</v>
      </c>
      <c r="U57" s="131">
        <f t="shared" si="12"/>
        <v>6.4103131307760922E-2</v>
      </c>
      <c r="V57" s="128">
        <v>219</v>
      </c>
      <c r="W57" s="129">
        <v>509851</v>
      </c>
      <c r="X57" s="129">
        <v>512</v>
      </c>
      <c r="Y57" s="168">
        <v>47697.96</v>
      </c>
      <c r="Z57" s="131">
        <f t="shared" si="13"/>
        <v>6.775452174416205E-2</v>
      </c>
      <c r="AA57" s="128">
        <v>228</v>
      </c>
      <c r="AB57" s="129">
        <v>594151</v>
      </c>
      <c r="AC57" s="129">
        <v>989</v>
      </c>
      <c r="AD57" s="168">
        <v>57453.235000000001</v>
      </c>
      <c r="AE57" s="131">
        <f t="shared" si="14"/>
        <v>8.4648156924644335E-2</v>
      </c>
      <c r="AF57" s="128">
        <v>196</v>
      </c>
      <c r="AG57" s="129">
        <v>452867</v>
      </c>
      <c r="AH57" s="129">
        <v>71621</v>
      </c>
      <c r="AI57" s="168">
        <v>13299.27</v>
      </c>
      <c r="AJ57" s="131">
        <f t="shared" si="15"/>
        <v>2.1566664360258284E-2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794295.32700000005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0.99999999999999989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0.00% – 0.19%</v>
      </c>
      <c r="B92" s="36">
        <v>3</v>
      </c>
      <c r="C92" s="10">
        <v>11</v>
      </c>
      <c r="D92" s="10">
        <v>175</v>
      </c>
      <c r="E92" s="154">
        <v>81.566000000000003</v>
      </c>
      <c r="F92" s="37">
        <f t="shared" ref="F92:F97" si="19">E92/E$116</f>
        <v>5.8716387044204649E-4</v>
      </c>
      <c r="G92" s="53">
        <v>3</v>
      </c>
      <c r="H92" s="54">
        <v>11</v>
      </c>
      <c r="I92" s="54">
        <v>180</v>
      </c>
      <c r="J92" s="164">
        <v>81.372</v>
      </c>
      <c r="K92" s="56">
        <f t="shared" ref="K92:K97" si="20">J92/J$116</f>
        <v>6.3648535683196936E-4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1">O92/O$116</f>
        <v>0</v>
      </c>
      <c r="Q92" s="136">
        <v>1</v>
      </c>
      <c r="R92" s="137">
        <v>11</v>
      </c>
      <c r="S92" s="137">
        <v>25</v>
      </c>
      <c r="T92" s="170">
        <v>58.862000000000002</v>
      </c>
      <c r="U92" s="139">
        <f t="shared" ref="U92:U97" si="22">T92/T$116</f>
        <v>4.6247023990021036E-4</v>
      </c>
      <c r="V92" s="136">
        <v>1</v>
      </c>
      <c r="W92" s="137">
        <v>11</v>
      </c>
      <c r="X92" s="137">
        <v>26</v>
      </c>
      <c r="Y92" s="170">
        <v>57.723999999999997</v>
      </c>
      <c r="Z92" s="139">
        <f t="shared" ref="Z92:Z97" si="23">Y92/Y$116</f>
        <v>4.8406678219675768E-4</v>
      </c>
      <c r="AA92" s="136">
        <v>2</v>
      </c>
      <c r="AB92" s="137">
        <v>13</v>
      </c>
      <c r="AC92" s="137">
        <v>90</v>
      </c>
      <c r="AD92" s="170">
        <v>110.063</v>
      </c>
      <c r="AE92" s="139">
        <f t="shared" ref="AE92:AE97" si="24">AD92/AD$116</f>
        <v>8.7838802648812801E-4</v>
      </c>
      <c r="AF92" s="136">
        <v>2</v>
      </c>
      <c r="AG92" s="137">
        <v>13</v>
      </c>
      <c r="AH92" s="137">
        <v>91</v>
      </c>
      <c r="AI92" s="170">
        <v>99.081000000000003</v>
      </c>
      <c r="AJ92" s="139">
        <f t="shared" ref="AJ92:AJ97" si="25">AI92/AI$116</f>
        <v>7.6928517241631785E-4</v>
      </c>
    </row>
    <row r="93" spans="1:36" x14ac:dyDescent="0.2">
      <c r="A93" s="114" t="str">
        <f>$A$13</f>
        <v>0.20% – 0.39%</v>
      </c>
      <c r="B93" s="36">
        <v>10</v>
      </c>
      <c r="C93" s="10">
        <v>71516</v>
      </c>
      <c r="D93" s="10">
        <v>37721</v>
      </c>
      <c r="E93" s="154">
        <v>35579.733</v>
      </c>
      <c r="F93" s="37">
        <f t="shared" si="19"/>
        <v>0.25612551476809708</v>
      </c>
      <c r="G93" s="53">
        <v>9</v>
      </c>
      <c r="H93" s="54">
        <v>68937</v>
      </c>
      <c r="I93" s="54">
        <v>36071</v>
      </c>
      <c r="J93" s="164">
        <v>30498.877</v>
      </c>
      <c r="K93" s="56">
        <f t="shared" si="20"/>
        <v>0.23855980693997128</v>
      </c>
      <c r="L93" s="136">
        <v>10</v>
      </c>
      <c r="M93" s="137">
        <v>66855</v>
      </c>
      <c r="N93" s="137">
        <v>35076</v>
      </c>
      <c r="O93" s="170">
        <v>29807.585999999999</v>
      </c>
      <c r="P93" s="139">
        <f t="shared" si="21"/>
        <v>0.22242787833697661</v>
      </c>
      <c r="Q93" s="136">
        <v>7</v>
      </c>
      <c r="R93" s="137">
        <v>65763</v>
      </c>
      <c r="S93" s="137">
        <v>33279</v>
      </c>
      <c r="T93" s="170">
        <v>28751.566999999999</v>
      </c>
      <c r="U93" s="139">
        <f t="shared" si="22"/>
        <v>0.22589691291490216</v>
      </c>
      <c r="V93" s="136">
        <v>9</v>
      </c>
      <c r="W93" s="137">
        <v>86807</v>
      </c>
      <c r="X93" s="137">
        <v>48057</v>
      </c>
      <c r="Y93" s="170">
        <v>37530.521000000001</v>
      </c>
      <c r="Z93" s="139">
        <f t="shared" si="23"/>
        <v>0.31472660478549375</v>
      </c>
      <c r="AA93" s="136">
        <v>12</v>
      </c>
      <c r="AB93" s="137">
        <v>62110</v>
      </c>
      <c r="AC93" s="137">
        <v>33522</v>
      </c>
      <c r="AD93" s="170">
        <v>26155.305</v>
      </c>
      <c r="AE93" s="139">
        <f t="shared" si="24"/>
        <v>0.20873960132964817</v>
      </c>
      <c r="AF93" s="136">
        <v>10</v>
      </c>
      <c r="AG93" s="137">
        <v>51889</v>
      </c>
      <c r="AH93" s="137">
        <v>29008</v>
      </c>
      <c r="AI93" s="170">
        <v>21662.639999999999</v>
      </c>
      <c r="AJ93" s="139">
        <f t="shared" si="25"/>
        <v>0.16819317273132714</v>
      </c>
    </row>
    <row r="94" spans="1:36" x14ac:dyDescent="0.2">
      <c r="A94" s="114" t="str">
        <f>$A$14</f>
        <v>0.40% – 0.59%</v>
      </c>
      <c r="B94" s="36">
        <v>24</v>
      </c>
      <c r="C94" s="10">
        <v>239172</v>
      </c>
      <c r="D94" s="10">
        <v>118359</v>
      </c>
      <c r="E94" s="154">
        <v>102965.924</v>
      </c>
      <c r="F94" s="37">
        <f t="shared" si="19"/>
        <v>0.7412141144531007</v>
      </c>
      <c r="G94" s="53">
        <v>26</v>
      </c>
      <c r="H94" s="54">
        <v>236422</v>
      </c>
      <c r="I94" s="54">
        <v>115209</v>
      </c>
      <c r="J94" s="164">
        <v>97265.582999999999</v>
      </c>
      <c r="K94" s="56">
        <f t="shared" si="20"/>
        <v>0.76080370770319683</v>
      </c>
      <c r="L94" s="136">
        <v>28</v>
      </c>
      <c r="M94" s="137">
        <v>258868</v>
      </c>
      <c r="N94" s="137">
        <v>121108</v>
      </c>
      <c r="O94" s="170">
        <v>104202.531</v>
      </c>
      <c r="P94" s="139">
        <f t="shared" si="21"/>
        <v>0.77757212166302347</v>
      </c>
      <c r="Q94" s="136">
        <v>30</v>
      </c>
      <c r="R94" s="137">
        <v>255294</v>
      </c>
      <c r="S94" s="137">
        <v>116435</v>
      </c>
      <c r="T94" s="170">
        <v>98318.854000000007</v>
      </c>
      <c r="U94" s="139">
        <f t="shared" si="22"/>
        <v>0.77247704794423833</v>
      </c>
      <c r="V94" s="136">
        <v>28</v>
      </c>
      <c r="W94" s="137">
        <v>221525</v>
      </c>
      <c r="X94" s="137">
        <v>95751</v>
      </c>
      <c r="Y94" s="170">
        <v>81659.763999999996</v>
      </c>
      <c r="Z94" s="139">
        <f t="shared" si="23"/>
        <v>0.68478932843230955</v>
      </c>
      <c r="AA94" s="136">
        <v>29</v>
      </c>
      <c r="AB94" s="137">
        <v>277257</v>
      </c>
      <c r="AC94" s="137">
        <v>120300</v>
      </c>
      <c r="AD94" s="170">
        <v>99035.748000000007</v>
      </c>
      <c r="AE94" s="139">
        <f t="shared" si="24"/>
        <v>0.79038201064386371</v>
      </c>
      <c r="AF94" s="136">
        <v>45</v>
      </c>
      <c r="AG94" s="137">
        <v>306214</v>
      </c>
      <c r="AH94" s="137">
        <v>130605</v>
      </c>
      <c r="AI94" s="170">
        <v>107034.413</v>
      </c>
      <c r="AJ94" s="139">
        <f t="shared" si="25"/>
        <v>0.831037099536585</v>
      </c>
    </row>
    <row r="95" spans="1:36" x14ac:dyDescent="0.2">
      <c r="A95" s="114" t="str">
        <f>$A$15</f>
        <v>0.60% – 0.79%</v>
      </c>
      <c r="B95" s="36">
        <v>1</v>
      </c>
      <c r="C95" s="10">
        <v>1030</v>
      </c>
      <c r="D95" s="10">
        <v>399</v>
      </c>
      <c r="E95" s="154">
        <v>288</v>
      </c>
      <c r="F95" s="37">
        <f t="shared" si="19"/>
        <v>2.0732069083602162E-3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5"/>
        <v>0</v>
      </c>
    </row>
    <row r="96" spans="1:36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1</v>
      </c>
      <c r="R96" s="137">
        <v>972</v>
      </c>
      <c r="S96" s="137">
        <v>359</v>
      </c>
      <c r="T96" s="170">
        <v>148.096</v>
      </c>
      <c r="U96" s="139">
        <f t="shared" si="22"/>
        <v>1.1635689009592191E-3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12.75" customHeight="1" x14ac:dyDescent="0.2">
      <c r="A97" s="114" t="str">
        <f>$A$17</f>
        <v>1.00%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4"/>
        <v>0</v>
      </c>
      <c r="AF97" s="136">
        <v>1</v>
      </c>
      <c r="AG97" s="137">
        <v>0</v>
      </c>
      <c r="AH97" s="137">
        <v>1</v>
      </c>
      <c r="AI97" s="170">
        <v>5.7000000000000002E-2</v>
      </c>
      <c r="AJ97" s="139">
        <f t="shared" si="25"/>
        <v>4.4255967165985527E-7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127845.83199999999</v>
      </c>
      <c r="K116" s="72">
        <f t="shared" si="27"/>
        <v>1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119248.00899999999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125301.11600000001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0.00% – 0.19%</v>
      </c>
      <c r="B132" s="209">
        <v>75</v>
      </c>
      <c r="C132" s="210">
        <v>3004</v>
      </c>
      <c r="D132" s="210">
        <v>19327</v>
      </c>
      <c r="E132" s="211">
        <v>8156.9719999999998</v>
      </c>
      <c r="F132" s="212">
        <f t="shared" ref="F132:F137" si="29">E132/E$156</f>
        <v>1.0707244334785712E-2</v>
      </c>
      <c r="G132" s="217">
        <v>80</v>
      </c>
      <c r="H132" s="218">
        <v>3722</v>
      </c>
      <c r="I132" s="218">
        <v>21299</v>
      </c>
      <c r="J132" s="219">
        <v>8876.7039999999997</v>
      </c>
      <c r="K132" s="220">
        <f t="shared" ref="K132:K137" si="30">J132/J$156</f>
        <v>1.2713784065437347E-2</v>
      </c>
      <c r="L132" s="227">
        <v>79</v>
      </c>
      <c r="M132" s="228">
        <v>4042</v>
      </c>
      <c r="N132" s="228">
        <v>22551</v>
      </c>
      <c r="O132" s="229">
        <v>9515.42</v>
      </c>
      <c r="P132" s="230">
        <f t="shared" ref="P132:P137" si="31">O132/O$156</f>
        <v>1.4210690994853359E-2</v>
      </c>
      <c r="Q132" s="227">
        <v>89</v>
      </c>
      <c r="R132" s="228">
        <v>4929</v>
      </c>
      <c r="S132" s="228">
        <v>23501</v>
      </c>
      <c r="T132" s="229">
        <v>10179.036</v>
      </c>
      <c r="U132" s="230">
        <f t="shared" ref="U132:U137" si="32">T132/T$156</f>
        <v>1.6030974397731466E-2</v>
      </c>
      <c r="V132" s="227">
        <v>89</v>
      </c>
      <c r="W132" s="228">
        <v>5261</v>
      </c>
      <c r="X132" s="228">
        <v>24532</v>
      </c>
      <c r="Y132" s="229">
        <v>10605.541999999999</v>
      </c>
      <c r="Z132" s="230">
        <f t="shared" ref="Z132:Z137" si="33">Y132/Y$156</f>
        <v>1.7520697548155315E-2</v>
      </c>
      <c r="AA132" s="227">
        <v>86</v>
      </c>
      <c r="AB132" s="228">
        <v>4568</v>
      </c>
      <c r="AC132" s="228">
        <v>21831</v>
      </c>
      <c r="AD132" s="229">
        <v>9168.8490000000002</v>
      </c>
      <c r="AE132" s="230">
        <f t="shared" ref="AE132:AE137" si="34">AD132/AD$156</f>
        <v>1.5905576765730591E-2</v>
      </c>
      <c r="AF132" s="227"/>
      <c r="AG132" s="228"/>
      <c r="AH132" s="228"/>
      <c r="AI132" s="229"/>
      <c r="AJ132" s="230" t="e">
        <f t="shared" ref="AJ132:AJ137" si="35">AI132/AI$156</f>
        <v>#DIV/0!</v>
      </c>
    </row>
    <row r="133" spans="1:36" x14ac:dyDescent="0.2">
      <c r="A133" s="114" t="str">
        <f>$A$13</f>
        <v>0.20% – 0.39%</v>
      </c>
      <c r="B133" s="209">
        <v>146</v>
      </c>
      <c r="C133" s="210">
        <v>156569</v>
      </c>
      <c r="D133" s="210">
        <v>102784</v>
      </c>
      <c r="E133" s="211">
        <v>61632.978000000003</v>
      </c>
      <c r="F133" s="212">
        <f t="shared" si="29"/>
        <v>8.090249108694654E-2</v>
      </c>
      <c r="G133" s="217">
        <v>141</v>
      </c>
      <c r="H133" s="218">
        <v>132959</v>
      </c>
      <c r="I133" s="218">
        <v>116172</v>
      </c>
      <c r="J133" s="219">
        <v>87495.760999999999</v>
      </c>
      <c r="K133" s="220">
        <f t="shared" si="30"/>
        <v>0.12531703343888842</v>
      </c>
      <c r="L133" s="227">
        <v>147</v>
      </c>
      <c r="M133" s="228">
        <v>127415</v>
      </c>
      <c r="N133" s="228">
        <v>113970</v>
      </c>
      <c r="O133" s="229">
        <v>83819.665999999997</v>
      </c>
      <c r="P133" s="230">
        <f t="shared" si="31"/>
        <v>0.12517948475399049</v>
      </c>
      <c r="Q133" s="227">
        <v>151</v>
      </c>
      <c r="R133" s="228">
        <v>139240</v>
      </c>
      <c r="S133" s="228">
        <v>118637</v>
      </c>
      <c r="T133" s="229">
        <v>85568.82</v>
      </c>
      <c r="U133" s="230">
        <f t="shared" si="32"/>
        <v>0.13476242373679514</v>
      </c>
      <c r="V133" s="227">
        <v>147</v>
      </c>
      <c r="W133" s="228">
        <v>112044</v>
      </c>
      <c r="X133" s="228">
        <v>105712</v>
      </c>
      <c r="Y133" s="229">
        <v>72951.614000000001</v>
      </c>
      <c r="Z133" s="230">
        <f t="shared" si="33"/>
        <v>0.12051841994909576</v>
      </c>
      <c r="AA133" s="227">
        <v>144</v>
      </c>
      <c r="AB133" s="228">
        <v>179342</v>
      </c>
      <c r="AC133" s="228">
        <v>150117</v>
      </c>
      <c r="AD133" s="229">
        <v>107283.496</v>
      </c>
      <c r="AE133" s="230">
        <f t="shared" si="34"/>
        <v>0.18610906137989083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0.40% – 0.59%</v>
      </c>
      <c r="B134" s="209">
        <v>444</v>
      </c>
      <c r="C134" s="210">
        <v>1346290</v>
      </c>
      <c r="D134" s="210">
        <v>484343</v>
      </c>
      <c r="E134" s="211">
        <v>400875.54700000002</v>
      </c>
      <c r="F134" s="212">
        <f t="shared" si="29"/>
        <v>0.52620904295979853</v>
      </c>
      <c r="G134" s="217">
        <v>472</v>
      </c>
      <c r="H134" s="218">
        <v>1104546</v>
      </c>
      <c r="I134" s="218">
        <v>491336</v>
      </c>
      <c r="J134" s="219">
        <v>401398.70500000002</v>
      </c>
      <c r="K134" s="220">
        <f t="shared" si="30"/>
        <v>0.57490893686622724</v>
      </c>
      <c r="L134" s="227">
        <v>481</v>
      </c>
      <c r="M134" s="228">
        <v>1051641</v>
      </c>
      <c r="N134" s="228">
        <v>474014</v>
      </c>
      <c r="O134" s="229">
        <v>382516.81099999999</v>
      </c>
      <c r="P134" s="230">
        <f t="shared" si="31"/>
        <v>0.57126518865774967</v>
      </c>
      <c r="Q134" s="227">
        <v>468</v>
      </c>
      <c r="R134" s="228">
        <v>1009967</v>
      </c>
      <c r="S134" s="228">
        <v>454035</v>
      </c>
      <c r="T134" s="229">
        <v>357549.78200000001</v>
      </c>
      <c r="U134" s="230">
        <f t="shared" si="32"/>
        <v>0.56310552405517245</v>
      </c>
      <c r="V134" s="227">
        <v>443</v>
      </c>
      <c r="W134" s="228">
        <v>1009044</v>
      </c>
      <c r="X134" s="228">
        <v>445305</v>
      </c>
      <c r="Y134" s="229">
        <v>344215.038</v>
      </c>
      <c r="Z134" s="230">
        <f t="shared" si="33"/>
        <v>0.56865434810637572</v>
      </c>
      <c r="AA134" s="227">
        <v>448</v>
      </c>
      <c r="AB134" s="228">
        <v>871191</v>
      </c>
      <c r="AC134" s="228">
        <v>382637</v>
      </c>
      <c r="AD134" s="229">
        <v>287447.76299999998</v>
      </c>
      <c r="AE134" s="230">
        <f t="shared" si="34"/>
        <v>0.49864737226385042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0.60% – 0.79%</v>
      </c>
      <c r="B135" s="209">
        <v>330</v>
      </c>
      <c r="C135" s="210">
        <v>931733</v>
      </c>
      <c r="D135" s="210">
        <v>153346</v>
      </c>
      <c r="E135" s="211">
        <v>179164.88</v>
      </c>
      <c r="F135" s="212">
        <f t="shared" si="29"/>
        <v>0.23518067076515181</v>
      </c>
      <c r="G135" s="217">
        <v>392</v>
      </c>
      <c r="H135" s="218">
        <v>1194874</v>
      </c>
      <c r="I135" s="218">
        <v>144105</v>
      </c>
      <c r="J135" s="219">
        <v>147314.48300000001</v>
      </c>
      <c r="K135" s="220">
        <f t="shared" si="30"/>
        <v>0.210993238771231</v>
      </c>
      <c r="L135" s="227">
        <v>402</v>
      </c>
      <c r="M135" s="228">
        <v>1150649</v>
      </c>
      <c r="N135" s="228">
        <v>138585</v>
      </c>
      <c r="O135" s="229">
        <v>141454.30600000001</v>
      </c>
      <c r="P135" s="230">
        <f t="shared" si="31"/>
        <v>0.21125325339894946</v>
      </c>
      <c r="Q135" s="227">
        <v>402</v>
      </c>
      <c r="R135" s="228">
        <v>1110494</v>
      </c>
      <c r="S135" s="228">
        <v>134330</v>
      </c>
      <c r="T135" s="229">
        <v>137053.065</v>
      </c>
      <c r="U135" s="230">
        <f t="shared" si="32"/>
        <v>0.21584501480745585</v>
      </c>
      <c r="V135" s="227">
        <v>431</v>
      </c>
      <c r="W135" s="228">
        <v>1096972</v>
      </c>
      <c r="X135" s="228">
        <v>137921</v>
      </c>
      <c r="Y135" s="229">
        <v>131532.851</v>
      </c>
      <c r="Z135" s="230">
        <f t="shared" si="33"/>
        <v>0.21729651346603296</v>
      </c>
      <c r="AA135" s="227">
        <v>454</v>
      </c>
      <c r="AB135" s="228">
        <v>1086794</v>
      </c>
      <c r="AC135" s="228">
        <v>137946</v>
      </c>
      <c r="AD135" s="229">
        <v>121333.762</v>
      </c>
      <c r="AE135" s="230">
        <f t="shared" si="34"/>
        <v>0.21048263154577912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0.80% – 0.99%</v>
      </c>
      <c r="B136" s="209">
        <v>129</v>
      </c>
      <c r="C136" s="210">
        <v>628990</v>
      </c>
      <c r="D136" s="210">
        <v>27118</v>
      </c>
      <c r="E136" s="211">
        <v>86928.487999999998</v>
      </c>
      <c r="F136" s="212">
        <f t="shared" si="29"/>
        <v>0.11410662690389126</v>
      </c>
      <c r="G136" s="217">
        <v>230</v>
      </c>
      <c r="H136" s="218">
        <v>432127</v>
      </c>
      <c r="I136" s="218">
        <v>12236</v>
      </c>
      <c r="J136" s="219">
        <v>49077.084999999999</v>
      </c>
      <c r="K136" s="220">
        <f t="shared" si="30"/>
        <v>7.0291344766155797E-2</v>
      </c>
      <c r="L136" s="227">
        <v>253</v>
      </c>
      <c r="M136" s="228">
        <v>427502</v>
      </c>
      <c r="N136" s="228">
        <v>11276</v>
      </c>
      <c r="O136" s="229">
        <v>49147.116999999998</v>
      </c>
      <c r="P136" s="230">
        <f t="shared" si="31"/>
        <v>7.33981782175568E-2</v>
      </c>
      <c r="Q136" s="227">
        <v>272</v>
      </c>
      <c r="R136" s="228">
        <v>392910</v>
      </c>
      <c r="S136" s="228">
        <v>7005</v>
      </c>
      <c r="T136" s="229">
        <v>41928.735000000001</v>
      </c>
      <c r="U136" s="230">
        <f t="shared" si="32"/>
        <v>6.6033608419723361E-2</v>
      </c>
      <c r="V136" s="227">
        <v>312</v>
      </c>
      <c r="W136" s="228">
        <v>401342</v>
      </c>
      <c r="X136" s="228">
        <v>8530</v>
      </c>
      <c r="Y136" s="229">
        <v>43314.728999999999</v>
      </c>
      <c r="Z136" s="230">
        <f t="shared" si="33"/>
        <v>7.1557329761110927E-2</v>
      </c>
      <c r="AA136" s="227">
        <v>362</v>
      </c>
      <c r="AB136" s="228">
        <v>377512</v>
      </c>
      <c r="AC136" s="228">
        <v>16253</v>
      </c>
      <c r="AD136" s="229">
        <v>40470.042000000001</v>
      </c>
      <c r="AE136" s="230">
        <f t="shared" si="34"/>
        <v>7.0205034431621807E-2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1.00%</v>
      </c>
      <c r="B137" s="209">
        <v>218</v>
      </c>
      <c r="C137" s="210">
        <v>122022</v>
      </c>
      <c r="D137" s="210">
        <v>5400</v>
      </c>
      <c r="E137" s="211">
        <v>25059.185000000001</v>
      </c>
      <c r="F137" s="212">
        <f t="shared" si="29"/>
        <v>3.2893923949425974E-2</v>
      </c>
      <c r="G137" s="217">
        <v>128</v>
      </c>
      <c r="H137" s="218">
        <v>18114</v>
      </c>
      <c r="I137" s="218">
        <v>9</v>
      </c>
      <c r="J137" s="219">
        <v>4032.54</v>
      </c>
      <c r="K137" s="220">
        <f t="shared" si="30"/>
        <v>5.775662092060152E-3</v>
      </c>
      <c r="L137" s="227">
        <v>133</v>
      </c>
      <c r="M137" s="228">
        <v>14196</v>
      </c>
      <c r="N137" s="228">
        <v>15</v>
      </c>
      <c r="O137" s="229">
        <v>3142.55</v>
      </c>
      <c r="P137" s="230">
        <f t="shared" si="31"/>
        <v>4.6932039769002759E-3</v>
      </c>
      <c r="Q137" s="227">
        <v>135</v>
      </c>
      <c r="R137" s="228">
        <v>16820</v>
      </c>
      <c r="S137" s="228">
        <v>63</v>
      </c>
      <c r="T137" s="229">
        <v>2681.0920000000001</v>
      </c>
      <c r="U137" s="230">
        <f t="shared" si="32"/>
        <v>4.2224545831218837E-3</v>
      </c>
      <c r="V137" s="227">
        <v>147</v>
      </c>
      <c r="W137" s="228">
        <v>18474</v>
      </c>
      <c r="X137" s="228">
        <v>497</v>
      </c>
      <c r="Y137" s="229">
        <v>2695.2809999999999</v>
      </c>
      <c r="Z137" s="230">
        <f t="shared" si="33"/>
        <v>4.45269116922922E-3</v>
      </c>
      <c r="AA137" s="227">
        <v>159</v>
      </c>
      <c r="AB137" s="228">
        <v>130545</v>
      </c>
      <c r="AC137" s="228">
        <v>989</v>
      </c>
      <c r="AD137" s="229">
        <v>10751.072</v>
      </c>
      <c r="AE137" s="230">
        <f t="shared" si="34"/>
        <v>1.8650323613127091E-2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761818.05000000016</v>
      </c>
      <c r="F156" s="216">
        <f t="shared" si="36"/>
        <v>0.99999999999999978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698195.27800000005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634960.52999999991</v>
      </c>
      <c r="U156" s="235">
        <f t="shared" si="37"/>
        <v>1.0000000000000002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0.99999999999999989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576454.98400000005</v>
      </c>
      <c r="AE156" s="235">
        <f t="shared" si="37"/>
        <v>0.99999999999999989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0.00% – 0.19%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7" si="38">E172/E$196</f>
        <v>0</v>
      </c>
      <c r="G172" s="245">
        <v>1</v>
      </c>
      <c r="H172" s="246">
        <v>15</v>
      </c>
      <c r="I172" s="246">
        <v>0</v>
      </c>
      <c r="J172" s="247">
        <v>9.5000000000000001E-2</v>
      </c>
      <c r="K172" s="248">
        <f t="shared" ref="K172:K177" si="39">J172/J$196</f>
        <v>9.8855308596148585E-7</v>
      </c>
      <c r="L172" s="255">
        <v>3</v>
      </c>
      <c r="M172" s="256">
        <v>14</v>
      </c>
      <c r="N172" s="256">
        <v>2</v>
      </c>
      <c r="O172" s="257">
        <v>0.41199999999999998</v>
      </c>
      <c r="P172" s="258">
        <f t="shared" ref="P172:P177" si="40">O172/O$196</f>
        <v>4.1331518545271795E-6</v>
      </c>
      <c r="Q172" s="255">
        <v>6</v>
      </c>
      <c r="R172" s="256">
        <v>224</v>
      </c>
      <c r="S172" s="256">
        <v>2</v>
      </c>
      <c r="T172" s="257">
        <v>1.496</v>
      </c>
      <c r="U172" s="258">
        <f t="shared" ref="U172:U177" si="41">T172/T$196</f>
        <v>1.5292265762814708E-5</v>
      </c>
      <c r="V172" s="255">
        <v>6</v>
      </c>
      <c r="W172" s="256">
        <v>296</v>
      </c>
      <c r="X172" s="256">
        <v>2</v>
      </c>
      <c r="Y172" s="257">
        <v>2.448</v>
      </c>
      <c r="Z172" s="258">
        <f t="shared" ref="Z172:Z177" si="42">Y172/Y$196</f>
        <v>2.4810754651332375E-5</v>
      </c>
      <c r="AA172" s="255">
        <v>6</v>
      </c>
      <c r="AB172" s="256">
        <v>303</v>
      </c>
      <c r="AC172" s="256">
        <v>2</v>
      </c>
      <c r="AD172" s="257">
        <v>3.137</v>
      </c>
      <c r="AE172" s="258">
        <f t="shared" ref="AE172:AE177" si="43">AD172/AD$196</f>
        <v>3.0672232775749556E-5</v>
      </c>
      <c r="AF172" s="255"/>
      <c r="AG172" s="256"/>
      <c r="AH172" s="256"/>
      <c r="AI172" s="257"/>
      <c r="AJ172" s="258" t="e">
        <f t="shared" ref="AJ172:AJ177" si="44">AI172/AI$196</f>
        <v>#DIV/0!</v>
      </c>
    </row>
    <row r="173" spans="1:36" x14ac:dyDescent="0.2">
      <c r="A173" s="114" t="str">
        <f>$A$13</f>
        <v>0.20% – 0.39%</v>
      </c>
      <c r="B173" s="237">
        <v>1</v>
      </c>
      <c r="C173" s="238">
        <v>322</v>
      </c>
      <c r="D173" s="238">
        <v>0</v>
      </c>
      <c r="E173" s="239">
        <v>71.286000000000001</v>
      </c>
      <c r="F173" s="240">
        <f t="shared" si="38"/>
        <v>9.3347531579399492E-4</v>
      </c>
      <c r="G173" s="245">
        <v>1</v>
      </c>
      <c r="H173" s="246">
        <v>315</v>
      </c>
      <c r="I173" s="246">
        <v>116</v>
      </c>
      <c r="J173" s="247">
        <v>94.117999999999995</v>
      </c>
      <c r="K173" s="248">
        <f t="shared" si="39"/>
        <v>9.7937515099498018E-4</v>
      </c>
      <c r="L173" s="255">
        <v>1</v>
      </c>
      <c r="M173" s="256">
        <v>286</v>
      </c>
      <c r="N173" s="256">
        <v>116</v>
      </c>
      <c r="O173" s="257">
        <v>92.635999999999996</v>
      </c>
      <c r="P173" s="258">
        <f t="shared" si="40"/>
        <v>9.2931712426208687E-4</v>
      </c>
      <c r="Q173" s="255">
        <v>1</v>
      </c>
      <c r="R173" s="256">
        <v>268</v>
      </c>
      <c r="S173" s="256">
        <v>120</v>
      </c>
      <c r="T173" s="257">
        <v>88.424000000000007</v>
      </c>
      <c r="U173" s="258">
        <f t="shared" si="41"/>
        <v>9.0387921645128865E-4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2</v>
      </c>
      <c r="AB173" s="256">
        <v>100</v>
      </c>
      <c r="AC173" s="256">
        <v>49</v>
      </c>
      <c r="AD173" s="257">
        <v>18.952999999999999</v>
      </c>
      <c r="AE173" s="258">
        <f t="shared" si="43"/>
        <v>1.8531425814433575E-4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0.40% – 0.59%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1</v>
      </c>
      <c r="H174" s="246">
        <v>2456</v>
      </c>
      <c r="I174" s="246">
        <v>0</v>
      </c>
      <c r="J174" s="247">
        <v>532.846</v>
      </c>
      <c r="K174" s="248">
        <f t="shared" si="39"/>
        <v>5.5447006067603569E-3</v>
      </c>
      <c r="L174" s="255">
        <v>2</v>
      </c>
      <c r="M174" s="256">
        <v>2821</v>
      </c>
      <c r="N174" s="256">
        <v>260</v>
      </c>
      <c r="O174" s="257">
        <v>760.09100000000001</v>
      </c>
      <c r="P174" s="258">
        <f t="shared" si="40"/>
        <v>7.6251736074257727E-3</v>
      </c>
      <c r="Q174" s="255">
        <v>6</v>
      </c>
      <c r="R174" s="256">
        <v>3823</v>
      </c>
      <c r="S174" s="256">
        <v>542</v>
      </c>
      <c r="T174" s="257">
        <v>1211.9760000000001</v>
      </c>
      <c r="U174" s="258">
        <f t="shared" si="41"/>
        <v>1.2388943242080962E-2</v>
      </c>
      <c r="V174" s="255">
        <v>4</v>
      </c>
      <c r="W174" s="256">
        <v>3444</v>
      </c>
      <c r="X174" s="256">
        <v>210</v>
      </c>
      <c r="Y174" s="257">
        <v>927.09699999999998</v>
      </c>
      <c r="Z174" s="258">
        <f t="shared" si="42"/>
        <v>9.3962321098800209E-3</v>
      </c>
      <c r="AA174" s="255">
        <v>9</v>
      </c>
      <c r="AB174" s="256">
        <v>80672</v>
      </c>
      <c r="AC174" s="256">
        <v>397</v>
      </c>
      <c r="AD174" s="257">
        <v>12051.587</v>
      </c>
      <c r="AE174" s="258">
        <f t="shared" si="43"/>
        <v>0.11783521892929462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0.60% – 0.79%</v>
      </c>
      <c r="B175" s="237">
        <v>9</v>
      </c>
      <c r="C175" s="238">
        <v>79838</v>
      </c>
      <c r="D175" s="238">
        <v>521</v>
      </c>
      <c r="E175" s="239">
        <v>5566.8519999999999</v>
      </c>
      <c r="F175" s="240">
        <f t="shared" si="38"/>
        <v>7.2896766948326905E-2</v>
      </c>
      <c r="G175" s="245">
        <v>3</v>
      </c>
      <c r="H175" s="246">
        <v>42</v>
      </c>
      <c r="I175" s="246">
        <v>4</v>
      </c>
      <c r="J175" s="247">
        <v>12.365</v>
      </c>
      <c r="K175" s="248">
        <f t="shared" si="39"/>
        <v>1.286679885043555E-4</v>
      </c>
      <c r="L175" s="255">
        <v>3</v>
      </c>
      <c r="M175" s="256">
        <v>26</v>
      </c>
      <c r="N175" s="256">
        <v>14</v>
      </c>
      <c r="O175" s="257">
        <v>5.9020000000000001</v>
      </c>
      <c r="P175" s="258">
        <f t="shared" si="40"/>
        <v>5.9208403508299547E-5</v>
      </c>
      <c r="Q175" s="255">
        <v>2</v>
      </c>
      <c r="R175" s="256">
        <v>16</v>
      </c>
      <c r="S175" s="256">
        <v>14</v>
      </c>
      <c r="T175" s="257">
        <v>5.0129999999999999</v>
      </c>
      <c r="U175" s="258">
        <f t="shared" si="41"/>
        <v>5.1243401249324948E-5</v>
      </c>
      <c r="V175" s="255">
        <v>8</v>
      </c>
      <c r="W175" s="256">
        <v>75354</v>
      </c>
      <c r="X175" s="256">
        <v>11068</v>
      </c>
      <c r="Y175" s="257">
        <v>5450.9359999999997</v>
      </c>
      <c r="Z175" s="258">
        <f t="shared" si="42"/>
        <v>5.524584792324963E-2</v>
      </c>
      <c r="AA175" s="255">
        <v>12</v>
      </c>
      <c r="AB175" s="256">
        <v>8553</v>
      </c>
      <c r="AC175" s="256">
        <v>1978</v>
      </c>
      <c r="AD175" s="257">
        <v>936.25699999999995</v>
      </c>
      <c r="AE175" s="258">
        <f t="shared" si="43"/>
        <v>9.1543170678753429E-3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0.80% – 0.99%</v>
      </c>
      <c r="B176" s="237">
        <v>25</v>
      </c>
      <c r="C176" s="238">
        <v>655265</v>
      </c>
      <c r="D176" s="238">
        <v>10</v>
      </c>
      <c r="E176" s="239">
        <v>62558.182999999997</v>
      </c>
      <c r="F176" s="240">
        <f t="shared" si="38"/>
        <v>0.81918637083611823</v>
      </c>
      <c r="G176" s="245">
        <v>41</v>
      </c>
      <c r="H176" s="246">
        <v>518256</v>
      </c>
      <c r="I176" s="246">
        <v>557</v>
      </c>
      <c r="J176" s="247">
        <v>45007.112999999998</v>
      </c>
      <c r="K176" s="248">
        <f t="shared" si="39"/>
        <v>0.4683360046986032</v>
      </c>
      <c r="L176" s="255">
        <v>46</v>
      </c>
      <c r="M176" s="256">
        <v>530545</v>
      </c>
      <c r="N176" s="256">
        <v>502</v>
      </c>
      <c r="O176" s="257">
        <v>47824.828000000001</v>
      </c>
      <c r="P176" s="258">
        <f t="shared" si="40"/>
        <v>0.47977494305981405</v>
      </c>
      <c r="Q176" s="255">
        <v>51</v>
      </c>
      <c r="R176" s="256">
        <v>583173</v>
      </c>
      <c r="S176" s="256">
        <v>478</v>
      </c>
      <c r="T176" s="257">
        <v>52227.423000000003</v>
      </c>
      <c r="U176" s="258">
        <f t="shared" si="41"/>
        <v>0.53387408597790198</v>
      </c>
      <c r="V176" s="255">
        <v>46</v>
      </c>
      <c r="W176" s="256">
        <v>516204</v>
      </c>
      <c r="X176" s="256">
        <v>975</v>
      </c>
      <c r="Y176" s="257">
        <v>47283.73</v>
      </c>
      <c r="Z176" s="258">
        <f t="shared" si="42"/>
        <v>0.47922590850892333</v>
      </c>
      <c r="AA176" s="255">
        <v>51</v>
      </c>
      <c r="AB176" s="256">
        <v>461471</v>
      </c>
      <c r="AC176" s="256">
        <v>2707</v>
      </c>
      <c r="AD176" s="257">
        <v>42562.817999999999</v>
      </c>
      <c r="AE176" s="258">
        <f t="shared" si="43"/>
        <v>0.41616087385650719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1.00%</v>
      </c>
      <c r="B177" s="237">
        <v>41</v>
      </c>
      <c r="C177" s="238">
        <v>80019</v>
      </c>
      <c r="D177" s="238">
        <v>3</v>
      </c>
      <c r="E177" s="239">
        <v>8169.9189999999999</v>
      </c>
      <c r="F177" s="240">
        <f t="shared" si="38"/>
        <v>0.10698338689976095</v>
      </c>
      <c r="G177" s="245">
        <v>59</v>
      </c>
      <c r="H177" s="246">
        <v>529101</v>
      </c>
      <c r="I177" s="246">
        <v>1</v>
      </c>
      <c r="J177" s="247">
        <v>50453.512000000002</v>
      </c>
      <c r="K177" s="248">
        <f t="shared" si="39"/>
        <v>0.52501026300205111</v>
      </c>
      <c r="L177" s="255">
        <v>66</v>
      </c>
      <c r="M177" s="256">
        <v>541052</v>
      </c>
      <c r="N177" s="256">
        <v>2</v>
      </c>
      <c r="O177" s="257">
        <v>50997.927000000003</v>
      </c>
      <c r="P177" s="258">
        <f t="shared" si="40"/>
        <v>0.51160722465313524</v>
      </c>
      <c r="Q177" s="255">
        <v>60</v>
      </c>
      <c r="R177" s="256">
        <v>466190</v>
      </c>
      <c r="S177" s="256">
        <v>0</v>
      </c>
      <c r="T177" s="257">
        <v>44292.898000000001</v>
      </c>
      <c r="U177" s="258">
        <f t="shared" si="41"/>
        <v>0.45276655589655351</v>
      </c>
      <c r="V177" s="255">
        <v>72</v>
      </c>
      <c r="W177" s="256">
        <v>491377</v>
      </c>
      <c r="X177" s="256">
        <v>15</v>
      </c>
      <c r="Y177" s="257">
        <v>45002.678999999996</v>
      </c>
      <c r="Z177" s="258">
        <f t="shared" si="42"/>
        <v>0.45610720070329569</v>
      </c>
      <c r="AA177" s="255">
        <v>69</v>
      </c>
      <c r="AB177" s="256">
        <v>463606</v>
      </c>
      <c r="AC177" s="256">
        <v>0</v>
      </c>
      <c r="AD177" s="257">
        <v>46702.163</v>
      </c>
      <c r="AE177" s="258">
        <f t="shared" si="43"/>
        <v>0.45663360365540268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76366.239999999991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97827.23000000001</v>
      </c>
      <c r="U196" s="263">
        <f t="shared" si="46"/>
        <v>0.99999999999999978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102274.91500000001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16384" width="11" style="1"/>
  </cols>
  <sheetData>
    <row r="1" spans="1:36" s="22" customFormat="1" ht="18" x14ac:dyDescent="0.25">
      <c r="A1" s="109" t="str">
        <f>Translation!$A$267</f>
        <v>Aufteilung der Gesamt-Anlagestrategie in Hauptkategorien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</row>
    <row r="2" spans="1:36" s="18" customFormat="1" x14ac:dyDescent="0.2">
      <c r="A2" s="121" t="str">
        <f>Translation!$A$28</f>
        <v>zurück zur Übersicht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</row>
    <row r="3" spans="1:36" s="18" customFormat="1" ht="15.75" x14ac:dyDescent="0.25">
      <c r="A3" s="110"/>
      <c r="B3" s="144"/>
      <c r="C3" s="145"/>
      <c r="D3" s="145"/>
      <c r="E3" s="145"/>
      <c r="F3" s="287">
        <f>Translation!$A$46</f>
        <v>2019</v>
      </c>
      <c r="G3" s="303"/>
      <c r="H3" s="304"/>
      <c r="I3" s="304"/>
      <c r="J3" s="304"/>
      <c r="K3" s="305">
        <f>Translation!$A$45</f>
        <v>2018</v>
      </c>
      <c r="L3" s="303"/>
      <c r="M3" s="304"/>
      <c r="N3" s="304"/>
      <c r="O3" s="304"/>
      <c r="P3" s="305">
        <f>Translation!$A$44</f>
        <v>2017</v>
      </c>
      <c r="Q3" s="206"/>
      <c r="R3" s="207"/>
      <c r="S3" s="207"/>
      <c r="T3" s="207"/>
      <c r="U3" s="208">
        <f>Translation!$A$43</f>
        <v>2016</v>
      </c>
      <c r="V3" s="203"/>
      <c r="W3" s="204"/>
      <c r="X3" s="204"/>
      <c r="Y3" s="204"/>
      <c r="Z3" s="205">
        <f>Translation!$A$42</f>
        <v>2015</v>
      </c>
      <c r="AA3" s="203"/>
      <c r="AB3" s="204"/>
      <c r="AC3" s="204"/>
      <c r="AD3" s="204"/>
      <c r="AE3" s="205">
        <f>Translation!$A$41</f>
        <v>2014</v>
      </c>
      <c r="AF3" s="172"/>
      <c r="AG3" s="173"/>
      <c r="AH3" s="173"/>
      <c r="AI3" s="173"/>
      <c r="AJ3" s="174">
        <f>Translation!$A$40</f>
        <v>2013</v>
      </c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20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20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20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20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20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20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20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Translation!$A268</f>
        <v>Liquidität</v>
      </c>
      <c r="B12" s="30"/>
      <c r="C12" s="6"/>
      <c r="D12" s="6"/>
      <c r="E12" s="12"/>
      <c r="F12" s="31">
        <v>2.9556118727033346E-2</v>
      </c>
      <c r="G12" s="41"/>
      <c r="H12" s="42"/>
      <c r="I12" s="42"/>
      <c r="J12" s="43"/>
      <c r="K12" s="44">
        <v>3.0635045127364289E-2</v>
      </c>
      <c r="L12" s="76"/>
      <c r="M12" s="122"/>
      <c r="N12" s="122"/>
      <c r="O12" s="123"/>
      <c r="P12" s="124">
        <v>3.1801224546925876E-2</v>
      </c>
      <c r="Q12" s="76"/>
      <c r="R12" s="122"/>
      <c r="S12" s="122"/>
      <c r="T12" s="123"/>
      <c r="U12" s="124">
        <v>3.1728958129003261E-2</v>
      </c>
      <c r="V12" s="76"/>
      <c r="W12" s="122"/>
      <c r="X12" s="122"/>
      <c r="Y12" s="123"/>
      <c r="Z12" s="124">
        <v>3.6356858365383687E-2</v>
      </c>
      <c r="AA12" s="76"/>
      <c r="AB12" s="122"/>
      <c r="AC12" s="122"/>
      <c r="AD12" s="123"/>
      <c r="AE12" s="124">
        <v>4.4636424528000006E-2</v>
      </c>
      <c r="AF12" s="76"/>
      <c r="AG12" s="122"/>
      <c r="AH12" s="122"/>
      <c r="AI12" s="123"/>
      <c r="AJ12" s="124">
        <v>3.959E-2</v>
      </c>
    </row>
    <row r="13" spans="1:36" x14ac:dyDescent="0.2">
      <c r="A13" s="114" t="str">
        <f>Translation!$A269</f>
        <v>Forderungen</v>
      </c>
      <c r="B13" s="30"/>
      <c r="C13" s="6"/>
      <c r="D13" s="6"/>
      <c r="E13" s="12"/>
      <c r="F13" s="31">
        <v>0.37204174362972853</v>
      </c>
      <c r="G13" s="41"/>
      <c r="H13" s="42"/>
      <c r="I13" s="42"/>
      <c r="J13" s="43"/>
      <c r="K13" s="44">
        <v>0.37483460887179754</v>
      </c>
      <c r="L13" s="76"/>
      <c r="M13" s="122"/>
      <c r="N13" s="122"/>
      <c r="O13" s="123"/>
      <c r="P13" s="124">
        <v>0.37604857167162914</v>
      </c>
      <c r="Q13" s="76"/>
      <c r="R13" s="122"/>
      <c r="S13" s="122"/>
      <c r="T13" s="123"/>
      <c r="U13" s="124">
        <v>0.38561416488142675</v>
      </c>
      <c r="V13" s="76"/>
      <c r="W13" s="122"/>
      <c r="X13" s="122"/>
      <c r="Y13" s="123"/>
      <c r="Z13" s="124">
        <v>0.3931766051851468</v>
      </c>
      <c r="AA13" s="76"/>
      <c r="AB13" s="122"/>
      <c r="AC13" s="122"/>
      <c r="AD13" s="123"/>
      <c r="AE13" s="124">
        <v>0.40471648226000001</v>
      </c>
      <c r="AF13" s="76"/>
      <c r="AG13" s="122"/>
      <c r="AH13" s="122"/>
      <c r="AI13" s="123"/>
      <c r="AJ13" s="124">
        <v>0.41981999999999997</v>
      </c>
    </row>
    <row r="14" spans="1:36" x14ac:dyDescent="0.2">
      <c r="A14" s="114" t="str">
        <f>Translation!$A270</f>
        <v>Immobilien</v>
      </c>
      <c r="B14" s="30"/>
      <c r="C14" s="6"/>
      <c r="D14" s="6"/>
      <c r="E14" s="12"/>
      <c r="F14" s="31">
        <v>0.21302590618441403</v>
      </c>
      <c r="G14" s="41"/>
      <c r="H14" s="42"/>
      <c r="I14" s="42"/>
      <c r="J14" s="43"/>
      <c r="K14" s="44">
        <v>0.21053354897720331</v>
      </c>
      <c r="L14" s="76"/>
      <c r="M14" s="122"/>
      <c r="N14" s="122"/>
      <c r="O14" s="123"/>
      <c r="P14" s="124">
        <v>0.2036040496161485</v>
      </c>
      <c r="Q14" s="76"/>
      <c r="R14" s="122"/>
      <c r="S14" s="122"/>
      <c r="T14" s="123"/>
      <c r="U14" s="124">
        <v>0.20010629505439617</v>
      </c>
      <c r="V14" s="76"/>
      <c r="W14" s="122"/>
      <c r="X14" s="122"/>
      <c r="Y14" s="123"/>
      <c r="Z14" s="124">
        <v>0.19576550228075432</v>
      </c>
      <c r="AA14" s="76"/>
      <c r="AB14" s="122"/>
      <c r="AC14" s="122"/>
      <c r="AD14" s="123"/>
      <c r="AE14" s="124">
        <v>0.18923432240000002</v>
      </c>
      <c r="AF14" s="76"/>
      <c r="AG14" s="122"/>
      <c r="AH14" s="122"/>
      <c r="AI14" s="123"/>
      <c r="AJ14" s="124">
        <v>0.18631</v>
      </c>
    </row>
    <row r="15" spans="1:36" x14ac:dyDescent="0.2">
      <c r="A15" s="114" t="str">
        <f>Translation!$A271</f>
        <v>Aktien</v>
      </c>
      <c r="B15" s="30"/>
      <c r="C15" s="6"/>
      <c r="D15" s="6"/>
      <c r="E15" s="12"/>
      <c r="F15" s="31">
        <v>0.30241746500000177</v>
      </c>
      <c r="G15" s="41"/>
      <c r="H15" s="42"/>
      <c r="I15" s="42"/>
      <c r="J15" s="43"/>
      <c r="K15" s="44">
        <v>0.29877390286193339</v>
      </c>
      <c r="L15" s="76"/>
      <c r="M15" s="122"/>
      <c r="N15" s="122"/>
      <c r="O15" s="123"/>
      <c r="P15" s="124">
        <v>0.30314499130092254</v>
      </c>
      <c r="Q15" s="76"/>
      <c r="R15" s="122"/>
      <c r="S15" s="122"/>
      <c r="T15" s="123"/>
      <c r="U15" s="124">
        <v>0.30122674000985694</v>
      </c>
      <c r="V15" s="76"/>
      <c r="W15" s="122"/>
      <c r="X15" s="122"/>
      <c r="Y15" s="123"/>
      <c r="Z15" s="124">
        <v>0.29625143241781021</v>
      </c>
      <c r="AA15" s="76"/>
      <c r="AB15" s="122"/>
      <c r="AC15" s="122"/>
      <c r="AD15" s="123"/>
      <c r="AE15" s="124">
        <v>0.29057047998000002</v>
      </c>
      <c r="AF15" s="76"/>
      <c r="AG15" s="122"/>
      <c r="AH15" s="122"/>
      <c r="AI15" s="123"/>
      <c r="AJ15" s="124">
        <v>0.28778999999999999</v>
      </c>
    </row>
    <row r="16" spans="1:36" x14ac:dyDescent="0.2">
      <c r="A16" s="114" t="str">
        <f>Translation!$A272</f>
        <v>Alternative Anlagen</v>
      </c>
      <c r="B16" s="30"/>
      <c r="C16" s="6"/>
      <c r="D16" s="6"/>
      <c r="E16" s="12"/>
      <c r="F16" s="31">
        <v>8.2958766458822442E-2</v>
      </c>
      <c r="G16" s="41"/>
      <c r="H16" s="42"/>
      <c r="I16" s="42"/>
      <c r="J16" s="43"/>
      <c r="K16" s="44">
        <v>8.5222894161701382E-2</v>
      </c>
      <c r="L16" s="76"/>
      <c r="M16" s="122"/>
      <c r="N16" s="122"/>
      <c r="O16" s="123"/>
      <c r="P16" s="124">
        <v>8.5401162864373978E-2</v>
      </c>
      <c r="Q16" s="76"/>
      <c r="R16" s="122"/>
      <c r="S16" s="122"/>
      <c r="T16" s="123"/>
      <c r="U16" s="124">
        <v>8.1323841925316775E-2</v>
      </c>
      <c r="V16" s="76"/>
      <c r="W16" s="122"/>
      <c r="X16" s="122"/>
      <c r="Y16" s="123"/>
      <c r="Z16" s="124">
        <v>7.8449601750905013E-2</v>
      </c>
      <c r="AA16" s="76"/>
      <c r="AB16" s="122"/>
      <c r="AC16" s="122"/>
      <c r="AD16" s="123"/>
      <c r="AE16" s="124">
        <v>7.0842290825000001E-2</v>
      </c>
      <c r="AF16" s="76"/>
      <c r="AG16" s="122"/>
      <c r="AH16" s="122"/>
      <c r="AI16" s="123"/>
      <c r="AJ16" s="124">
        <v>6.6500000000000004E-2</v>
      </c>
    </row>
    <row r="17" spans="2:36" ht="12.75" hidden="1" customHeight="1" x14ac:dyDescent="0.2">
      <c r="B17" s="30"/>
      <c r="C17" s="6"/>
      <c r="D17" s="6"/>
      <c r="E17" s="12"/>
      <c r="F17" s="31"/>
      <c r="G17" s="41"/>
      <c r="H17" s="42"/>
      <c r="I17" s="42"/>
      <c r="J17" s="43"/>
      <c r="K17" s="44"/>
      <c r="L17" s="76"/>
      <c r="M17" s="122"/>
      <c r="N17" s="122"/>
      <c r="O17" s="123"/>
      <c r="P17" s="124"/>
      <c r="Q17" s="76"/>
      <c r="R17" s="122"/>
      <c r="S17" s="122"/>
      <c r="T17" s="123"/>
      <c r="U17" s="124"/>
      <c r="V17" s="76"/>
      <c r="W17" s="122"/>
      <c r="X17" s="122"/>
      <c r="Y17" s="123"/>
      <c r="Z17" s="124"/>
      <c r="AA17" s="76"/>
      <c r="AB17" s="122"/>
      <c r="AC17" s="122"/>
      <c r="AD17" s="123"/>
      <c r="AE17" s="124"/>
      <c r="AF17" s="76"/>
      <c r="AG17" s="122"/>
      <c r="AH17" s="122"/>
      <c r="AI17" s="123"/>
      <c r="AJ17" s="124"/>
    </row>
    <row r="18" spans="2:36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</row>
    <row r="19" spans="2:36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</row>
    <row r="20" spans="2:36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</row>
    <row r="21" spans="2:36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</row>
    <row r="22" spans="2:36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</row>
    <row r="23" spans="2:36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</row>
    <row r="24" spans="2:36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</row>
    <row r="25" spans="2:36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</row>
    <row r="26" spans="2:36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</row>
    <row r="27" spans="2:36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</row>
    <row r="28" spans="2:36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</row>
    <row r="29" spans="2:36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</row>
    <row r="30" spans="2:36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</row>
    <row r="31" spans="2:36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</row>
    <row r="32" spans="2:36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</row>
    <row r="33" spans="1:36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</row>
    <row r="34" spans="1:36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</row>
    <row r="35" spans="1:36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</row>
    <row r="36" spans="1:36" x14ac:dyDescent="0.2">
      <c r="A36" s="115" t="s">
        <v>2</v>
      </c>
      <c r="B36" s="32">
        <f t="shared" ref="B36:F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1.0000000000000002</v>
      </c>
      <c r="G36" s="45">
        <f t="shared" ref="G36:AJ36" si="1">SUM(G$12:G$35)</f>
        <v>0</v>
      </c>
      <c r="H36" s="65">
        <f t="shared" si="1"/>
        <v>0</v>
      </c>
      <c r="I36" s="65">
        <f t="shared" si="1"/>
        <v>0</v>
      </c>
      <c r="J36" s="46">
        <f t="shared" si="1"/>
        <v>0</v>
      </c>
      <c r="K36" s="66">
        <f t="shared" si="1"/>
        <v>0.99999999999999989</v>
      </c>
      <c r="L36" s="77">
        <f t="shared" si="1"/>
        <v>0</v>
      </c>
      <c r="M36" s="125">
        <f t="shared" si="1"/>
        <v>0</v>
      </c>
      <c r="N36" s="125">
        <f t="shared" si="1"/>
        <v>0</v>
      </c>
      <c r="O36" s="126">
        <f t="shared" si="1"/>
        <v>0</v>
      </c>
      <c r="P36" s="127">
        <f t="shared" si="1"/>
        <v>1</v>
      </c>
      <c r="Q36" s="77">
        <f t="shared" si="1"/>
        <v>0</v>
      </c>
      <c r="R36" s="125">
        <f t="shared" si="1"/>
        <v>0</v>
      </c>
      <c r="S36" s="125">
        <f t="shared" si="1"/>
        <v>0</v>
      </c>
      <c r="T36" s="126">
        <f t="shared" si="1"/>
        <v>0</v>
      </c>
      <c r="U36" s="127">
        <f t="shared" si="1"/>
        <v>1</v>
      </c>
      <c r="V36" s="77">
        <f t="shared" si="1"/>
        <v>0</v>
      </c>
      <c r="W36" s="125">
        <f t="shared" si="1"/>
        <v>0</v>
      </c>
      <c r="X36" s="125">
        <f t="shared" si="1"/>
        <v>0</v>
      </c>
      <c r="Y36" s="126">
        <f t="shared" si="1"/>
        <v>0</v>
      </c>
      <c r="Z36" s="127">
        <f t="shared" si="1"/>
        <v>0.99999999999999989</v>
      </c>
      <c r="AA36" s="77">
        <f t="shared" si="1"/>
        <v>0</v>
      </c>
      <c r="AB36" s="125">
        <f t="shared" si="1"/>
        <v>0</v>
      </c>
      <c r="AC36" s="125">
        <f t="shared" si="1"/>
        <v>0</v>
      </c>
      <c r="AD36" s="126">
        <f t="shared" si="1"/>
        <v>0</v>
      </c>
      <c r="AE36" s="127">
        <f t="shared" si="1"/>
        <v>0.99999999999300015</v>
      </c>
      <c r="AF36" s="77">
        <f t="shared" si="1"/>
        <v>0</v>
      </c>
      <c r="AG36" s="125">
        <f t="shared" si="1"/>
        <v>0</v>
      </c>
      <c r="AH36" s="125">
        <f t="shared" si="1"/>
        <v>0</v>
      </c>
      <c r="AI36" s="126">
        <f t="shared" si="1"/>
        <v>0</v>
      </c>
      <c r="AJ36" s="127">
        <f t="shared" si="1"/>
        <v>1.0000100000000001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Liquidität</v>
      </c>
      <c r="B52" s="33"/>
      <c r="C52" s="8"/>
      <c r="D52" s="8"/>
      <c r="E52" s="14"/>
      <c r="F52" s="34">
        <v>3.0225310059549759E-2</v>
      </c>
      <c r="G52" s="47"/>
      <c r="H52" s="48"/>
      <c r="I52" s="48"/>
      <c r="J52" s="49"/>
      <c r="K52" s="50">
        <v>3.1118933193179689E-2</v>
      </c>
      <c r="L52" s="128"/>
      <c r="M52" s="129"/>
      <c r="N52" s="129"/>
      <c r="O52" s="130"/>
      <c r="P52" s="131">
        <v>3.1807414333650003E-2</v>
      </c>
      <c r="Q52" s="128"/>
      <c r="R52" s="129"/>
      <c r="S52" s="129"/>
      <c r="T52" s="130"/>
      <c r="U52" s="131">
        <v>3.3107366244955978E-2</v>
      </c>
      <c r="V52" s="128"/>
      <c r="W52" s="129"/>
      <c r="X52" s="129"/>
      <c r="Y52" s="130"/>
      <c r="Z52" s="131">
        <v>3.7447845488888194E-2</v>
      </c>
      <c r="AA52" s="128"/>
      <c r="AB52" s="129"/>
      <c r="AC52" s="129"/>
      <c r="AD52" s="130"/>
      <c r="AE52" s="131">
        <v>4.5591717797999996E-2</v>
      </c>
      <c r="AF52" s="128"/>
      <c r="AG52" s="129"/>
      <c r="AH52" s="129"/>
      <c r="AI52" s="130"/>
      <c r="AJ52" s="131">
        <v>3.9980000000000002E-2</v>
      </c>
    </row>
    <row r="53" spans="1:36" x14ac:dyDescent="0.2">
      <c r="A53" s="114" t="str">
        <f>$A$13</f>
        <v>Forderungen</v>
      </c>
      <c r="B53" s="33"/>
      <c r="C53" s="8"/>
      <c r="D53" s="8"/>
      <c r="E53" s="14"/>
      <c r="F53" s="34">
        <v>0.37614854082629451</v>
      </c>
      <c r="G53" s="47"/>
      <c r="H53" s="48"/>
      <c r="I53" s="48"/>
      <c r="J53" s="49"/>
      <c r="K53" s="50">
        <v>0.38003782941436598</v>
      </c>
      <c r="L53" s="128"/>
      <c r="M53" s="129"/>
      <c r="N53" s="129"/>
      <c r="O53" s="130"/>
      <c r="P53" s="131">
        <v>0.38108427040072174</v>
      </c>
      <c r="Q53" s="128"/>
      <c r="R53" s="129"/>
      <c r="S53" s="129"/>
      <c r="T53" s="130"/>
      <c r="U53" s="131">
        <v>0.39106467244137783</v>
      </c>
      <c r="V53" s="128"/>
      <c r="W53" s="129"/>
      <c r="X53" s="129"/>
      <c r="Y53" s="130"/>
      <c r="Z53" s="131">
        <v>0.39862663491363121</v>
      </c>
      <c r="AA53" s="128"/>
      <c r="AB53" s="129"/>
      <c r="AC53" s="129"/>
      <c r="AD53" s="130"/>
      <c r="AE53" s="131">
        <v>0.41140084665999999</v>
      </c>
      <c r="AF53" s="128"/>
      <c r="AG53" s="129"/>
      <c r="AH53" s="129"/>
      <c r="AI53" s="130"/>
      <c r="AJ53" s="131">
        <v>0.43021999999999999</v>
      </c>
    </row>
    <row r="54" spans="1:36" x14ac:dyDescent="0.2">
      <c r="A54" s="114" t="str">
        <f>$A$14</f>
        <v>Immobilien</v>
      </c>
      <c r="B54" s="33"/>
      <c r="C54" s="8"/>
      <c r="D54" s="8"/>
      <c r="E54" s="14"/>
      <c r="F54" s="34">
        <v>0.20699361750676423</v>
      </c>
      <c r="G54" s="47"/>
      <c r="H54" s="48"/>
      <c r="I54" s="48"/>
      <c r="J54" s="49"/>
      <c r="K54" s="50">
        <v>0.20311124874033817</v>
      </c>
      <c r="L54" s="128"/>
      <c r="M54" s="129"/>
      <c r="N54" s="129"/>
      <c r="O54" s="130"/>
      <c r="P54" s="131">
        <v>0.19584162395024191</v>
      </c>
      <c r="Q54" s="128"/>
      <c r="R54" s="129"/>
      <c r="S54" s="129"/>
      <c r="T54" s="130"/>
      <c r="U54" s="131">
        <v>0.19080611073393045</v>
      </c>
      <c r="V54" s="128"/>
      <c r="W54" s="129"/>
      <c r="X54" s="129"/>
      <c r="Y54" s="130"/>
      <c r="Z54" s="131">
        <v>0.18618259548937985</v>
      </c>
      <c r="AA54" s="128"/>
      <c r="AB54" s="129"/>
      <c r="AC54" s="129"/>
      <c r="AD54" s="130"/>
      <c r="AE54" s="131">
        <v>0.17955283233</v>
      </c>
      <c r="AF54" s="128"/>
      <c r="AG54" s="129"/>
      <c r="AH54" s="129"/>
      <c r="AI54" s="130"/>
      <c r="AJ54" s="131">
        <v>0.17518</v>
      </c>
    </row>
    <row r="55" spans="1:36" x14ac:dyDescent="0.2">
      <c r="A55" s="114" t="str">
        <f>$A$15</f>
        <v>Aktien</v>
      </c>
      <c r="B55" s="33"/>
      <c r="C55" s="8"/>
      <c r="D55" s="8"/>
      <c r="E55" s="14"/>
      <c r="F55" s="34">
        <v>0.30067273844732972</v>
      </c>
      <c r="G55" s="47"/>
      <c r="H55" s="48"/>
      <c r="I55" s="48"/>
      <c r="J55" s="49"/>
      <c r="K55" s="50">
        <v>0.29734798008589591</v>
      </c>
      <c r="L55" s="128"/>
      <c r="M55" s="129"/>
      <c r="N55" s="129"/>
      <c r="O55" s="130"/>
      <c r="P55" s="131">
        <v>0.30215882012804673</v>
      </c>
      <c r="Q55" s="128"/>
      <c r="R55" s="129"/>
      <c r="S55" s="129"/>
      <c r="T55" s="130"/>
      <c r="U55" s="131">
        <v>0.30015783555585579</v>
      </c>
      <c r="V55" s="128"/>
      <c r="W55" s="129"/>
      <c r="X55" s="129"/>
      <c r="Y55" s="130"/>
      <c r="Z55" s="131">
        <v>0.29591130031934954</v>
      </c>
      <c r="AA55" s="128"/>
      <c r="AB55" s="129"/>
      <c r="AC55" s="129"/>
      <c r="AD55" s="130"/>
      <c r="AE55" s="131">
        <v>0.28969132945999998</v>
      </c>
      <c r="AF55" s="128"/>
      <c r="AG55" s="129"/>
      <c r="AH55" s="129"/>
      <c r="AI55" s="130"/>
      <c r="AJ55" s="131">
        <v>0.28649000000000002</v>
      </c>
    </row>
    <row r="56" spans="1:36" x14ac:dyDescent="0.2">
      <c r="A56" s="114" t="str">
        <f>$A$16</f>
        <v>Alternative Anlagen</v>
      </c>
      <c r="B56" s="33"/>
      <c r="C56" s="8"/>
      <c r="D56" s="8"/>
      <c r="E56" s="14"/>
      <c r="F56" s="34">
        <v>8.5959793160061942E-2</v>
      </c>
      <c r="G56" s="47"/>
      <c r="H56" s="48"/>
      <c r="I56" s="48"/>
      <c r="J56" s="49"/>
      <c r="K56" s="50">
        <v>8.838400856622014E-2</v>
      </c>
      <c r="L56" s="128"/>
      <c r="M56" s="129"/>
      <c r="N56" s="129"/>
      <c r="O56" s="130"/>
      <c r="P56" s="131">
        <v>8.9107871187339691E-2</v>
      </c>
      <c r="Q56" s="128"/>
      <c r="R56" s="129"/>
      <c r="S56" s="129"/>
      <c r="T56" s="130"/>
      <c r="U56" s="131">
        <v>8.486401502388001E-2</v>
      </c>
      <c r="V56" s="128"/>
      <c r="W56" s="129"/>
      <c r="X56" s="129"/>
      <c r="Y56" s="130"/>
      <c r="Z56" s="131">
        <v>8.1831623788751084E-2</v>
      </c>
      <c r="AA56" s="128"/>
      <c r="AB56" s="129"/>
      <c r="AC56" s="129"/>
      <c r="AD56" s="130"/>
      <c r="AE56" s="131">
        <v>7.3763273753E-2</v>
      </c>
      <c r="AF56" s="128"/>
      <c r="AG56" s="129"/>
      <c r="AH56" s="129"/>
      <c r="AI56" s="130"/>
      <c r="AJ56" s="131">
        <v>6.8129999999999996E-2</v>
      </c>
    </row>
    <row r="57" spans="1:36" ht="12.75" hidden="1" customHeight="1" x14ac:dyDescent="0.2">
      <c r="A57" s="114">
        <f>$A$17</f>
        <v>0</v>
      </c>
      <c r="B57" s="33"/>
      <c r="C57" s="8"/>
      <c r="D57" s="8"/>
      <c r="E57" s="14"/>
      <c r="F57" s="34"/>
      <c r="G57" s="47"/>
      <c r="H57" s="48"/>
      <c r="I57" s="48"/>
      <c r="J57" s="49"/>
      <c r="K57" s="50"/>
      <c r="L57" s="128"/>
      <c r="M57" s="129"/>
      <c r="N57" s="129"/>
      <c r="O57" s="130"/>
      <c r="P57" s="131"/>
      <c r="Q57" s="128"/>
      <c r="R57" s="129"/>
      <c r="S57" s="129"/>
      <c r="T57" s="130"/>
      <c r="U57" s="131"/>
      <c r="V57" s="128"/>
      <c r="W57" s="129"/>
      <c r="X57" s="129"/>
      <c r="Y57" s="130"/>
      <c r="Z57" s="131"/>
      <c r="AA57" s="128"/>
      <c r="AB57" s="129"/>
      <c r="AC57" s="129"/>
      <c r="AD57" s="130"/>
      <c r="AE57" s="131"/>
      <c r="AF57" s="128"/>
      <c r="AG57" s="129"/>
      <c r="AH57" s="129"/>
      <c r="AI57" s="130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</row>
    <row r="75" spans="1:36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</row>
    <row r="76" spans="1:36" x14ac:dyDescent="0.2">
      <c r="A76" s="115" t="s">
        <v>2</v>
      </c>
      <c r="B76" s="35">
        <f t="shared" ref="B76:F76" si="2">SUM(B$52:B$75)</f>
        <v>0</v>
      </c>
      <c r="C76" s="9">
        <f t="shared" si="2"/>
        <v>0</v>
      </c>
      <c r="D76" s="9">
        <f t="shared" si="2"/>
        <v>0</v>
      </c>
      <c r="E76" s="15">
        <f t="shared" si="2"/>
        <v>0</v>
      </c>
      <c r="F76" s="67">
        <f t="shared" si="2"/>
        <v>1.0000000000000002</v>
      </c>
      <c r="G76" s="51">
        <f t="shared" ref="G76:AJ76" si="3">SUM(G$52:G$75)</f>
        <v>0</v>
      </c>
      <c r="H76" s="68">
        <f t="shared" si="3"/>
        <v>0</v>
      </c>
      <c r="I76" s="68">
        <f t="shared" si="3"/>
        <v>0</v>
      </c>
      <c r="J76" s="52">
        <f t="shared" si="3"/>
        <v>0</v>
      </c>
      <c r="K76" s="69">
        <f t="shared" si="3"/>
        <v>1</v>
      </c>
      <c r="L76" s="132">
        <f t="shared" si="3"/>
        <v>0</v>
      </c>
      <c r="M76" s="133">
        <f t="shared" si="3"/>
        <v>0</v>
      </c>
      <c r="N76" s="133">
        <f t="shared" si="3"/>
        <v>0</v>
      </c>
      <c r="O76" s="134">
        <f t="shared" si="3"/>
        <v>0</v>
      </c>
      <c r="P76" s="135">
        <f t="shared" si="3"/>
        <v>1</v>
      </c>
      <c r="Q76" s="132">
        <f t="shared" si="3"/>
        <v>0</v>
      </c>
      <c r="R76" s="133">
        <f t="shared" si="3"/>
        <v>0</v>
      </c>
      <c r="S76" s="133">
        <f t="shared" si="3"/>
        <v>0</v>
      </c>
      <c r="T76" s="134">
        <f t="shared" si="3"/>
        <v>0</v>
      </c>
      <c r="U76" s="135">
        <f t="shared" si="3"/>
        <v>1</v>
      </c>
      <c r="V76" s="132">
        <f t="shared" si="3"/>
        <v>0</v>
      </c>
      <c r="W76" s="133">
        <f t="shared" si="3"/>
        <v>0</v>
      </c>
      <c r="X76" s="133">
        <f t="shared" si="3"/>
        <v>0</v>
      </c>
      <c r="Y76" s="134">
        <f t="shared" si="3"/>
        <v>0</v>
      </c>
      <c r="Z76" s="135">
        <f t="shared" si="3"/>
        <v>0.99999999999999989</v>
      </c>
      <c r="AA76" s="132">
        <f t="shared" si="3"/>
        <v>0</v>
      </c>
      <c r="AB76" s="133">
        <f t="shared" si="3"/>
        <v>0</v>
      </c>
      <c r="AC76" s="133">
        <f t="shared" si="3"/>
        <v>0</v>
      </c>
      <c r="AD76" s="134">
        <f t="shared" si="3"/>
        <v>0</v>
      </c>
      <c r="AE76" s="135">
        <f t="shared" si="3"/>
        <v>1.0000000000009999</v>
      </c>
      <c r="AF76" s="132">
        <f t="shared" si="3"/>
        <v>0</v>
      </c>
      <c r="AG76" s="133">
        <f t="shared" si="3"/>
        <v>0</v>
      </c>
      <c r="AH76" s="133">
        <f t="shared" si="3"/>
        <v>0</v>
      </c>
      <c r="AI76" s="134">
        <f t="shared" si="3"/>
        <v>0</v>
      </c>
      <c r="AJ76" s="135">
        <f t="shared" si="3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Liquidität</v>
      </c>
      <c r="B92" s="36"/>
      <c r="C92" s="10"/>
      <c r="D92" s="10"/>
      <c r="E92" s="16"/>
      <c r="F92" s="37">
        <v>2.5886239897552475E-2</v>
      </c>
      <c r="G92" s="53"/>
      <c r="H92" s="54"/>
      <c r="I92" s="54"/>
      <c r="J92" s="55"/>
      <c r="K92" s="56">
        <v>2.7992421916421963E-2</v>
      </c>
      <c r="L92" s="136"/>
      <c r="M92" s="137"/>
      <c r="N92" s="137"/>
      <c r="O92" s="138"/>
      <c r="P92" s="139">
        <v>3.1770296617421923E-2</v>
      </c>
      <c r="Q92" s="136"/>
      <c r="R92" s="137"/>
      <c r="S92" s="137"/>
      <c r="T92" s="138"/>
      <c r="U92" s="139">
        <v>2.4852365007414473E-2</v>
      </c>
      <c r="V92" s="136"/>
      <c r="W92" s="137"/>
      <c r="X92" s="137"/>
      <c r="Y92" s="138"/>
      <c r="Z92" s="139">
        <v>3.0818896464000878E-2</v>
      </c>
      <c r="AA92" s="136"/>
      <c r="AB92" s="137"/>
      <c r="AC92" s="137"/>
      <c r="AD92" s="138"/>
      <c r="AE92" s="139">
        <v>4.024154295E-2</v>
      </c>
      <c r="AF92" s="136"/>
      <c r="AG92" s="137"/>
      <c r="AH92" s="137"/>
      <c r="AI92" s="138"/>
      <c r="AJ92" s="139">
        <v>3.7839999999999999E-2</v>
      </c>
    </row>
    <row r="93" spans="1:36" x14ac:dyDescent="0.2">
      <c r="A93" s="114" t="str">
        <f>$A$13</f>
        <v>Forderungen</v>
      </c>
      <c r="B93" s="36"/>
      <c r="C93" s="10"/>
      <c r="D93" s="10"/>
      <c r="E93" s="16"/>
      <c r="F93" s="37">
        <v>0.34951986180808986</v>
      </c>
      <c r="G93" s="53"/>
      <c r="H93" s="54"/>
      <c r="I93" s="54"/>
      <c r="J93" s="55"/>
      <c r="K93" s="56">
        <v>0.34641863344438167</v>
      </c>
      <c r="L93" s="136"/>
      <c r="M93" s="137"/>
      <c r="N93" s="137"/>
      <c r="O93" s="138"/>
      <c r="P93" s="139">
        <v>0.35088716487189331</v>
      </c>
      <c r="Q93" s="136"/>
      <c r="R93" s="137"/>
      <c r="S93" s="137"/>
      <c r="T93" s="138"/>
      <c r="U93" s="139">
        <v>0.3584227095604185</v>
      </c>
      <c r="V93" s="136"/>
      <c r="W93" s="137"/>
      <c r="X93" s="137"/>
      <c r="Y93" s="138"/>
      <c r="Z93" s="139">
        <v>0.36551169846458104</v>
      </c>
      <c r="AA93" s="136"/>
      <c r="AB93" s="137"/>
      <c r="AC93" s="137"/>
      <c r="AD93" s="138"/>
      <c r="AE93" s="139">
        <v>0.37396467975999997</v>
      </c>
      <c r="AF93" s="136"/>
      <c r="AG93" s="137"/>
      <c r="AH93" s="137"/>
      <c r="AI93" s="138"/>
      <c r="AJ93" s="139">
        <v>0.37363000000000002</v>
      </c>
    </row>
    <row r="94" spans="1:36" x14ac:dyDescent="0.2">
      <c r="A94" s="114" t="str">
        <f>$A$14</f>
        <v>Immobilien</v>
      </c>
      <c r="B94" s="36"/>
      <c r="C94" s="10"/>
      <c r="D94" s="10"/>
      <c r="E94" s="16"/>
      <c r="F94" s="37">
        <v>0.24610727985513869</v>
      </c>
      <c r="G94" s="53"/>
      <c r="H94" s="54"/>
      <c r="I94" s="54"/>
      <c r="J94" s="55"/>
      <c r="K94" s="56">
        <v>0.25106842522640865</v>
      </c>
      <c r="L94" s="136"/>
      <c r="M94" s="137"/>
      <c r="N94" s="137"/>
      <c r="O94" s="138"/>
      <c r="P94" s="139">
        <v>0.24238983893427923</v>
      </c>
      <c r="Q94" s="136"/>
      <c r="R94" s="137"/>
      <c r="S94" s="137"/>
      <c r="T94" s="138"/>
      <c r="U94" s="139">
        <v>0.24650299183919161</v>
      </c>
      <c r="V94" s="136"/>
      <c r="W94" s="137"/>
      <c r="X94" s="137"/>
      <c r="Y94" s="138"/>
      <c r="Z94" s="139">
        <v>0.24440931442363384</v>
      </c>
      <c r="AA94" s="136"/>
      <c r="AB94" s="137"/>
      <c r="AC94" s="137"/>
      <c r="AD94" s="138"/>
      <c r="AE94" s="139">
        <v>0.23377457376999999</v>
      </c>
      <c r="AF94" s="136"/>
      <c r="AG94" s="137"/>
      <c r="AH94" s="137"/>
      <c r="AI94" s="138"/>
      <c r="AJ94" s="139">
        <v>0.23569999999999999</v>
      </c>
    </row>
    <row r="95" spans="1:36" x14ac:dyDescent="0.2">
      <c r="A95" s="114" t="str">
        <f>$A$15</f>
        <v>Aktien</v>
      </c>
      <c r="B95" s="36"/>
      <c r="C95" s="10"/>
      <c r="D95" s="10"/>
      <c r="E95" s="16"/>
      <c r="F95" s="37">
        <v>0.31198563292087866</v>
      </c>
      <c r="G95" s="53"/>
      <c r="H95" s="54"/>
      <c r="I95" s="54"/>
      <c r="J95" s="55"/>
      <c r="K95" s="56">
        <v>0.30656119274971749</v>
      </c>
      <c r="L95" s="136"/>
      <c r="M95" s="137"/>
      <c r="N95" s="137"/>
      <c r="O95" s="138"/>
      <c r="P95" s="139">
        <v>0.30807250093846617</v>
      </c>
      <c r="Q95" s="136"/>
      <c r="R95" s="137"/>
      <c r="S95" s="137"/>
      <c r="T95" s="138"/>
      <c r="U95" s="139">
        <v>0.30655928335025417</v>
      </c>
      <c r="V95" s="136"/>
      <c r="W95" s="137"/>
      <c r="X95" s="137"/>
      <c r="Y95" s="138"/>
      <c r="Z95" s="139">
        <v>0.29797797767080025</v>
      </c>
      <c r="AA95" s="136"/>
      <c r="AB95" s="137"/>
      <c r="AC95" s="137"/>
      <c r="AD95" s="138"/>
      <c r="AE95" s="139">
        <v>0.29461506248999997</v>
      </c>
      <c r="AF95" s="136"/>
      <c r="AG95" s="137"/>
      <c r="AH95" s="137"/>
      <c r="AI95" s="138"/>
      <c r="AJ95" s="139">
        <v>0.29357</v>
      </c>
    </row>
    <row r="96" spans="1:36" x14ac:dyDescent="0.2">
      <c r="A96" s="114" t="str">
        <f>$A$16</f>
        <v>Alternative Anlagen</v>
      </c>
      <c r="B96" s="36"/>
      <c r="C96" s="10"/>
      <c r="D96" s="10"/>
      <c r="E96" s="16"/>
      <c r="F96" s="37">
        <v>6.6500985518340175E-2</v>
      </c>
      <c r="G96" s="53"/>
      <c r="H96" s="54"/>
      <c r="I96" s="54"/>
      <c r="J96" s="55"/>
      <c r="K96" s="56">
        <v>6.7959326663070252E-2</v>
      </c>
      <c r="L96" s="136"/>
      <c r="M96" s="137"/>
      <c r="N96" s="137"/>
      <c r="O96" s="138"/>
      <c r="P96" s="139">
        <v>6.6880198637939439E-2</v>
      </c>
      <c r="Q96" s="136"/>
      <c r="R96" s="137"/>
      <c r="S96" s="137"/>
      <c r="T96" s="138"/>
      <c r="U96" s="139">
        <v>6.3662650242721192E-2</v>
      </c>
      <c r="V96" s="136"/>
      <c r="W96" s="137"/>
      <c r="X96" s="137"/>
      <c r="Y96" s="138"/>
      <c r="Z96" s="139">
        <v>6.128211297698382E-2</v>
      </c>
      <c r="AA96" s="136"/>
      <c r="AB96" s="137"/>
      <c r="AC96" s="137"/>
      <c r="AD96" s="138"/>
      <c r="AE96" s="139">
        <v>5.7404141026999998E-2</v>
      </c>
      <c r="AF96" s="136"/>
      <c r="AG96" s="137"/>
      <c r="AH96" s="137"/>
      <c r="AI96" s="138"/>
      <c r="AJ96" s="139">
        <v>5.9269999999999996E-2</v>
      </c>
    </row>
    <row r="97" spans="1:36" ht="12.75" hidden="1" customHeight="1" x14ac:dyDescent="0.2">
      <c r="A97" s="114">
        <f>$A$17</f>
        <v>0</v>
      </c>
      <c r="B97" s="36"/>
      <c r="C97" s="10"/>
      <c r="D97" s="10"/>
      <c r="E97" s="16"/>
      <c r="F97" s="37"/>
      <c r="G97" s="53"/>
      <c r="H97" s="54"/>
      <c r="I97" s="54"/>
      <c r="J97" s="55"/>
      <c r="K97" s="56"/>
      <c r="L97" s="136"/>
      <c r="M97" s="137"/>
      <c r="N97" s="137"/>
      <c r="O97" s="138"/>
      <c r="P97" s="139"/>
      <c r="Q97" s="136"/>
      <c r="R97" s="137"/>
      <c r="S97" s="137"/>
      <c r="T97" s="138"/>
      <c r="U97" s="139"/>
      <c r="V97" s="136"/>
      <c r="W97" s="137"/>
      <c r="X97" s="137"/>
      <c r="Y97" s="138"/>
      <c r="Z97" s="139"/>
      <c r="AA97" s="136"/>
      <c r="AB97" s="137"/>
      <c r="AC97" s="137"/>
      <c r="AD97" s="138"/>
      <c r="AE97" s="139"/>
      <c r="AF97" s="136"/>
      <c r="AG97" s="137"/>
      <c r="AH97" s="137"/>
      <c r="AI97" s="138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</row>
    <row r="115" spans="1:36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</row>
    <row r="116" spans="1:36" x14ac:dyDescent="0.2">
      <c r="A116" s="115" t="s">
        <v>2</v>
      </c>
      <c r="B116" s="38">
        <f t="shared" ref="B116:F116" si="4">SUM(B$92:B$115)</f>
        <v>0</v>
      </c>
      <c r="C116" s="11">
        <f t="shared" si="4"/>
        <v>0</v>
      </c>
      <c r="D116" s="11">
        <f t="shared" si="4"/>
        <v>0</v>
      </c>
      <c r="E116" s="17">
        <f t="shared" si="4"/>
        <v>0</v>
      </c>
      <c r="F116" s="70">
        <f t="shared" si="4"/>
        <v>0.99999999999999978</v>
      </c>
      <c r="G116" s="57">
        <f t="shared" ref="G116:AJ116" si="5">SUM(G$92:G$115)</f>
        <v>0</v>
      </c>
      <c r="H116" s="71">
        <f t="shared" si="5"/>
        <v>0</v>
      </c>
      <c r="I116" s="71">
        <f t="shared" si="5"/>
        <v>0</v>
      </c>
      <c r="J116" s="58">
        <f t="shared" si="5"/>
        <v>0</v>
      </c>
      <c r="K116" s="72">
        <f t="shared" si="5"/>
        <v>1</v>
      </c>
      <c r="L116" s="140">
        <f t="shared" si="5"/>
        <v>0</v>
      </c>
      <c r="M116" s="141">
        <f t="shared" si="5"/>
        <v>0</v>
      </c>
      <c r="N116" s="141">
        <f t="shared" si="5"/>
        <v>0</v>
      </c>
      <c r="O116" s="142">
        <f t="shared" si="5"/>
        <v>0</v>
      </c>
      <c r="P116" s="143">
        <f t="shared" si="5"/>
        <v>1</v>
      </c>
      <c r="Q116" s="140">
        <f t="shared" si="5"/>
        <v>0</v>
      </c>
      <c r="R116" s="141">
        <f t="shared" si="5"/>
        <v>0</v>
      </c>
      <c r="S116" s="141">
        <f t="shared" si="5"/>
        <v>0</v>
      </c>
      <c r="T116" s="142">
        <f t="shared" si="5"/>
        <v>0</v>
      </c>
      <c r="U116" s="143">
        <f t="shared" si="5"/>
        <v>0.99999999999999989</v>
      </c>
      <c r="V116" s="140">
        <f t="shared" si="5"/>
        <v>0</v>
      </c>
      <c r="W116" s="141">
        <f t="shared" si="5"/>
        <v>0</v>
      </c>
      <c r="X116" s="141">
        <f t="shared" si="5"/>
        <v>0</v>
      </c>
      <c r="Y116" s="142">
        <f t="shared" si="5"/>
        <v>0</v>
      </c>
      <c r="Z116" s="143">
        <f t="shared" si="5"/>
        <v>0.99999999999999978</v>
      </c>
      <c r="AA116" s="140">
        <f t="shared" si="5"/>
        <v>0</v>
      </c>
      <c r="AB116" s="141">
        <f t="shared" si="5"/>
        <v>0</v>
      </c>
      <c r="AC116" s="141">
        <f t="shared" si="5"/>
        <v>0</v>
      </c>
      <c r="AD116" s="142">
        <f t="shared" si="5"/>
        <v>0</v>
      </c>
      <c r="AE116" s="143">
        <f t="shared" si="5"/>
        <v>0.99999999999699984</v>
      </c>
      <c r="AF116" s="140">
        <f t="shared" si="5"/>
        <v>0</v>
      </c>
      <c r="AG116" s="141">
        <f t="shared" si="5"/>
        <v>0</v>
      </c>
      <c r="AH116" s="141">
        <f t="shared" si="5"/>
        <v>0</v>
      </c>
      <c r="AI116" s="142">
        <f t="shared" si="5"/>
        <v>0</v>
      </c>
      <c r="AJ116" s="143">
        <f t="shared" si="5"/>
        <v>1.0000100000000001</v>
      </c>
    </row>
    <row r="119" spans="1:36" hidden="1" x14ac:dyDescent="0.2"/>
    <row r="120" spans="1:36" hidden="1" x14ac:dyDescent="0.2"/>
    <row r="121" spans="1:36" hidden="1" x14ac:dyDescent="0.2"/>
    <row r="122" spans="1:36" hidden="1" x14ac:dyDescent="0.2"/>
    <row r="123" spans="1:36" hidden="1" x14ac:dyDescent="0.2"/>
    <row r="124" spans="1:36" hidden="1" x14ac:dyDescent="0.2"/>
    <row r="125" spans="1:36" hidden="1" x14ac:dyDescent="0.2"/>
    <row r="126" spans="1:36" hidden="1" x14ac:dyDescent="0.2"/>
    <row r="127" spans="1:36" hidden="1" x14ac:dyDescent="0.2"/>
    <row r="128" spans="1:36" hidden="1" x14ac:dyDescent="0.2"/>
    <row r="129" spans="1:36" hidden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Liquidität</v>
      </c>
      <c r="B132" s="209"/>
      <c r="C132" s="210"/>
      <c r="D132" s="210"/>
      <c r="E132" s="265"/>
      <c r="F132" s="212">
        <v>3.0225310059549759E-2</v>
      </c>
      <c r="G132" s="217"/>
      <c r="H132" s="218"/>
      <c r="I132" s="218"/>
      <c r="J132" s="267"/>
      <c r="K132" s="220">
        <v>3.1118933193179689E-2</v>
      </c>
      <c r="L132" s="227"/>
      <c r="M132" s="228"/>
      <c r="N132" s="228"/>
      <c r="O132" s="269"/>
      <c r="P132" s="230">
        <v>3.1807414333650003E-2</v>
      </c>
      <c r="Q132" s="227"/>
      <c r="R132" s="228"/>
      <c r="S132" s="228"/>
      <c r="T132" s="269"/>
      <c r="U132" s="230">
        <v>3.3107366244955978E-2</v>
      </c>
      <c r="V132" s="227"/>
      <c r="W132" s="228"/>
      <c r="X132" s="228"/>
      <c r="Y132" s="269"/>
      <c r="Z132" s="230">
        <v>3.7447845488888194E-2</v>
      </c>
      <c r="AA132" s="227"/>
      <c r="AB132" s="228"/>
      <c r="AC132" s="228"/>
      <c r="AD132" s="269"/>
      <c r="AE132" s="230">
        <v>4.5591717797999996E-2</v>
      </c>
      <c r="AF132" s="227"/>
      <c r="AG132" s="228"/>
      <c r="AH132" s="228"/>
      <c r="AI132" s="269"/>
      <c r="AJ132" s="230">
        <v>3.9980000000000002E-2</v>
      </c>
    </row>
    <row r="133" spans="1:36" x14ac:dyDescent="0.2">
      <c r="A133" s="114" t="str">
        <f>$A$13</f>
        <v>Forderungen</v>
      </c>
      <c r="B133" s="209"/>
      <c r="C133" s="210"/>
      <c r="D133" s="210"/>
      <c r="E133" s="265"/>
      <c r="F133" s="212">
        <v>0.37614854082629451</v>
      </c>
      <c r="G133" s="217"/>
      <c r="H133" s="218"/>
      <c r="I133" s="218"/>
      <c r="J133" s="267"/>
      <c r="K133" s="220">
        <v>0.38003782941436598</v>
      </c>
      <c r="L133" s="227"/>
      <c r="M133" s="228"/>
      <c r="N133" s="228"/>
      <c r="O133" s="269"/>
      <c r="P133" s="230">
        <v>0.38108427040072174</v>
      </c>
      <c r="Q133" s="227"/>
      <c r="R133" s="228"/>
      <c r="S133" s="228"/>
      <c r="T133" s="269"/>
      <c r="U133" s="230">
        <v>0.39106467244137783</v>
      </c>
      <c r="V133" s="227"/>
      <c r="W133" s="228"/>
      <c r="X133" s="228"/>
      <c r="Y133" s="269"/>
      <c r="Z133" s="230">
        <v>0.39862663491363121</v>
      </c>
      <c r="AA133" s="227"/>
      <c r="AB133" s="228"/>
      <c r="AC133" s="228"/>
      <c r="AD133" s="269"/>
      <c r="AE133" s="230">
        <v>0.41140084665999999</v>
      </c>
      <c r="AF133" s="227"/>
      <c r="AG133" s="228"/>
      <c r="AH133" s="228"/>
      <c r="AI133" s="269"/>
      <c r="AJ133" s="230">
        <v>0.43021999999999999</v>
      </c>
    </row>
    <row r="134" spans="1:36" x14ac:dyDescent="0.2">
      <c r="A134" s="114" t="str">
        <f>$A$14</f>
        <v>Immobilien</v>
      </c>
      <c r="B134" s="209"/>
      <c r="C134" s="210"/>
      <c r="D134" s="210"/>
      <c r="E134" s="265"/>
      <c r="F134" s="212">
        <v>0.20699361750676423</v>
      </c>
      <c r="G134" s="217"/>
      <c r="H134" s="218"/>
      <c r="I134" s="218"/>
      <c r="J134" s="267"/>
      <c r="K134" s="220">
        <v>0.20311124874033817</v>
      </c>
      <c r="L134" s="227"/>
      <c r="M134" s="228"/>
      <c r="N134" s="228"/>
      <c r="O134" s="269"/>
      <c r="P134" s="230">
        <v>0.19584162395024191</v>
      </c>
      <c r="Q134" s="227"/>
      <c r="R134" s="228"/>
      <c r="S134" s="228"/>
      <c r="T134" s="269"/>
      <c r="U134" s="230">
        <v>0.19080611073393045</v>
      </c>
      <c r="V134" s="227"/>
      <c r="W134" s="228"/>
      <c r="X134" s="228"/>
      <c r="Y134" s="269"/>
      <c r="Z134" s="230">
        <v>0.18618259548937985</v>
      </c>
      <c r="AA134" s="227"/>
      <c r="AB134" s="228"/>
      <c r="AC134" s="228"/>
      <c r="AD134" s="269"/>
      <c r="AE134" s="230">
        <v>0.17955283233</v>
      </c>
      <c r="AF134" s="227"/>
      <c r="AG134" s="228"/>
      <c r="AH134" s="228"/>
      <c r="AI134" s="269"/>
      <c r="AJ134" s="230">
        <v>0.17518</v>
      </c>
    </row>
    <row r="135" spans="1:36" x14ac:dyDescent="0.2">
      <c r="A135" s="114" t="str">
        <f>$A$15</f>
        <v>Aktien</v>
      </c>
      <c r="B135" s="209"/>
      <c r="C135" s="210"/>
      <c r="D135" s="210"/>
      <c r="E135" s="265"/>
      <c r="F135" s="212">
        <v>0.30067273844732972</v>
      </c>
      <c r="G135" s="217"/>
      <c r="H135" s="218"/>
      <c r="I135" s="218"/>
      <c r="J135" s="267"/>
      <c r="K135" s="220">
        <v>0.29734798008589591</v>
      </c>
      <c r="L135" s="227"/>
      <c r="M135" s="228"/>
      <c r="N135" s="228"/>
      <c r="O135" s="269"/>
      <c r="P135" s="230">
        <v>0.30215882012804673</v>
      </c>
      <c r="Q135" s="227"/>
      <c r="R135" s="228"/>
      <c r="S135" s="228"/>
      <c r="T135" s="269"/>
      <c r="U135" s="230">
        <v>0.30015783555585579</v>
      </c>
      <c r="V135" s="227"/>
      <c r="W135" s="228"/>
      <c r="X135" s="228"/>
      <c r="Y135" s="269"/>
      <c r="Z135" s="230">
        <v>0.29591130031934954</v>
      </c>
      <c r="AA135" s="227"/>
      <c r="AB135" s="228"/>
      <c r="AC135" s="228"/>
      <c r="AD135" s="269"/>
      <c r="AE135" s="230">
        <v>0.28969132945999998</v>
      </c>
      <c r="AF135" s="227"/>
      <c r="AG135" s="228"/>
      <c r="AH135" s="228"/>
      <c r="AI135" s="269"/>
      <c r="AJ135" s="230">
        <v>0.28649000000000002</v>
      </c>
    </row>
    <row r="136" spans="1:36" x14ac:dyDescent="0.2">
      <c r="A136" s="114" t="str">
        <f>$A$16</f>
        <v>Alternative Anlagen</v>
      </c>
      <c r="B136" s="209"/>
      <c r="C136" s="210"/>
      <c r="D136" s="210"/>
      <c r="E136" s="265"/>
      <c r="F136" s="212">
        <v>8.5959793160061942E-2</v>
      </c>
      <c r="G136" s="217"/>
      <c r="H136" s="218"/>
      <c r="I136" s="218"/>
      <c r="J136" s="267"/>
      <c r="K136" s="220">
        <v>8.838400856622014E-2</v>
      </c>
      <c r="L136" s="227"/>
      <c r="M136" s="228"/>
      <c r="N136" s="228"/>
      <c r="O136" s="269"/>
      <c r="P136" s="230">
        <v>8.9107871187339691E-2</v>
      </c>
      <c r="Q136" s="227"/>
      <c r="R136" s="228"/>
      <c r="S136" s="228"/>
      <c r="T136" s="269"/>
      <c r="U136" s="230">
        <v>8.486401502388001E-2</v>
      </c>
      <c r="V136" s="227"/>
      <c r="W136" s="228"/>
      <c r="X136" s="228"/>
      <c r="Y136" s="269"/>
      <c r="Z136" s="230">
        <v>8.1831623788751084E-2</v>
      </c>
      <c r="AA136" s="227"/>
      <c r="AB136" s="228"/>
      <c r="AC136" s="228"/>
      <c r="AD136" s="269"/>
      <c r="AE136" s="230">
        <v>7.3763273753E-2</v>
      </c>
      <c r="AF136" s="227"/>
      <c r="AG136" s="228"/>
      <c r="AH136" s="228"/>
      <c r="AI136" s="269"/>
      <c r="AJ136" s="230">
        <v>6.8129999999999996E-2</v>
      </c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65"/>
      <c r="F137" s="212"/>
      <c r="G137" s="217"/>
      <c r="H137" s="218"/>
      <c r="I137" s="218"/>
      <c r="J137" s="267"/>
      <c r="K137" s="220"/>
      <c r="L137" s="227"/>
      <c r="M137" s="228"/>
      <c r="N137" s="228"/>
      <c r="O137" s="269"/>
      <c r="P137" s="230"/>
      <c r="Q137" s="227"/>
      <c r="R137" s="228"/>
      <c r="S137" s="228"/>
      <c r="T137" s="269"/>
      <c r="U137" s="230"/>
      <c r="V137" s="227"/>
      <c r="W137" s="228"/>
      <c r="X137" s="228"/>
      <c r="Y137" s="269"/>
      <c r="Z137" s="230"/>
      <c r="AA137" s="227"/>
      <c r="AB137" s="228"/>
      <c r="AC137" s="228"/>
      <c r="AD137" s="269"/>
      <c r="AE137" s="230"/>
      <c r="AF137" s="227"/>
      <c r="AG137" s="228"/>
      <c r="AH137" s="228"/>
      <c r="AI137" s="26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65"/>
      <c r="F138" s="212"/>
      <c r="G138" s="217"/>
      <c r="H138" s="218"/>
      <c r="I138" s="218"/>
      <c r="J138" s="267"/>
      <c r="K138" s="220"/>
      <c r="L138" s="227"/>
      <c r="M138" s="228"/>
      <c r="N138" s="228"/>
      <c r="O138" s="269"/>
      <c r="P138" s="230"/>
      <c r="Q138" s="227"/>
      <c r="R138" s="228"/>
      <c r="S138" s="228"/>
      <c r="T138" s="269"/>
      <c r="U138" s="230"/>
      <c r="V138" s="227"/>
      <c r="W138" s="228"/>
      <c r="X138" s="228"/>
      <c r="Y138" s="269"/>
      <c r="Z138" s="230"/>
      <c r="AA138" s="227"/>
      <c r="AB138" s="228"/>
      <c r="AC138" s="228"/>
      <c r="AD138" s="269"/>
      <c r="AE138" s="230"/>
      <c r="AF138" s="227"/>
      <c r="AG138" s="228"/>
      <c r="AH138" s="228"/>
      <c r="AI138" s="26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65"/>
      <c r="F139" s="212"/>
      <c r="G139" s="217"/>
      <c r="H139" s="218"/>
      <c r="I139" s="218"/>
      <c r="J139" s="267"/>
      <c r="K139" s="220"/>
      <c r="L139" s="227"/>
      <c r="M139" s="228"/>
      <c r="N139" s="228"/>
      <c r="O139" s="269"/>
      <c r="P139" s="230"/>
      <c r="Q139" s="227"/>
      <c r="R139" s="228"/>
      <c r="S139" s="228"/>
      <c r="T139" s="269"/>
      <c r="U139" s="230"/>
      <c r="V139" s="227"/>
      <c r="W139" s="228"/>
      <c r="X139" s="228"/>
      <c r="Y139" s="269"/>
      <c r="Z139" s="230"/>
      <c r="AA139" s="227"/>
      <c r="AB139" s="228"/>
      <c r="AC139" s="228"/>
      <c r="AD139" s="269"/>
      <c r="AE139" s="230"/>
      <c r="AF139" s="227"/>
      <c r="AG139" s="228"/>
      <c r="AH139" s="228"/>
      <c r="AI139" s="26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65"/>
      <c r="F140" s="212"/>
      <c r="G140" s="217"/>
      <c r="H140" s="218"/>
      <c r="I140" s="218"/>
      <c r="J140" s="267"/>
      <c r="K140" s="220"/>
      <c r="L140" s="227"/>
      <c r="M140" s="228"/>
      <c r="N140" s="228"/>
      <c r="O140" s="269"/>
      <c r="P140" s="230"/>
      <c r="Q140" s="227"/>
      <c r="R140" s="228"/>
      <c r="S140" s="228"/>
      <c r="T140" s="269"/>
      <c r="U140" s="230"/>
      <c r="V140" s="227"/>
      <c r="W140" s="228"/>
      <c r="X140" s="228"/>
      <c r="Y140" s="269"/>
      <c r="Z140" s="230"/>
      <c r="AA140" s="227"/>
      <c r="AB140" s="228"/>
      <c r="AC140" s="228"/>
      <c r="AD140" s="269"/>
      <c r="AE140" s="230"/>
      <c r="AF140" s="227"/>
      <c r="AG140" s="228"/>
      <c r="AH140" s="228"/>
      <c r="AI140" s="26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65"/>
      <c r="F141" s="212"/>
      <c r="G141" s="217"/>
      <c r="H141" s="218"/>
      <c r="I141" s="218"/>
      <c r="J141" s="267"/>
      <c r="K141" s="220"/>
      <c r="L141" s="227"/>
      <c r="M141" s="228"/>
      <c r="N141" s="228"/>
      <c r="O141" s="269"/>
      <c r="P141" s="230"/>
      <c r="Q141" s="227"/>
      <c r="R141" s="228"/>
      <c r="S141" s="228"/>
      <c r="T141" s="269"/>
      <c r="U141" s="230"/>
      <c r="V141" s="227"/>
      <c r="W141" s="228"/>
      <c r="X141" s="228"/>
      <c r="Y141" s="269"/>
      <c r="Z141" s="230"/>
      <c r="AA141" s="227"/>
      <c r="AB141" s="228"/>
      <c r="AC141" s="228"/>
      <c r="AD141" s="269"/>
      <c r="AE141" s="230"/>
      <c r="AF141" s="227"/>
      <c r="AG141" s="228"/>
      <c r="AH141" s="228"/>
      <c r="AI141" s="26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65"/>
      <c r="F142" s="212"/>
      <c r="G142" s="217"/>
      <c r="H142" s="218"/>
      <c r="I142" s="218"/>
      <c r="J142" s="267"/>
      <c r="K142" s="220"/>
      <c r="L142" s="227"/>
      <c r="M142" s="228"/>
      <c r="N142" s="228"/>
      <c r="O142" s="269"/>
      <c r="P142" s="230"/>
      <c r="Q142" s="227"/>
      <c r="R142" s="228"/>
      <c r="S142" s="228"/>
      <c r="T142" s="269"/>
      <c r="U142" s="230"/>
      <c r="V142" s="227"/>
      <c r="W142" s="228"/>
      <c r="X142" s="228"/>
      <c r="Y142" s="269"/>
      <c r="Z142" s="230"/>
      <c r="AA142" s="227"/>
      <c r="AB142" s="228"/>
      <c r="AC142" s="228"/>
      <c r="AD142" s="269"/>
      <c r="AE142" s="230"/>
      <c r="AF142" s="227"/>
      <c r="AG142" s="228"/>
      <c r="AH142" s="228"/>
      <c r="AI142" s="26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65"/>
      <c r="F143" s="212"/>
      <c r="G143" s="217"/>
      <c r="H143" s="218"/>
      <c r="I143" s="218"/>
      <c r="J143" s="267"/>
      <c r="K143" s="220"/>
      <c r="L143" s="227"/>
      <c r="M143" s="228"/>
      <c r="N143" s="228"/>
      <c r="O143" s="269"/>
      <c r="P143" s="230"/>
      <c r="Q143" s="227"/>
      <c r="R143" s="228"/>
      <c r="S143" s="228"/>
      <c r="T143" s="269"/>
      <c r="U143" s="230"/>
      <c r="V143" s="227"/>
      <c r="W143" s="228"/>
      <c r="X143" s="228"/>
      <c r="Y143" s="269"/>
      <c r="Z143" s="230"/>
      <c r="AA143" s="227"/>
      <c r="AB143" s="228"/>
      <c r="AC143" s="228"/>
      <c r="AD143" s="269"/>
      <c r="AE143" s="230"/>
      <c r="AF143" s="227"/>
      <c r="AG143" s="228"/>
      <c r="AH143" s="228"/>
      <c r="AI143" s="26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65"/>
      <c r="F144" s="212"/>
      <c r="G144" s="217"/>
      <c r="H144" s="218"/>
      <c r="I144" s="218"/>
      <c r="J144" s="267"/>
      <c r="K144" s="220"/>
      <c r="L144" s="227"/>
      <c r="M144" s="228"/>
      <c r="N144" s="228"/>
      <c r="O144" s="269"/>
      <c r="P144" s="230"/>
      <c r="Q144" s="227"/>
      <c r="R144" s="228"/>
      <c r="S144" s="228"/>
      <c r="T144" s="269"/>
      <c r="U144" s="230"/>
      <c r="V144" s="227"/>
      <c r="W144" s="228"/>
      <c r="X144" s="228"/>
      <c r="Y144" s="269"/>
      <c r="Z144" s="230"/>
      <c r="AA144" s="227"/>
      <c r="AB144" s="228"/>
      <c r="AC144" s="228"/>
      <c r="AD144" s="269"/>
      <c r="AE144" s="230"/>
      <c r="AF144" s="227"/>
      <c r="AG144" s="228"/>
      <c r="AH144" s="228"/>
      <c r="AI144" s="26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65"/>
      <c r="F145" s="212"/>
      <c r="G145" s="217"/>
      <c r="H145" s="218"/>
      <c r="I145" s="218"/>
      <c r="J145" s="267"/>
      <c r="K145" s="220"/>
      <c r="L145" s="227"/>
      <c r="M145" s="228"/>
      <c r="N145" s="228"/>
      <c r="O145" s="269"/>
      <c r="P145" s="230"/>
      <c r="Q145" s="227"/>
      <c r="R145" s="228"/>
      <c r="S145" s="228"/>
      <c r="T145" s="269"/>
      <c r="U145" s="230"/>
      <c r="V145" s="227"/>
      <c r="W145" s="228"/>
      <c r="X145" s="228"/>
      <c r="Y145" s="269"/>
      <c r="Z145" s="230"/>
      <c r="AA145" s="227"/>
      <c r="AB145" s="228"/>
      <c r="AC145" s="228"/>
      <c r="AD145" s="269"/>
      <c r="AE145" s="230"/>
      <c r="AF145" s="227"/>
      <c r="AG145" s="228"/>
      <c r="AH145" s="228"/>
      <c r="AI145" s="26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65"/>
      <c r="F146" s="212"/>
      <c r="G146" s="217"/>
      <c r="H146" s="218"/>
      <c r="I146" s="218"/>
      <c r="J146" s="267"/>
      <c r="K146" s="220"/>
      <c r="L146" s="227"/>
      <c r="M146" s="228"/>
      <c r="N146" s="228"/>
      <c r="O146" s="269"/>
      <c r="P146" s="230"/>
      <c r="Q146" s="227"/>
      <c r="R146" s="228"/>
      <c r="S146" s="228"/>
      <c r="T146" s="269"/>
      <c r="U146" s="230"/>
      <c r="V146" s="227"/>
      <c r="W146" s="228"/>
      <c r="X146" s="228"/>
      <c r="Y146" s="269"/>
      <c r="Z146" s="230"/>
      <c r="AA146" s="227"/>
      <c r="AB146" s="228"/>
      <c r="AC146" s="228"/>
      <c r="AD146" s="269"/>
      <c r="AE146" s="230"/>
      <c r="AF146" s="227"/>
      <c r="AG146" s="228"/>
      <c r="AH146" s="228"/>
      <c r="AI146" s="26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65"/>
      <c r="F147" s="212"/>
      <c r="G147" s="217"/>
      <c r="H147" s="218"/>
      <c r="I147" s="218"/>
      <c r="J147" s="267"/>
      <c r="K147" s="220"/>
      <c r="L147" s="227"/>
      <c r="M147" s="228"/>
      <c r="N147" s="228"/>
      <c r="O147" s="269"/>
      <c r="P147" s="230"/>
      <c r="Q147" s="227"/>
      <c r="R147" s="228"/>
      <c r="S147" s="228"/>
      <c r="T147" s="269"/>
      <c r="U147" s="230"/>
      <c r="V147" s="227"/>
      <c r="W147" s="228"/>
      <c r="X147" s="228"/>
      <c r="Y147" s="269"/>
      <c r="Z147" s="230"/>
      <c r="AA147" s="227"/>
      <c r="AB147" s="228"/>
      <c r="AC147" s="228"/>
      <c r="AD147" s="269"/>
      <c r="AE147" s="230"/>
      <c r="AF147" s="227"/>
      <c r="AG147" s="228"/>
      <c r="AH147" s="228"/>
      <c r="AI147" s="26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65"/>
      <c r="F148" s="212"/>
      <c r="G148" s="217"/>
      <c r="H148" s="218"/>
      <c r="I148" s="218"/>
      <c r="J148" s="267"/>
      <c r="K148" s="220"/>
      <c r="L148" s="227"/>
      <c r="M148" s="228"/>
      <c r="N148" s="228"/>
      <c r="O148" s="269"/>
      <c r="P148" s="230"/>
      <c r="Q148" s="227"/>
      <c r="R148" s="228"/>
      <c r="S148" s="228"/>
      <c r="T148" s="269"/>
      <c r="U148" s="230"/>
      <c r="V148" s="227"/>
      <c r="W148" s="228"/>
      <c r="X148" s="228"/>
      <c r="Y148" s="269"/>
      <c r="Z148" s="230"/>
      <c r="AA148" s="227"/>
      <c r="AB148" s="228"/>
      <c r="AC148" s="228"/>
      <c r="AD148" s="269"/>
      <c r="AE148" s="230"/>
      <c r="AF148" s="227"/>
      <c r="AG148" s="228"/>
      <c r="AH148" s="228"/>
      <c r="AI148" s="26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65"/>
      <c r="F149" s="212"/>
      <c r="G149" s="217"/>
      <c r="H149" s="218"/>
      <c r="I149" s="218"/>
      <c r="J149" s="267"/>
      <c r="K149" s="220"/>
      <c r="L149" s="227"/>
      <c r="M149" s="228"/>
      <c r="N149" s="228"/>
      <c r="O149" s="269"/>
      <c r="P149" s="230"/>
      <c r="Q149" s="227"/>
      <c r="R149" s="228"/>
      <c r="S149" s="228"/>
      <c r="T149" s="269"/>
      <c r="U149" s="230"/>
      <c r="V149" s="227"/>
      <c r="W149" s="228"/>
      <c r="X149" s="228"/>
      <c r="Y149" s="269"/>
      <c r="Z149" s="230"/>
      <c r="AA149" s="227"/>
      <c r="AB149" s="228"/>
      <c r="AC149" s="228"/>
      <c r="AD149" s="269"/>
      <c r="AE149" s="230"/>
      <c r="AF149" s="227"/>
      <c r="AG149" s="228"/>
      <c r="AH149" s="228"/>
      <c r="AI149" s="26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65"/>
      <c r="F150" s="212"/>
      <c r="G150" s="217"/>
      <c r="H150" s="218"/>
      <c r="I150" s="218"/>
      <c r="J150" s="267"/>
      <c r="K150" s="220"/>
      <c r="L150" s="227"/>
      <c r="M150" s="228"/>
      <c r="N150" s="228"/>
      <c r="O150" s="269"/>
      <c r="P150" s="230"/>
      <c r="Q150" s="227"/>
      <c r="R150" s="228"/>
      <c r="S150" s="228"/>
      <c r="T150" s="269"/>
      <c r="U150" s="230"/>
      <c r="V150" s="227"/>
      <c r="W150" s="228"/>
      <c r="X150" s="228"/>
      <c r="Y150" s="269"/>
      <c r="Z150" s="230"/>
      <c r="AA150" s="227"/>
      <c r="AB150" s="228"/>
      <c r="AC150" s="228"/>
      <c r="AD150" s="269"/>
      <c r="AE150" s="230"/>
      <c r="AF150" s="227"/>
      <c r="AG150" s="228"/>
      <c r="AH150" s="228"/>
      <c r="AI150" s="26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65"/>
      <c r="F151" s="212"/>
      <c r="G151" s="217"/>
      <c r="H151" s="218"/>
      <c r="I151" s="218"/>
      <c r="J151" s="267"/>
      <c r="K151" s="220"/>
      <c r="L151" s="227"/>
      <c r="M151" s="228"/>
      <c r="N151" s="228"/>
      <c r="O151" s="269"/>
      <c r="P151" s="230"/>
      <c r="Q151" s="227"/>
      <c r="R151" s="228"/>
      <c r="S151" s="228"/>
      <c r="T151" s="269"/>
      <c r="U151" s="230"/>
      <c r="V151" s="227"/>
      <c r="W151" s="228"/>
      <c r="X151" s="228"/>
      <c r="Y151" s="269"/>
      <c r="Z151" s="230"/>
      <c r="AA151" s="227"/>
      <c r="AB151" s="228"/>
      <c r="AC151" s="228"/>
      <c r="AD151" s="269"/>
      <c r="AE151" s="230"/>
      <c r="AF151" s="227"/>
      <c r="AG151" s="228"/>
      <c r="AH151" s="228"/>
      <c r="AI151" s="26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65"/>
      <c r="F152" s="212"/>
      <c r="G152" s="217"/>
      <c r="H152" s="218"/>
      <c r="I152" s="218"/>
      <c r="J152" s="267"/>
      <c r="K152" s="220"/>
      <c r="L152" s="227"/>
      <c r="M152" s="228"/>
      <c r="N152" s="228"/>
      <c r="O152" s="269"/>
      <c r="P152" s="230"/>
      <c r="Q152" s="227"/>
      <c r="R152" s="228"/>
      <c r="S152" s="228"/>
      <c r="T152" s="269"/>
      <c r="U152" s="230"/>
      <c r="V152" s="227"/>
      <c r="W152" s="228"/>
      <c r="X152" s="228"/>
      <c r="Y152" s="269"/>
      <c r="Z152" s="230"/>
      <c r="AA152" s="227"/>
      <c r="AB152" s="228"/>
      <c r="AC152" s="228"/>
      <c r="AD152" s="269"/>
      <c r="AE152" s="230"/>
      <c r="AF152" s="227"/>
      <c r="AG152" s="228"/>
      <c r="AH152" s="228"/>
      <c r="AI152" s="26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65"/>
      <c r="F153" s="212"/>
      <c r="G153" s="217"/>
      <c r="H153" s="218"/>
      <c r="I153" s="218"/>
      <c r="J153" s="267"/>
      <c r="K153" s="220"/>
      <c r="L153" s="227"/>
      <c r="M153" s="228"/>
      <c r="N153" s="228"/>
      <c r="O153" s="269"/>
      <c r="P153" s="230"/>
      <c r="Q153" s="227"/>
      <c r="R153" s="228"/>
      <c r="S153" s="228"/>
      <c r="T153" s="269"/>
      <c r="U153" s="230"/>
      <c r="V153" s="227"/>
      <c r="W153" s="228"/>
      <c r="X153" s="228"/>
      <c r="Y153" s="269"/>
      <c r="Z153" s="230"/>
      <c r="AA153" s="227"/>
      <c r="AB153" s="228"/>
      <c r="AC153" s="228"/>
      <c r="AD153" s="269"/>
      <c r="AE153" s="230"/>
      <c r="AF153" s="227"/>
      <c r="AG153" s="228"/>
      <c r="AH153" s="228"/>
      <c r="AI153" s="26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65"/>
      <c r="F154" s="212"/>
      <c r="G154" s="217"/>
      <c r="H154" s="218"/>
      <c r="I154" s="218"/>
      <c r="J154" s="267"/>
      <c r="K154" s="220"/>
      <c r="L154" s="227"/>
      <c r="M154" s="228"/>
      <c r="N154" s="228"/>
      <c r="O154" s="269"/>
      <c r="P154" s="230"/>
      <c r="Q154" s="227"/>
      <c r="R154" s="228"/>
      <c r="S154" s="228"/>
      <c r="T154" s="269"/>
      <c r="U154" s="230"/>
      <c r="V154" s="227"/>
      <c r="W154" s="228"/>
      <c r="X154" s="228"/>
      <c r="Y154" s="269"/>
      <c r="Z154" s="230"/>
      <c r="AA154" s="227"/>
      <c r="AB154" s="228"/>
      <c r="AC154" s="228"/>
      <c r="AD154" s="269"/>
      <c r="AE154" s="230"/>
      <c r="AF154" s="227"/>
      <c r="AG154" s="228"/>
      <c r="AH154" s="228"/>
      <c r="AI154" s="269"/>
      <c r="AJ154" s="230"/>
    </row>
    <row r="155" spans="1:36" ht="12.75" hidden="1" customHeight="1" x14ac:dyDescent="0.2">
      <c r="B155" s="209"/>
      <c r="C155" s="210"/>
      <c r="D155" s="210"/>
      <c r="E155" s="265"/>
      <c r="F155" s="212"/>
      <c r="G155" s="217"/>
      <c r="H155" s="218"/>
      <c r="I155" s="218"/>
      <c r="J155" s="267"/>
      <c r="K155" s="220"/>
      <c r="L155" s="227"/>
      <c r="M155" s="228"/>
      <c r="N155" s="228"/>
      <c r="O155" s="269"/>
      <c r="P155" s="230"/>
      <c r="Q155" s="227"/>
      <c r="R155" s="228"/>
      <c r="S155" s="228"/>
      <c r="T155" s="269"/>
      <c r="U155" s="230"/>
      <c r="V155" s="227"/>
      <c r="W155" s="228"/>
      <c r="X155" s="228"/>
      <c r="Y155" s="269"/>
      <c r="Z155" s="230"/>
      <c r="AA155" s="227"/>
      <c r="AB155" s="228"/>
      <c r="AC155" s="228"/>
      <c r="AD155" s="269"/>
      <c r="AE155" s="230"/>
      <c r="AF155" s="227"/>
      <c r="AG155" s="228"/>
      <c r="AH155" s="228"/>
      <c r="AI155" s="269"/>
      <c r="AJ155" s="230"/>
    </row>
    <row r="156" spans="1:36" x14ac:dyDescent="0.2">
      <c r="A156" s="115" t="s">
        <v>2</v>
      </c>
      <c r="B156" s="213">
        <f t="shared" ref="B156:F156" si="6">SUM(B$132:B$155)</f>
        <v>0</v>
      </c>
      <c r="C156" s="214">
        <f t="shared" si="6"/>
        <v>0</v>
      </c>
      <c r="D156" s="214">
        <f t="shared" si="6"/>
        <v>0</v>
      </c>
      <c r="E156" s="266">
        <f t="shared" si="6"/>
        <v>0</v>
      </c>
      <c r="F156" s="216">
        <f t="shared" si="6"/>
        <v>1.0000000000000002</v>
      </c>
      <c r="G156" s="223">
        <f t="shared" ref="G156:AJ156" si="7">SUM(G$132:G$155)</f>
        <v>0</v>
      </c>
      <c r="H156" s="224">
        <f t="shared" si="7"/>
        <v>0</v>
      </c>
      <c r="I156" s="224">
        <f t="shared" si="7"/>
        <v>0</v>
      </c>
      <c r="J156" s="268">
        <f t="shared" si="7"/>
        <v>0</v>
      </c>
      <c r="K156" s="226">
        <f t="shared" si="7"/>
        <v>1</v>
      </c>
      <c r="L156" s="232">
        <f t="shared" si="7"/>
        <v>0</v>
      </c>
      <c r="M156" s="233">
        <f t="shared" si="7"/>
        <v>0</v>
      </c>
      <c r="N156" s="233">
        <f t="shared" si="7"/>
        <v>0</v>
      </c>
      <c r="O156" s="270">
        <f t="shared" si="7"/>
        <v>0</v>
      </c>
      <c r="P156" s="235">
        <f t="shared" si="7"/>
        <v>1</v>
      </c>
      <c r="Q156" s="232">
        <f t="shared" si="7"/>
        <v>0</v>
      </c>
      <c r="R156" s="233">
        <f t="shared" si="7"/>
        <v>0</v>
      </c>
      <c r="S156" s="233">
        <f t="shared" si="7"/>
        <v>0</v>
      </c>
      <c r="T156" s="270">
        <f t="shared" si="7"/>
        <v>0</v>
      </c>
      <c r="U156" s="235">
        <f t="shared" si="7"/>
        <v>1</v>
      </c>
      <c r="V156" s="232">
        <f t="shared" si="7"/>
        <v>0</v>
      </c>
      <c r="W156" s="233">
        <f t="shared" si="7"/>
        <v>0</v>
      </c>
      <c r="X156" s="233">
        <f t="shared" si="7"/>
        <v>0</v>
      </c>
      <c r="Y156" s="270">
        <f t="shared" si="7"/>
        <v>0</v>
      </c>
      <c r="Z156" s="235">
        <f t="shared" si="7"/>
        <v>0.99999999999999989</v>
      </c>
      <c r="AA156" s="232">
        <f t="shared" si="7"/>
        <v>0</v>
      </c>
      <c r="AB156" s="233">
        <f t="shared" si="7"/>
        <v>0</v>
      </c>
      <c r="AC156" s="233">
        <f t="shared" si="7"/>
        <v>0</v>
      </c>
      <c r="AD156" s="270">
        <f t="shared" si="7"/>
        <v>0</v>
      </c>
      <c r="AE156" s="235">
        <f t="shared" si="7"/>
        <v>1.0000000000009999</v>
      </c>
      <c r="AF156" s="232">
        <f t="shared" si="7"/>
        <v>0</v>
      </c>
      <c r="AG156" s="233">
        <f t="shared" si="7"/>
        <v>0</v>
      </c>
      <c r="AH156" s="233">
        <f t="shared" si="7"/>
        <v>0</v>
      </c>
      <c r="AI156" s="270">
        <f t="shared" si="7"/>
        <v>0</v>
      </c>
      <c r="AJ156" s="235">
        <f t="shared" si="7"/>
        <v>1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Liquidität</v>
      </c>
      <c r="B172" s="237"/>
      <c r="C172" s="238"/>
      <c r="D172" s="238"/>
      <c r="E172" s="275"/>
      <c r="F172" s="281" t="s">
        <v>596</v>
      </c>
      <c r="G172" s="245"/>
      <c r="H172" s="246"/>
      <c r="I172" s="246"/>
      <c r="J172" s="274"/>
      <c r="K172" s="283" t="s">
        <v>596</v>
      </c>
      <c r="L172" s="255"/>
      <c r="M172" s="256"/>
      <c r="N172" s="256"/>
      <c r="O172" s="278"/>
      <c r="P172" s="285" t="s">
        <v>596</v>
      </c>
      <c r="Q172" s="255"/>
      <c r="R172" s="256"/>
      <c r="S172" s="256"/>
      <c r="T172" s="278"/>
      <c r="U172" s="285" t="s">
        <v>596</v>
      </c>
      <c r="V172" s="255"/>
      <c r="W172" s="256"/>
      <c r="X172" s="256"/>
      <c r="Y172" s="278"/>
      <c r="Z172" s="285" t="s">
        <v>596</v>
      </c>
      <c r="AA172" s="255"/>
      <c r="AB172" s="256"/>
      <c r="AC172" s="256"/>
      <c r="AD172" s="278"/>
      <c r="AE172" s="285" t="s">
        <v>596</v>
      </c>
      <c r="AF172" s="255"/>
      <c r="AG172" s="256"/>
      <c r="AH172" s="256"/>
      <c r="AI172" s="278"/>
      <c r="AJ172" s="285" t="s">
        <v>596</v>
      </c>
    </row>
    <row r="173" spans="1:36" x14ac:dyDescent="0.2">
      <c r="A173" s="114" t="str">
        <f>$A$13</f>
        <v>Forderungen</v>
      </c>
      <c r="B173" s="237"/>
      <c r="C173" s="238"/>
      <c r="D173" s="238"/>
      <c r="E173" s="275"/>
      <c r="F173" s="281" t="s">
        <v>596</v>
      </c>
      <c r="G173" s="245"/>
      <c r="H173" s="246"/>
      <c r="I173" s="246"/>
      <c r="J173" s="274"/>
      <c r="K173" s="283" t="s">
        <v>596</v>
      </c>
      <c r="L173" s="255"/>
      <c r="M173" s="256"/>
      <c r="N173" s="256"/>
      <c r="O173" s="278"/>
      <c r="P173" s="285" t="s">
        <v>596</v>
      </c>
      <c r="Q173" s="255"/>
      <c r="R173" s="256"/>
      <c r="S173" s="256"/>
      <c r="T173" s="278"/>
      <c r="U173" s="285" t="s">
        <v>596</v>
      </c>
      <c r="V173" s="255"/>
      <c r="W173" s="256"/>
      <c r="X173" s="256"/>
      <c r="Y173" s="278"/>
      <c r="Z173" s="285" t="s">
        <v>596</v>
      </c>
      <c r="AA173" s="255"/>
      <c r="AB173" s="256"/>
      <c r="AC173" s="256"/>
      <c r="AD173" s="278"/>
      <c r="AE173" s="285" t="s">
        <v>596</v>
      </c>
      <c r="AF173" s="255"/>
      <c r="AG173" s="256"/>
      <c r="AH173" s="256"/>
      <c r="AI173" s="278"/>
      <c r="AJ173" s="285" t="s">
        <v>596</v>
      </c>
    </row>
    <row r="174" spans="1:36" x14ac:dyDescent="0.2">
      <c r="A174" s="114" t="str">
        <f>$A$14</f>
        <v>Immobilien</v>
      </c>
      <c r="B174" s="237"/>
      <c r="C174" s="238"/>
      <c r="D174" s="238"/>
      <c r="E174" s="275"/>
      <c r="F174" s="281" t="s">
        <v>596</v>
      </c>
      <c r="G174" s="245"/>
      <c r="H174" s="246"/>
      <c r="I174" s="246"/>
      <c r="J174" s="274"/>
      <c r="K174" s="283" t="s">
        <v>596</v>
      </c>
      <c r="L174" s="255"/>
      <c r="M174" s="256"/>
      <c r="N174" s="256"/>
      <c r="O174" s="278"/>
      <c r="P174" s="285" t="s">
        <v>596</v>
      </c>
      <c r="Q174" s="255"/>
      <c r="R174" s="256"/>
      <c r="S174" s="256"/>
      <c r="T174" s="278"/>
      <c r="U174" s="285" t="s">
        <v>596</v>
      </c>
      <c r="V174" s="255"/>
      <c r="W174" s="256"/>
      <c r="X174" s="256"/>
      <c r="Y174" s="278"/>
      <c r="Z174" s="285" t="s">
        <v>596</v>
      </c>
      <c r="AA174" s="255"/>
      <c r="AB174" s="256"/>
      <c r="AC174" s="256"/>
      <c r="AD174" s="278"/>
      <c r="AE174" s="285" t="s">
        <v>596</v>
      </c>
      <c r="AF174" s="255"/>
      <c r="AG174" s="256"/>
      <c r="AH174" s="256"/>
      <c r="AI174" s="278"/>
      <c r="AJ174" s="285" t="s">
        <v>596</v>
      </c>
    </row>
    <row r="175" spans="1:36" x14ac:dyDescent="0.2">
      <c r="A175" s="114" t="str">
        <f>$A$15</f>
        <v>Aktien</v>
      </c>
      <c r="B175" s="237"/>
      <c r="C175" s="238"/>
      <c r="D175" s="238"/>
      <c r="E175" s="275"/>
      <c r="F175" s="281" t="s">
        <v>596</v>
      </c>
      <c r="G175" s="245"/>
      <c r="H175" s="246"/>
      <c r="I175" s="246"/>
      <c r="J175" s="274"/>
      <c r="K175" s="283" t="s">
        <v>596</v>
      </c>
      <c r="L175" s="255"/>
      <c r="M175" s="256"/>
      <c r="N175" s="256"/>
      <c r="O175" s="278"/>
      <c r="P175" s="285" t="s">
        <v>596</v>
      </c>
      <c r="Q175" s="255"/>
      <c r="R175" s="256"/>
      <c r="S175" s="256"/>
      <c r="T175" s="278"/>
      <c r="U175" s="285" t="s">
        <v>596</v>
      </c>
      <c r="V175" s="255"/>
      <c r="W175" s="256"/>
      <c r="X175" s="256"/>
      <c r="Y175" s="278"/>
      <c r="Z175" s="285" t="s">
        <v>596</v>
      </c>
      <c r="AA175" s="255"/>
      <c r="AB175" s="256"/>
      <c r="AC175" s="256"/>
      <c r="AD175" s="278"/>
      <c r="AE175" s="285" t="s">
        <v>596</v>
      </c>
      <c r="AF175" s="255"/>
      <c r="AG175" s="256"/>
      <c r="AH175" s="256"/>
      <c r="AI175" s="278"/>
      <c r="AJ175" s="285" t="s">
        <v>596</v>
      </c>
    </row>
    <row r="176" spans="1:36" x14ac:dyDescent="0.2">
      <c r="A176" s="114" t="str">
        <f>$A$16</f>
        <v>Alternative Anlagen</v>
      </c>
      <c r="B176" s="237"/>
      <c r="C176" s="238"/>
      <c r="D176" s="238"/>
      <c r="E176" s="275"/>
      <c r="F176" s="281" t="s">
        <v>596</v>
      </c>
      <c r="G176" s="245"/>
      <c r="H176" s="246"/>
      <c r="I176" s="246"/>
      <c r="J176" s="274"/>
      <c r="K176" s="283" t="s">
        <v>596</v>
      </c>
      <c r="L176" s="255"/>
      <c r="M176" s="256"/>
      <c r="N176" s="256"/>
      <c r="O176" s="278"/>
      <c r="P176" s="285" t="s">
        <v>596</v>
      </c>
      <c r="Q176" s="255"/>
      <c r="R176" s="256"/>
      <c r="S176" s="256"/>
      <c r="T176" s="278"/>
      <c r="U176" s="285" t="s">
        <v>596</v>
      </c>
      <c r="V176" s="255"/>
      <c r="W176" s="256"/>
      <c r="X176" s="256"/>
      <c r="Y176" s="278"/>
      <c r="Z176" s="285" t="s">
        <v>596</v>
      </c>
      <c r="AA176" s="255"/>
      <c r="AB176" s="256"/>
      <c r="AC176" s="256"/>
      <c r="AD176" s="278"/>
      <c r="AE176" s="285" t="s">
        <v>596</v>
      </c>
      <c r="AF176" s="255"/>
      <c r="AG176" s="256"/>
      <c r="AH176" s="256"/>
      <c r="AI176" s="278"/>
      <c r="AJ176" s="285" t="s">
        <v>596</v>
      </c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75"/>
      <c r="F177" s="240"/>
      <c r="G177" s="245"/>
      <c r="H177" s="246"/>
      <c r="I177" s="246"/>
      <c r="J177" s="274"/>
      <c r="K177" s="248"/>
      <c r="L177" s="255"/>
      <c r="M177" s="256"/>
      <c r="N177" s="256"/>
      <c r="O177" s="278"/>
      <c r="P177" s="258"/>
      <c r="Q177" s="255"/>
      <c r="R177" s="256"/>
      <c r="S177" s="256"/>
      <c r="T177" s="278"/>
      <c r="U177" s="258"/>
      <c r="V177" s="255"/>
      <c r="W177" s="256"/>
      <c r="X177" s="256"/>
      <c r="Y177" s="278"/>
      <c r="Z177" s="258"/>
      <c r="AA177" s="255"/>
      <c r="AB177" s="256"/>
      <c r="AC177" s="256"/>
      <c r="AD177" s="278"/>
      <c r="AE177" s="258"/>
      <c r="AF177" s="255"/>
      <c r="AG177" s="256"/>
      <c r="AH177" s="256"/>
      <c r="AI177" s="278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75"/>
      <c r="F178" s="240"/>
      <c r="G178" s="245"/>
      <c r="H178" s="246"/>
      <c r="I178" s="246"/>
      <c r="J178" s="274"/>
      <c r="K178" s="248"/>
      <c r="L178" s="255"/>
      <c r="M178" s="256"/>
      <c r="N178" s="256"/>
      <c r="O178" s="278"/>
      <c r="P178" s="258"/>
      <c r="Q178" s="255"/>
      <c r="R178" s="256"/>
      <c r="S178" s="256"/>
      <c r="T178" s="278"/>
      <c r="U178" s="258"/>
      <c r="V178" s="255"/>
      <c r="W178" s="256"/>
      <c r="X178" s="256"/>
      <c r="Y178" s="278"/>
      <c r="Z178" s="258"/>
      <c r="AA178" s="255"/>
      <c r="AB178" s="256"/>
      <c r="AC178" s="256"/>
      <c r="AD178" s="278"/>
      <c r="AE178" s="258"/>
      <c r="AF178" s="255"/>
      <c r="AG178" s="256"/>
      <c r="AH178" s="256"/>
      <c r="AI178" s="278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75"/>
      <c r="F179" s="240"/>
      <c r="G179" s="245"/>
      <c r="H179" s="246"/>
      <c r="I179" s="246"/>
      <c r="J179" s="274"/>
      <c r="K179" s="248"/>
      <c r="L179" s="255"/>
      <c r="M179" s="256"/>
      <c r="N179" s="256"/>
      <c r="O179" s="278"/>
      <c r="P179" s="258"/>
      <c r="Q179" s="255"/>
      <c r="R179" s="256"/>
      <c r="S179" s="256"/>
      <c r="T179" s="278"/>
      <c r="U179" s="258"/>
      <c r="V179" s="255"/>
      <c r="W179" s="256"/>
      <c r="X179" s="256"/>
      <c r="Y179" s="278"/>
      <c r="Z179" s="258"/>
      <c r="AA179" s="255"/>
      <c r="AB179" s="256"/>
      <c r="AC179" s="256"/>
      <c r="AD179" s="278"/>
      <c r="AE179" s="258"/>
      <c r="AF179" s="255"/>
      <c r="AG179" s="256"/>
      <c r="AH179" s="256"/>
      <c r="AI179" s="278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75"/>
      <c r="F180" s="240"/>
      <c r="G180" s="245"/>
      <c r="H180" s="246"/>
      <c r="I180" s="246"/>
      <c r="J180" s="274"/>
      <c r="K180" s="248"/>
      <c r="L180" s="255"/>
      <c r="M180" s="256"/>
      <c r="N180" s="256"/>
      <c r="O180" s="278"/>
      <c r="P180" s="258"/>
      <c r="Q180" s="255"/>
      <c r="R180" s="256"/>
      <c r="S180" s="256"/>
      <c r="T180" s="278"/>
      <c r="U180" s="258"/>
      <c r="V180" s="255"/>
      <c r="W180" s="256"/>
      <c r="X180" s="256"/>
      <c r="Y180" s="278"/>
      <c r="Z180" s="258"/>
      <c r="AA180" s="255"/>
      <c r="AB180" s="256"/>
      <c r="AC180" s="256"/>
      <c r="AD180" s="278"/>
      <c r="AE180" s="258"/>
      <c r="AF180" s="255"/>
      <c r="AG180" s="256"/>
      <c r="AH180" s="256"/>
      <c r="AI180" s="278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75"/>
      <c r="F181" s="240"/>
      <c r="G181" s="245"/>
      <c r="H181" s="246"/>
      <c r="I181" s="246"/>
      <c r="J181" s="274"/>
      <c r="K181" s="248"/>
      <c r="L181" s="255"/>
      <c r="M181" s="256"/>
      <c r="N181" s="256"/>
      <c r="O181" s="278"/>
      <c r="P181" s="258"/>
      <c r="Q181" s="255"/>
      <c r="R181" s="256"/>
      <c r="S181" s="256"/>
      <c r="T181" s="278"/>
      <c r="U181" s="258"/>
      <c r="V181" s="255"/>
      <c r="W181" s="256"/>
      <c r="X181" s="256"/>
      <c r="Y181" s="278"/>
      <c r="Z181" s="258"/>
      <c r="AA181" s="255"/>
      <c r="AB181" s="256"/>
      <c r="AC181" s="256"/>
      <c r="AD181" s="278"/>
      <c r="AE181" s="258"/>
      <c r="AF181" s="255"/>
      <c r="AG181" s="256"/>
      <c r="AH181" s="256"/>
      <c r="AI181" s="278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75"/>
      <c r="F182" s="240"/>
      <c r="G182" s="245"/>
      <c r="H182" s="246"/>
      <c r="I182" s="246"/>
      <c r="J182" s="274"/>
      <c r="K182" s="248"/>
      <c r="L182" s="255"/>
      <c r="M182" s="256"/>
      <c r="N182" s="256"/>
      <c r="O182" s="278"/>
      <c r="P182" s="258"/>
      <c r="Q182" s="255"/>
      <c r="R182" s="256"/>
      <c r="S182" s="256"/>
      <c r="T182" s="278"/>
      <c r="U182" s="258"/>
      <c r="V182" s="255"/>
      <c r="W182" s="256"/>
      <c r="X182" s="256"/>
      <c r="Y182" s="278"/>
      <c r="Z182" s="258"/>
      <c r="AA182" s="255"/>
      <c r="AB182" s="256"/>
      <c r="AC182" s="256"/>
      <c r="AD182" s="278"/>
      <c r="AE182" s="258"/>
      <c r="AF182" s="255"/>
      <c r="AG182" s="256"/>
      <c r="AH182" s="256"/>
      <c r="AI182" s="278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75"/>
      <c r="F183" s="240"/>
      <c r="G183" s="245"/>
      <c r="H183" s="246"/>
      <c r="I183" s="246"/>
      <c r="J183" s="274"/>
      <c r="K183" s="248"/>
      <c r="L183" s="255"/>
      <c r="M183" s="256"/>
      <c r="N183" s="256"/>
      <c r="O183" s="278"/>
      <c r="P183" s="258"/>
      <c r="Q183" s="255"/>
      <c r="R183" s="256"/>
      <c r="S183" s="256"/>
      <c r="T183" s="278"/>
      <c r="U183" s="258"/>
      <c r="V183" s="255"/>
      <c r="W183" s="256"/>
      <c r="X183" s="256"/>
      <c r="Y183" s="278"/>
      <c r="Z183" s="258"/>
      <c r="AA183" s="255"/>
      <c r="AB183" s="256"/>
      <c r="AC183" s="256"/>
      <c r="AD183" s="278"/>
      <c r="AE183" s="258"/>
      <c r="AF183" s="255"/>
      <c r="AG183" s="256"/>
      <c r="AH183" s="256"/>
      <c r="AI183" s="278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75"/>
      <c r="F184" s="240"/>
      <c r="G184" s="245"/>
      <c r="H184" s="246"/>
      <c r="I184" s="246"/>
      <c r="J184" s="274"/>
      <c r="K184" s="248"/>
      <c r="L184" s="255"/>
      <c r="M184" s="256"/>
      <c r="N184" s="256"/>
      <c r="O184" s="278"/>
      <c r="P184" s="258"/>
      <c r="Q184" s="255"/>
      <c r="R184" s="256"/>
      <c r="S184" s="256"/>
      <c r="T184" s="278"/>
      <c r="U184" s="258"/>
      <c r="V184" s="255"/>
      <c r="W184" s="256"/>
      <c r="X184" s="256"/>
      <c r="Y184" s="278"/>
      <c r="Z184" s="258"/>
      <c r="AA184" s="255"/>
      <c r="AB184" s="256"/>
      <c r="AC184" s="256"/>
      <c r="AD184" s="278"/>
      <c r="AE184" s="258"/>
      <c r="AF184" s="255"/>
      <c r="AG184" s="256"/>
      <c r="AH184" s="256"/>
      <c r="AI184" s="278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75"/>
      <c r="F185" s="240"/>
      <c r="G185" s="245"/>
      <c r="H185" s="246"/>
      <c r="I185" s="246"/>
      <c r="J185" s="274"/>
      <c r="K185" s="248"/>
      <c r="L185" s="255"/>
      <c r="M185" s="256"/>
      <c r="N185" s="256"/>
      <c r="O185" s="278"/>
      <c r="P185" s="258"/>
      <c r="Q185" s="255"/>
      <c r="R185" s="256"/>
      <c r="S185" s="256"/>
      <c r="T185" s="278"/>
      <c r="U185" s="258"/>
      <c r="V185" s="255"/>
      <c r="W185" s="256"/>
      <c r="X185" s="256"/>
      <c r="Y185" s="278"/>
      <c r="Z185" s="258"/>
      <c r="AA185" s="255"/>
      <c r="AB185" s="256"/>
      <c r="AC185" s="256"/>
      <c r="AD185" s="278"/>
      <c r="AE185" s="258"/>
      <c r="AF185" s="255"/>
      <c r="AG185" s="256"/>
      <c r="AH185" s="256"/>
      <c r="AI185" s="278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75"/>
      <c r="F186" s="240"/>
      <c r="G186" s="245"/>
      <c r="H186" s="246"/>
      <c r="I186" s="246"/>
      <c r="J186" s="274"/>
      <c r="K186" s="248"/>
      <c r="L186" s="255"/>
      <c r="M186" s="256"/>
      <c r="N186" s="256"/>
      <c r="O186" s="278"/>
      <c r="P186" s="258"/>
      <c r="Q186" s="255"/>
      <c r="R186" s="256"/>
      <c r="S186" s="256"/>
      <c r="T186" s="278"/>
      <c r="U186" s="258"/>
      <c r="V186" s="255"/>
      <c r="W186" s="256"/>
      <c r="X186" s="256"/>
      <c r="Y186" s="278"/>
      <c r="Z186" s="258"/>
      <c r="AA186" s="255"/>
      <c r="AB186" s="256"/>
      <c r="AC186" s="256"/>
      <c r="AD186" s="278"/>
      <c r="AE186" s="258"/>
      <c r="AF186" s="255"/>
      <c r="AG186" s="256"/>
      <c r="AH186" s="256"/>
      <c r="AI186" s="278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75"/>
      <c r="F187" s="240"/>
      <c r="G187" s="245"/>
      <c r="H187" s="246"/>
      <c r="I187" s="246"/>
      <c r="J187" s="274"/>
      <c r="K187" s="248"/>
      <c r="L187" s="255"/>
      <c r="M187" s="256"/>
      <c r="N187" s="256"/>
      <c r="O187" s="278"/>
      <c r="P187" s="258"/>
      <c r="Q187" s="255"/>
      <c r="R187" s="256"/>
      <c r="S187" s="256"/>
      <c r="T187" s="278"/>
      <c r="U187" s="258"/>
      <c r="V187" s="255"/>
      <c r="W187" s="256"/>
      <c r="X187" s="256"/>
      <c r="Y187" s="278"/>
      <c r="Z187" s="258"/>
      <c r="AA187" s="255"/>
      <c r="AB187" s="256"/>
      <c r="AC187" s="256"/>
      <c r="AD187" s="278"/>
      <c r="AE187" s="258"/>
      <c r="AF187" s="255"/>
      <c r="AG187" s="256"/>
      <c r="AH187" s="256"/>
      <c r="AI187" s="278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75"/>
      <c r="F188" s="240"/>
      <c r="G188" s="245"/>
      <c r="H188" s="246"/>
      <c r="I188" s="246"/>
      <c r="J188" s="274"/>
      <c r="K188" s="248"/>
      <c r="L188" s="255"/>
      <c r="M188" s="256"/>
      <c r="N188" s="256"/>
      <c r="O188" s="278"/>
      <c r="P188" s="258"/>
      <c r="Q188" s="255"/>
      <c r="R188" s="256"/>
      <c r="S188" s="256"/>
      <c r="T188" s="278"/>
      <c r="U188" s="258"/>
      <c r="V188" s="255"/>
      <c r="W188" s="256"/>
      <c r="X188" s="256"/>
      <c r="Y188" s="278"/>
      <c r="Z188" s="258"/>
      <c r="AA188" s="255"/>
      <c r="AB188" s="256"/>
      <c r="AC188" s="256"/>
      <c r="AD188" s="278"/>
      <c r="AE188" s="258"/>
      <c r="AF188" s="255"/>
      <c r="AG188" s="256"/>
      <c r="AH188" s="256"/>
      <c r="AI188" s="278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75"/>
      <c r="F189" s="240"/>
      <c r="G189" s="245"/>
      <c r="H189" s="246"/>
      <c r="I189" s="246"/>
      <c r="J189" s="274"/>
      <c r="K189" s="248"/>
      <c r="L189" s="255"/>
      <c r="M189" s="256"/>
      <c r="N189" s="256"/>
      <c r="O189" s="278"/>
      <c r="P189" s="258"/>
      <c r="Q189" s="255"/>
      <c r="R189" s="256"/>
      <c r="S189" s="256"/>
      <c r="T189" s="278"/>
      <c r="U189" s="258"/>
      <c r="V189" s="255"/>
      <c r="W189" s="256"/>
      <c r="X189" s="256"/>
      <c r="Y189" s="278"/>
      <c r="Z189" s="258"/>
      <c r="AA189" s="255"/>
      <c r="AB189" s="256"/>
      <c r="AC189" s="256"/>
      <c r="AD189" s="278"/>
      <c r="AE189" s="258"/>
      <c r="AF189" s="255"/>
      <c r="AG189" s="256"/>
      <c r="AH189" s="256"/>
      <c r="AI189" s="278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75"/>
      <c r="F190" s="240"/>
      <c r="G190" s="245"/>
      <c r="H190" s="246"/>
      <c r="I190" s="246"/>
      <c r="J190" s="274"/>
      <c r="K190" s="248"/>
      <c r="L190" s="255"/>
      <c r="M190" s="256"/>
      <c r="N190" s="256"/>
      <c r="O190" s="278"/>
      <c r="P190" s="258"/>
      <c r="Q190" s="255"/>
      <c r="R190" s="256"/>
      <c r="S190" s="256"/>
      <c r="T190" s="278"/>
      <c r="U190" s="258"/>
      <c r="V190" s="255"/>
      <c r="W190" s="256"/>
      <c r="X190" s="256"/>
      <c r="Y190" s="278"/>
      <c r="Z190" s="258"/>
      <c r="AA190" s="255"/>
      <c r="AB190" s="256"/>
      <c r="AC190" s="256"/>
      <c r="AD190" s="278"/>
      <c r="AE190" s="258"/>
      <c r="AF190" s="255"/>
      <c r="AG190" s="256"/>
      <c r="AH190" s="256"/>
      <c r="AI190" s="278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75"/>
      <c r="F191" s="240"/>
      <c r="G191" s="245"/>
      <c r="H191" s="246"/>
      <c r="I191" s="246"/>
      <c r="J191" s="274"/>
      <c r="K191" s="248"/>
      <c r="L191" s="255"/>
      <c r="M191" s="256"/>
      <c r="N191" s="256"/>
      <c r="O191" s="278"/>
      <c r="P191" s="258"/>
      <c r="Q191" s="255"/>
      <c r="R191" s="256"/>
      <c r="S191" s="256"/>
      <c r="T191" s="278"/>
      <c r="U191" s="258"/>
      <c r="V191" s="255"/>
      <c r="W191" s="256"/>
      <c r="X191" s="256"/>
      <c r="Y191" s="278"/>
      <c r="Z191" s="258"/>
      <c r="AA191" s="255"/>
      <c r="AB191" s="256"/>
      <c r="AC191" s="256"/>
      <c r="AD191" s="278"/>
      <c r="AE191" s="258"/>
      <c r="AF191" s="255"/>
      <c r="AG191" s="256"/>
      <c r="AH191" s="256"/>
      <c r="AI191" s="278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75"/>
      <c r="F192" s="240"/>
      <c r="G192" s="245"/>
      <c r="H192" s="246"/>
      <c r="I192" s="246"/>
      <c r="J192" s="274"/>
      <c r="K192" s="248"/>
      <c r="L192" s="255"/>
      <c r="M192" s="256"/>
      <c r="N192" s="256"/>
      <c r="O192" s="278"/>
      <c r="P192" s="258"/>
      <c r="Q192" s="255"/>
      <c r="R192" s="256"/>
      <c r="S192" s="256"/>
      <c r="T192" s="278"/>
      <c r="U192" s="258"/>
      <c r="V192" s="255"/>
      <c r="W192" s="256"/>
      <c r="X192" s="256"/>
      <c r="Y192" s="278"/>
      <c r="Z192" s="258"/>
      <c r="AA192" s="255"/>
      <c r="AB192" s="256"/>
      <c r="AC192" s="256"/>
      <c r="AD192" s="278"/>
      <c r="AE192" s="258"/>
      <c r="AF192" s="255"/>
      <c r="AG192" s="256"/>
      <c r="AH192" s="256"/>
      <c r="AI192" s="278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75"/>
      <c r="F193" s="240"/>
      <c r="G193" s="245"/>
      <c r="H193" s="246"/>
      <c r="I193" s="246"/>
      <c r="J193" s="274"/>
      <c r="K193" s="248"/>
      <c r="L193" s="255"/>
      <c r="M193" s="256"/>
      <c r="N193" s="256"/>
      <c r="O193" s="278"/>
      <c r="P193" s="258"/>
      <c r="Q193" s="255"/>
      <c r="R193" s="256"/>
      <c r="S193" s="256"/>
      <c r="T193" s="278"/>
      <c r="U193" s="258"/>
      <c r="V193" s="255"/>
      <c r="W193" s="256"/>
      <c r="X193" s="256"/>
      <c r="Y193" s="278"/>
      <c r="Z193" s="258"/>
      <c r="AA193" s="255"/>
      <c r="AB193" s="256"/>
      <c r="AC193" s="256"/>
      <c r="AD193" s="278"/>
      <c r="AE193" s="258"/>
      <c r="AF193" s="255"/>
      <c r="AG193" s="256"/>
      <c r="AH193" s="256"/>
      <c r="AI193" s="278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75"/>
      <c r="F194" s="240"/>
      <c r="G194" s="245"/>
      <c r="H194" s="246"/>
      <c r="I194" s="246"/>
      <c r="J194" s="274"/>
      <c r="K194" s="248"/>
      <c r="L194" s="255"/>
      <c r="M194" s="256"/>
      <c r="N194" s="256"/>
      <c r="O194" s="278"/>
      <c r="P194" s="258"/>
      <c r="Q194" s="255"/>
      <c r="R194" s="256"/>
      <c r="S194" s="256"/>
      <c r="T194" s="278"/>
      <c r="U194" s="258"/>
      <c r="V194" s="255"/>
      <c r="W194" s="256"/>
      <c r="X194" s="256"/>
      <c r="Y194" s="278"/>
      <c r="Z194" s="258"/>
      <c r="AA194" s="255"/>
      <c r="AB194" s="256"/>
      <c r="AC194" s="256"/>
      <c r="AD194" s="278"/>
      <c r="AE194" s="258"/>
      <c r="AF194" s="255"/>
      <c r="AG194" s="256"/>
      <c r="AH194" s="256"/>
      <c r="AI194" s="278"/>
      <c r="AJ194" s="258"/>
    </row>
    <row r="195" spans="1:36" ht="12.75" hidden="1" customHeight="1" x14ac:dyDescent="0.2">
      <c r="B195" s="237"/>
      <c r="C195" s="238"/>
      <c r="D195" s="238"/>
      <c r="E195" s="275"/>
      <c r="F195" s="240"/>
      <c r="G195" s="245"/>
      <c r="H195" s="246"/>
      <c r="I195" s="246"/>
      <c r="J195" s="274"/>
      <c r="K195" s="248"/>
      <c r="L195" s="255"/>
      <c r="M195" s="256"/>
      <c r="N195" s="256"/>
      <c r="O195" s="278"/>
      <c r="P195" s="258"/>
      <c r="Q195" s="255"/>
      <c r="R195" s="256"/>
      <c r="S195" s="256"/>
      <c r="T195" s="278"/>
      <c r="U195" s="258"/>
      <c r="V195" s="255"/>
      <c r="W195" s="256"/>
      <c r="X195" s="256"/>
      <c r="Y195" s="278"/>
      <c r="Z195" s="258"/>
      <c r="AA195" s="255"/>
      <c r="AB195" s="256"/>
      <c r="AC195" s="256"/>
      <c r="AD195" s="278"/>
      <c r="AE195" s="258"/>
      <c r="AF195" s="255"/>
      <c r="AG195" s="256"/>
      <c r="AH195" s="256"/>
      <c r="AI195" s="278"/>
      <c r="AJ195" s="258"/>
    </row>
    <row r="196" spans="1:36" x14ac:dyDescent="0.2">
      <c r="A196" s="115" t="s">
        <v>2</v>
      </c>
      <c r="B196" s="241">
        <f t="shared" ref="B196:E196" si="8">SUM(B$172:B$195)</f>
        <v>0</v>
      </c>
      <c r="C196" s="242">
        <f t="shared" si="8"/>
        <v>0</v>
      </c>
      <c r="D196" s="242">
        <f t="shared" si="8"/>
        <v>0</v>
      </c>
      <c r="E196" s="276">
        <f t="shared" si="8"/>
        <v>0</v>
      </c>
      <c r="F196" s="282" t="s">
        <v>596</v>
      </c>
      <c r="G196" s="249">
        <f t="shared" ref="G196:AI196" si="9">SUM(G$172:G$195)</f>
        <v>0</v>
      </c>
      <c r="H196" s="250">
        <f t="shared" si="9"/>
        <v>0</v>
      </c>
      <c r="I196" s="250">
        <f t="shared" si="9"/>
        <v>0</v>
      </c>
      <c r="J196" s="277">
        <f t="shared" si="9"/>
        <v>0</v>
      </c>
      <c r="K196" s="284" t="s">
        <v>596</v>
      </c>
      <c r="L196" s="260">
        <f t="shared" si="9"/>
        <v>0</v>
      </c>
      <c r="M196" s="261">
        <f t="shared" si="9"/>
        <v>0</v>
      </c>
      <c r="N196" s="261">
        <f t="shared" si="9"/>
        <v>0</v>
      </c>
      <c r="O196" s="279">
        <f t="shared" si="9"/>
        <v>0</v>
      </c>
      <c r="P196" s="286" t="s">
        <v>596</v>
      </c>
      <c r="Q196" s="260">
        <f t="shared" si="9"/>
        <v>0</v>
      </c>
      <c r="R196" s="261">
        <f t="shared" si="9"/>
        <v>0</v>
      </c>
      <c r="S196" s="261">
        <f t="shared" si="9"/>
        <v>0</v>
      </c>
      <c r="T196" s="279">
        <f t="shared" si="9"/>
        <v>0</v>
      </c>
      <c r="U196" s="286" t="s">
        <v>596</v>
      </c>
      <c r="V196" s="260">
        <f t="shared" si="9"/>
        <v>0</v>
      </c>
      <c r="W196" s="261">
        <f t="shared" si="9"/>
        <v>0</v>
      </c>
      <c r="X196" s="261">
        <f t="shared" si="9"/>
        <v>0</v>
      </c>
      <c r="Y196" s="279">
        <f t="shared" si="9"/>
        <v>0</v>
      </c>
      <c r="Z196" s="286" t="s">
        <v>596</v>
      </c>
      <c r="AA196" s="260">
        <f t="shared" si="9"/>
        <v>0</v>
      </c>
      <c r="AB196" s="261">
        <f t="shared" si="9"/>
        <v>0</v>
      </c>
      <c r="AC196" s="261">
        <f t="shared" si="9"/>
        <v>0</v>
      </c>
      <c r="AD196" s="279">
        <f t="shared" si="9"/>
        <v>0</v>
      </c>
      <c r="AE196" s="286" t="s">
        <v>596</v>
      </c>
      <c r="AF196" s="260">
        <f t="shared" si="9"/>
        <v>0</v>
      </c>
      <c r="AG196" s="261">
        <f t="shared" si="9"/>
        <v>0</v>
      </c>
      <c r="AH196" s="261">
        <f t="shared" si="9"/>
        <v>0</v>
      </c>
      <c r="AI196" s="279">
        <f t="shared" si="9"/>
        <v>0</v>
      </c>
      <c r="AJ196" s="286" t="s">
        <v>596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Translation!$A$273</f>
        <v>Sachwertanteile der Anlagestrategien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Translation!$A274</f>
        <v>nicht definiert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7" si="0">E12/E$36</f>
        <v>7.8156051644659857E-2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7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7" si="2">O12/O$36</f>
        <v>0.11035441625141519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7" si="3">T12/T$36</f>
        <v>0.11374397771050686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7" si="4">Y12/Y$36</f>
        <v>0.11985337695814698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7" si="5">AD12/AD$36</f>
        <v>0.12720269876653947</v>
      </c>
      <c r="AF12" s="76">
        <v>165</v>
      </c>
      <c r="AG12" s="122">
        <v>1041650</v>
      </c>
      <c r="AH12" s="122">
        <v>90221</v>
      </c>
      <c r="AI12" s="166">
        <v>44874.271999999997</v>
      </c>
      <c r="AJ12" s="124">
        <f t="shared" ref="AJ12:AJ17" si="6">AI12/AI$36</f>
        <v>6.0197170764879411E-2</v>
      </c>
    </row>
    <row r="13" spans="1:36" x14ac:dyDescent="0.2">
      <c r="A13" s="114" t="str">
        <f>Translation!$A297</f>
        <v>unter 40%</v>
      </c>
      <c r="B13" s="30">
        <v>108</v>
      </c>
      <c r="C13" s="6">
        <v>116273</v>
      </c>
      <c r="D13" s="6">
        <v>49733</v>
      </c>
      <c r="E13" s="150">
        <v>37340.605000000003</v>
      </c>
      <c r="F13" s="31">
        <f t="shared" si="0"/>
        <v>3.821576462089589E-2</v>
      </c>
      <c r="G13" s="41">
        <v>131</v>
      </c>
      <c r="H13" s="42">
        <v>125937</v>
      </c>
      <c r="I13" s="42">
        <v>49507</v>
      </c>
      <c r="J13" s="160">
        <v>37331.264999999999</v>
      </c>
      <c r="K13" s="44">
        <f t="shared" si="1"/>
        <v>4.0483243411977447E-2</v>
      </c>
      <c r="L13" s="76">
        <v>140</v>
      </c>
      <c r="M13" s="122">
        <v>148254</v>
      </c>
      <c r="N13" s="122">
        <v>52160</v>
      </c>
      <c r="O13" s="166">
        <v>40214.291999999994</v>
      </c>
      <c r="P13" s="124">
        <f t="shared" si="2"/>
        <v>4.4519911324871743E-2</v>
      </c>
      <c r="Q13" s="76">
        <v>171</v>
      </c>
      <c r="R13" s="122">
        <v>220289</v>
      </c>
      <c r="S13" s="122">
        <v>95154</v>
      </c>
      <c r="T13" s="166">
        <v>78361.737999999998</v>
      </c>
      <c r="U13" s="124">
        <f t="shared" si="3"/>
        <v>9.1111398947190655E-2</v>
      </c>
      <c r="V13" s="76">
        <v>208</v>
      </c>
      <c r="W13" s="122">
        <v>227801</v>
      </c>
      <c r="X13" s="122">
        <v>97276</v>
      </c>
      <c r="Y13" s="166">
        <v>78383.697</v>
      </c>
      <c r="Z13" s="124">
        <f t="shared" si="4"/>
        <v>9.5214826208814066E-2</v>
      </c>
      <c r="AA13" s="76">
        <v>256</v>
      </c>
      <c r="AB13" s="122">
        <v>284611</v>
      </c>
      <c r="AC13" s="122">
        <v>77109</v>
      </c>
      <c r="AD13" s="166">
        <v>61911.226999999999</v>
      </c>
      <c r="AE13" s="124">
        <f t="shared" si="5"/>
        <v>7.7001043299306057E-2</v>
      </c>
      <c r="AF13" s="76">
        <v>284</v>
      </c>
      <c r="AG13" s="122">
        <v>275990</v>
      </c>
      <c r="AH13" s="122">
        <v>65055</v>
      </c>
      <c r="AI13" s="166">
        <v>77726.663</v>
      </c>
      <c r="AJ13" s="124">
        <f t="shared" si="6"/>
        <v>0.10426743425710025</v>
      </c>
    </row>
    <row r="14" spans="1:36" x14ac:dyDescent="0.2">
      <c r="A14" s="114" t="str">
        <f>Translation!$A298</f>
        <v>40% – 49%</v>
      </c>
      <c r="B14" s="30">
        <v>167</v>
      </c>
      <c r="C14" s="6">
        <v>277648</v>
      </c>
      <c r="D14" s="6">
        <v>111821</v>
      </c>
      <c r="E14" s="150">
        <v>112075.076</v>
      </c>
      <c r="F14" s="31">
        <f t="shared" si="0"/>
        <v>0.11470180315195797</v>
      </c>
      <c r="G14" s="41">
        <v>198</v>
      </c>
      <c r="H14" s="42">
        <v>331467</v>
      </c>
      <c r="I14" s="42">
        <v>122627</v>
      </c>
      <c r="J14" s="160">
        <v>120380.69899999999</v>
      </c>
      <c r="K14" s="44">
        <f t="shared" si="1"/>
        <v>0.13054476294122341</v>
      </c>
      <c r="L14" s="76">
        <v>223</v>
      </c>
      <c r="M14" s="122">
        <v>330035</v>
      </c>
      <c r="N14" s="122">
        <v>148649</v>
      </c>
      <c r="O14" s="166">
        <v>129175.614</v>
      </c>
      <c r="P14" s="124">
        <f t="shared" si="2"/>
        <v>0.14300604572662531</v>
      </c>
      <c r="Q14" s="76">
        <v>256</v>
      </c>
      <c r="R14" s="122">
        <v>280694</v>
      </c>
      <c r="S14" s="122">
        <v>105794</v>
      </c>
      <c r="T14" s="166">
        <v>88959.275999999998</v>
      </c>
      <c r="U14" s="124">
        <f t="shared" si="3"/>
        <v>0.10343318426257013</v>
      </c>
      <c r="V14" s="76">
        <v>332</v>
      </c>
      <c r="W14" s="122">
        <v>377489</v>
      </c>
      <c r="X14" s="122">
        <v>128506</v>
      </c>
      <c r="Y14" s="166">
        <v>112807.37700000001</v>
      </c>
      <c r="Z14" s="124">
        <f t="shared" si="4"/>
        <v>0.13703021428202308</v>
      </c>
      <c r="AA14" s="76">
        <v>383</v>
      </c>
      <c r="AB14" s="122">
        <v>482280</v>
      </c>
      <c r="AC14" s="122">
        <v>182199</v>
      </c>
      <c r="AD14" s="166">
        <v>147541.33600000001</v>
      </c>
      <c r="AE14" s="124">
        <f t="shared" si="5"/>
        <v>0.18350204562693395</v>
      </c>
      <c r="AF14" s="76">
        <v>393</v>
      </c>
      <c r="AG14" s="122">
        <v>479910</v>
      </c>
      <c r="AH14" s="122">
        <v>180344</v>
      </c>
      <c r="AI14" s="166">
        <v>149421.60399999999</v>
      </c>
      <c r="AJ14" s="124">
        <f t="shared" si="6"/>
        <v>0.20044353726674805</v>
      </c>
    </row>
    <row r="15" spans="1:36" x14ac:dyDescent="0.2">
      <c r="A15" s="114" t="str">
        <f>Translation!$A299</f>
        <v>50% – 59%</v>
      </c>
      <c r="B15" s="30">
        <v>390</v>
      </c>
      <c r="C15" s="6">
        <v>895861</v>
      </c>
      <c r="D15" s="6">
        <v>217357</v>
      </c>
      <c r="E15" s="150">
        <v>223107.53399999999</v>
      </c>
      <c r="F15" s="31">
        <f t="shared" si="0"/>
        <v>0.22833655224634217</v>
      </c>
      <c r="G15" s="41">
        <v>451</v>
      </c>
      <c r="H15" s="42">
        <v>659000</v>
      </c>
      <c r="I15" s="42">
        <v>213475</v>
      </c>
      <c r="J15" s="160">
        <v>184614.277</v>
      </c>
      <c r="K15" s="44">
        <f t="shared" si="1"/>
        <v>0.2002017534931439</v>
      </c>
      <c r="L15" s="76">
        <v>458</v>
      </c>
      <c r="M15" s="122">
        <v>862247</v>
      </c>
      <c r="N15" s="122">
        <v>211439</v>
      </c>
      <c r="O15" s="166">
        <v>202943.75099999999</v>
      </c>
      <c r="P15" s="124">
        <f t="shared" si="2"/>
        <v>0.22467230800574214</v>
      </c>
      <c r="Q15" s="76">
        <v>464</v>
      </c>
      <c r="R15" s="122">
        <v>828431</v>
      </c>
      <c r="S15" s="122">
        <v>239926</v>
      </c>
      <c r="T15" s="166">
        <v>219266.27600000001</v>
      </c>
      <c r="U15" s="124">
        <f t="shared" si="3"/>
        <v>0.25494147600836542</v>
      </c>
      <c r="V15" s="76">
        <v>471</v>
      </c>
      <c r="W15" s="122">
        <v>883567</v>
      </c>
      <c r="X15" s="122">
        <v>265889</v>
      </c>
      <c r="Y15" s="166">
        <v>225203.48499999999</v>
      </c>
      <c r="Z15" s="124">
        <f t="shared" si="4"/>
        <v>0.27356084883179554</v>
      </c>
      <c r="AA15" s="76">
        <v>514</v>
      </c>
      <c r="AB15" s="122">
        <v>924941</v>
      </c>
      <c r="AC15" s="122">
        <v>268684</v>
      </c>
      <c r="AD15" s="166">
        <v>232095.00699999998</v>
      </c>
      <c r="AE15" s="124">
        <f t="shared" si="5"/>
        <v>0.28866424636616783</v>
      </c>
      <c r="AF15" s="76">
        <v>527</v>
      </c>
      <c r="AG15" s="122">
        <v>1193245</v>
      </c>
      <c r="AH15" s="122">
        <v>307586</v>
      </c>
      <c r="AI15" s="166">
        <v>247710.70499999999</v>
      </c>
      <c r="AJ15" s="124">
        <f t="shared" si="6"/>
        <v>0.3322947191026</v>
      </c>
    </row>
    <row r="16" spans="1:36" x14ac:dyDescent="0.2">
      <c r="A16" s="114" t="str">
        <f>Translation!$A300</f>
        <v>60% – 69%</v>
      </c>
      <c r="B16" s="30">
        <v>455</v>
      </c>
      <c r="C16" s="6">
        <v>1540398</v>
      </c>
      <c r="D16" s="6">
        <v>420426</v>
      </c>
      <c r="E16" s="150">
        <v>403014.48800000001</v>
      </c>
      <c r="F16" s="31">
        <f t="shared" si="0"/>
        <v>0.41246002340398258</v>
      </c>
      <c r="G16" s="41">
        <v>448</v>
      </c>
      <c r="H16" s="42">
        <v>1560758</v>
      </c>
      <c r="I16" s="42">
        <v>393980</v>
      </c>
      <c r="J16" s="160">
        <v>354444.67600000004</v>
      </c>
      <c r="K16" s="44">
        <f t="shared" si="1"/>
        <v>0.38437138668050719</v>
      </c>
      <c r="L16" s="76">
        <v>431</v>
      </c>
      <c r="M16" s="122">
        <v>1299001</v>
      </c>
      <c r="N16" s="122">
        <v>363541</v>
      </c>
      <c r="O16" s="166">
        <v>303203.31200000003</v>
      </c>
      <c r="P16" s="124">
        <f t="shared" si="2"/>
        <v>0.33566634876096846</v>
      </c>
      <c r="Q16" s="76">
        <v>406</v>
      </c>
      <c r="R16" s="122">
        <v>1255128</v>
      </c>
      <c r="S16" s="122">
        <v>318864</v>
      </c>
      <c r="T16" s="166">
        <v>265712.864</v>
      </c>
      <c r="U16" s="124">
        <f t="shared" si="3"/>
        <v>0.30894504607981788</v>
      </c>
      <c r="V16" s="76">
        <v>377</v>
      </c>
      <c r="W16" s="122">
        <v>1153910</v>
      </c>
      <c r="X16" s="122">
        <v>262996</v>
      </c>
      <c r="Y16" s="166">
        <v>216927.255</v>
      </c>
      <c r="Z16" s="124">
        <f t="shared" si="4"/>
        <v>0.26350748529735835</v>
      </c>
      <c r="AA16" s="76">
        <v>358</v>
      </c>
      <c r="AB16" s="122">
        <v>1171840</v>
      </c>
      <c r="AC16" s="122">
        <v>282964</v>
      </c>
      <c r="AD16" s="166">
        <v>221356.60800000001</v>
      </c>
      <c r="AE16" s="124">
        <f t="shared" si="5"/>
        <v>0.27530854391232656</v>
      </c>
      <c r="AF16" s="76">
        <v>368</v>
      </c>
      <c r="AG16" s="122">
        <v>785914</v>
      </c>
      <c r="AH16" s="122">
        <v>229300</v>
      </c>
      <c r="AI16" s="166">
        <v>174153.66999999998</v>
      </c>
      <c r="AJ16" s="124">
        <f t="shared" si="6"/>
        <v>0.233620686087575</v>
      </c>
    </row>
    <row r="17" spans="1:36" ht="12.75" customHeight="1" x14ac:dyDescent="0.2">
      <c r="A17" s="110" t="str">
        <f>Translation!$A301</f>
        <v>70% oder höher</v>
      </c>
      <c r="B17" s="30">
        <v>260</v>
      </c>
      <c r="C17" s="6">
        <v>670157</v>
      </c>
      <c r="D17" s="6">
        <v>149635</v>
      </c>
      <c r="E17" s="150">
        <v>125195.57</v>
      </c>
      <c r="F17" s="31">
        <f t="shared" si="0"/>
        <v>0.1281298049321615</v>
      </c>
      <c r="G17" s="41">
        <v>253</v>
      </c>
      <c r="H17" s="42">
        <v>514550</v>
      </c>
      <c r="I17" s="42">
        <v>157028</v>
      </c>
      <c r="J17" s="160">
        <v>129270.193</v>
      </c>
      <c r="K17" s="44">
        <f t="shared" si="1"/>
        <v>0.14018482066258145</v>
      </c>
      <c r="L17" s="76">
        <v>281</v>
      </c>
      <c r="M17" s="122">
        <v>461631</v>
      </c>
      <c r="N17" s="122">
        <v>140806</v>
      </c>
      <c r="O17" s="166">
        <v>128069.018</v>
      </c>
      <c r="P17" s="124">
        <f t="shared" si="2"/>
        <v>0.14178096993037709</v>
      </c>
      <c r="Q17" s="76">
        <v>259</v>
      </c>
      <c r="R17" s="122">
        <v>411858</v>
      </c>
      <c r="S17" s="122">
        <v>127931</v>
      </c>
      <c r="T17" s="166">
        <v>109937.755</v>
      </c>
      <c r="U17" s="124">
        <f t="shared" si="3"/>
        <v>0.12782491699154894</v>
      </c>
      <c r="V17" s="76">
        <v>219</v>
      </c>
      <c r="W17" s="122">
        <v>308713</v>
      </c>
      <c r="X17" s="122">
        <v>111664</v>
      </c>
      <c r="Y17" s="166">
        <v>91241.25</v>
      </c>
      <c r="Z17" s="124">
        <f t="shared" si="4"/>
        <v>0.11083324842186196</v>
      </c>
      <c r="AA17" s="76">
        <v>185</v>
      </c>
      <c r="AB17" s="122">
        <v>125660</v>
      </c>
      <c r="AC17" s="122">
        <v>52729</v>
      </c>
      <c r="AD17" s="166">
        <v>38851.921999999999</v>
      </c>
      <c r="AE17" s="124">
        <f t="shared" si="5"/>
        <v>4.8321422028726094E-2</v>
      </c>
      <c r="AF17" s="76">
        <v>168</v>
      </c>
      <c r="AG17" s="122">
        <v>156039</v>
      </c>
      <c r="AH17" s="122">
        <v>70826</v>
      </c>
      <c r="AI17" s="166">
        <v>51567.921000000002</v>
      </c>
      <c r="AJ17" s="124">
        <f t="shared" si="6"/>
        <v>6.9176452521097428E-2</v>
      </c>
    </row>
    <row r="18" spans="1:36" ht="12.75" hidden="1" customHeight="1" x14ac:dyDescent="0.2">
      <c r="B18" s="30">
        <v>0</v>
      </c>
      <c r="C18" s="6">
        <v>0</v>
      </c>
      <c r="D18" s="6">
        <v>0</v>
      </c>
      <c r="E18" s="150">
        <v>0</v>
      </c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>
        <v>0</v>
      </c>
      <c r="C19" s="6">
        <v>0</v>
      </c>
      <c r="D19" s="6">
        <v>0</v>
      </c>
      <c r="E19" s="150">
        <v>0</v>
      </c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>
        <v>0</v>
      </c>
      <c r="C20" s="6">
        <v>0</v>
      </c>
      <c r="D20" s="6">
        <v>0</v>
      </c>
      <c r="E20" s="150">
        <v>0</v>
      </c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>
        <v>0</v>
      </c>
      <c r="C21" s="6">
        <v>0</v>
      </c>
      <c r="D21" s="6">
        <v>0</v>
      </c>
      <c r="E21" s="150">
        <v>0</v>
      </c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>
        <v>0</v>
      </c>
      <c r="C22" s="6">
        <v>0</v>
      </c>
      <c r="D22" s="6">
        <v>0</v>
      </c>
      <c r="E22" s="150">
        <v>0</v>
      </c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>
        <v>0</v>
      </c>
      <c r="C23" s="6">
        <v>0</v>
      </c>
      <c r="D23" s="6">
        <v>0</v>
      </c>
      <c r="E23" s="150">
        <v>0</v>
      </c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>
        <v>0</v>
      </c>
      <c r="C24" s="6">
        <v>0</v>
      </c>
      <c r="D24" s="6">
        <v>0</v>
      </c>
      <c r="E24" s="150">
        <v>0</v>
      </c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>
        <v>0</v>
      </c>
      <c r="C25" s="6">
        <v>0</v>
      </c>
      <c r="D25" s="6">
        <v>0</v>
      </c>
      <c r="E25" s="150">
        <v>0</v>
      </c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>
        <v>0</v>
      </c>
      <c r="C26" s="6">
        <v>0</v>
      </c>
      <c r="D26" s="6">
        <v>0</v>
      </c>
      <c r="E26" s="150">
        <v>0</v>
      </c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>
        <v>0</v>
      </c>
      <c r="C27" s="6">
        <v>0</v>
      </c>
      <c r="D27" s="6">
        <v>0</v>
      </c>
      <c r="E27" s="150">
        <v>0</v>
      </c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>
        <v>0</v>
      </c>
      <c r="C28" s="6">
        <v>0</v>
      </c>
      <c r="D28" s="6">
        <v>0</v>
      </c>
      <c r="E28" s="150">
        <v>0</v>
      </c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>
        <v>0</v>
      </c>
      <c r="C29" s="6">
        <v>0</v>
      </c>
      <c r="D29" s="6">
        <v>0</v>
      </c>
      <c r="E29" s="150">
        <v>0</v>
      </c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>
        <v>0</v>
      </c>
      <c r="C30" s="6">
        <v>0</v>
      </c>
      <c r="D30" s="6">
        <v>0</v>
      </c>
      <c r="E30" s="150">
        <v>0</v>
      </c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>
        <v>0</v>
      </c>
      <c r="C31" s="6">
        <v>0</v>
      </c>
      <c r="D31" s="6">
        <v>0</v>
      </c>
      <c r="E31" s="150">
        <v>0</v>
      </c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>
        <v>0</v>
      </c>
      <c r="C32" s="6">
        <v>0</v>
      </c>
      <c r="D32" s="6">
        <v>0</v>
      </c>
      <c r="E32" s="150">
        <v>0</v>
      </c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>
        <v>0</v>
      </c>
      <c r="C33" s="6">
        <v>0</v>
      </c>
      <c r="D33" s="6">
        <v>0</v>
      </c>
      <c r="E33" s="150">
        <v>0</v>
      </c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>
        <v>0</v>
      </c>
      <c r="C34" s="6">
        <v>0</v>
      </c>
      <c r="D34" s="6">
        <v>0</v>
      </c>
      <c r="E34" s="150">
        <v>0</v>
      </c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>
        <f t="shared" ref="B35:E35" si="7">SUM(B75,B115)</f>
        <v>0</v>
      </c>
      <c r="C35" s="6">
        <f t="shared" si="7"/>
        <v>0</v>
      </c>
      <c r="D35" s="6">
        <f t="shared" si="7"/>
        <v>0</v>
      </c>
      <c r="E35" s="150">
        <f t="shared" si="7"/>
        <v>0</v>
      </c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8">SUM(B$12:B$35)</f>
        <v>1456</v>
      </c>
      <c r="C36" s="7">
        <f t="shared" si="8"/>
        <v>4315781</v>
      </c>
      <c r="D36" s="7">
        <f t="shared" si="8"/>
        <v>949506</v>
      </c>
      <c r="E36" s="151">
        <f t="shared" si="8"/>
        <v>977099.51300000004</v>
      </c>
      <c r="F36" s="64">
        <f t="shared" si="8"/>
        <v>1</v>
      </c>
      <c r="G36" s="45">
        <f t="shared" ref="G36:AJ36" si="9">SUM(G$12:G$35)</f>
        <v>1587</v>
      </c>
      <c r="H36" s="65">
        <f t="shared" si="9"/>
        <v>4241897</v>
      </c>
      <c r="I36" s="65">
        <f t="shared" si="9"/>
        <v>937295</v>
      </c>
      <c r="J36" s="161">
        <f t="shared" si="9"/>
        <v>922141.15899999999</v>
      </c>
      <c r="K36" s="66">
        <f t="shared" si="9"/>
        <v>1.0000000000000002</v>
      </c>
      <c r="L36" s="77">
        <f t="shared" si="9"/>
        <v>1654</v>
      </c>
      <c r="M36" s="125">
        <f t="shared" si="9"/>
        <v>4175912</v>
      </c>
      <c r="N36" s="125">
        <f t="shared" si="9"/>
        <v>917491</v>
      </c>
      <c r="O36" s="167">
        <f t="shared" si="9"/>
        <v>903287.78300000005</v>
      </c>
      <c r="P36" s="127">
        <f t="shared" si="9"/>
        <v>1</v>
      </c>
      <c r="Q36" s="77">
        <f t="shared" si="9"/>
        <v>1682</v>
      </c>
      <c r="R36" s="125">
        <f t="shared" si="9"/>
        <v>4050094</v>
      </c>
      <c r="S36" s="125">
        <f t="shared" si="9"/>
        <v>888825</v>
      </c>
      <c r="T36" s="167">
        <f t="shared" si="9"/>
        <v>860065.13900000008</v>
      </c>
      <c r="U36" s="127">
        <f t="shared" si="9"/>
        <v>0.99999999999999989</v>
      </c>
      <c r="V36" s="77">
        <f t="shared" si="9"/>
        <v>1743</v>
      </c>
      <c r="W36" s="125">
        <f t="shared" si="9"/>
        <v>4038155</v>
      </c>
      <c r="X36" s="125">
        <f t="shared" si="9"/>
        <v>878601</v>
      </c>
      <c r="Y36" s="167">
        <f t="shared" si="9"/>
        <v>823229.95400000003</v>
      </c>
      <c r="Z36" s="127">
        <f t="shared" si="9"/>
        <v>0.99999999999999989</v>
      </c>
      <c r="AA36" s="77">
        <f t="shared" si="9"/>
        <v>1845</v>
      </c>
      <c r="AB36" s="125">
        <f t="shared" si="9"/>
        <v>4004037</v>
      </c>
      <c r="AC36" s="125">
        <f t="shared" si="9"/>
        <v>868818</v>
      </c>
      <c r="AD36" s="167">
        <f t="shared" si="9"/>
        <v>804031.01500000001</v>
      </c>
      <c r="AE36" s="127">
        <f t="shared" si="9"/>
        <v>1</v>
      </c>
      <c r="AF36" s="77">
        <f t="shared" si="9"/>
        <v>1905</v>
      </c>
      <c r="AG36" s="125">
        <f t="shared" si="9"/>
        <v>3932748</v>
      </c>
      <c r="AH36" s="125">
        <f t="shared" si="9"/>
        <v>943332</v>
      </c>
      <c r="AI36" s="167">
        <f t="shared" si="9"/>
        <v>745454.83499999985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57" si="10">E52/E$76</f>
        <v>9.1109128280130389E-2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57" si="11">J52/J$76</f>
        <v>0.12098780608840218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57" si="12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57" si="13">T52/T$76</f>
        <v>0.13350008739228944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57" si="14">Y52/Y$76</f>
        <v>0.14015542685544302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57" si="15">AD52/AD$76</f>
        <v>0.15068573691933379</v>
      </c>
      <c r="AF52" s="128">
        <v>165</v>
      </c>
      <c r="AG52" s="129">
        <v>1041650</v>
      </c>
      <c r="AH52" s="129">
        <v>90221</v>
      </c>
      <c r="AI52" s="168">
        <v>44874.271999999997</v>
      </c>
      <c r="AJ52" s="131">
        <f t="shared" ref="AJ52:AJ57" si="16">AI52/AI$76</f>
        <v>7.2770036448236347E-2</v>
      </c>
    </row>
    <row r="53" spans="1:36" x14ac:dyDescent="0.2">
      <c r="A53" s="114" t="str">
        <f>$A$13</f>
        <v>unter 40%</v>
      </c>
      <c r="B53" s="33">
        <v>103</v>
      </c>
      <c r="C53" s="8">
        <v>99917</v>
      </c>
      <c r="D53" s="8">
        <v>40048</v>
      </c>
      <c r="E53" s="152">
        <v>29205.239000000001</v>
      </c>
      <c r="F53" s="34">
        <f t="shared" si="10"/>
        <v>3.4843457874878574E-2</v>
      </c>
      <c r="G53" s="47">
        <v>126</v>
      </c>
      <c r="H53" s="48">
        <v>109642</v>
      </c>
      <c r="I53" s="48">
        <v>40152</v>
      </c>
      <c r="J53" s="162">
        <v>29623.876</v>
      </c>
      <c r="K53" s="50">
        <f t="shared" si="11"/>
        <v>3.729579539626323E-2</v>
      </c>
      <c r="L53" s="128">
        <v>136</v>
      </c>
      <c r="M53" s="129">
        <v>131812</v>
      </c>
      <c r="N53" s="129">
        <v>43200</v>
      </c>
      <c r="O53" s="168">
        <v>32565.681999999997</v>
      </c>
      <c r="P53" s="131">
        <f t="shared" si="12"/>
        <v>4.2332805746631411E-2</v>
      </c>
      <c r="Q53" s="128">
        <v>166</v>
      </c>
      <c r="R53" s="129">
        <v>203214</v>
      </c>
      <c r="S53" s="129">
        <v>86295</v>
      </c>
      <c r="T53" s="168">
        <v>70857.142999999996</v>
      </c>
      <c r="U53" s="131">
        <f t="shared" si="13"/>
        <v>9.6695314616062913E-2</v>
      </c>
      <c r="V53" s="128">
        <v>202</v>
      </c>
      <c r="W53" s="129">
        <v>211086</v>
      </c>
      <c r="X53" s="129">
        <v>88760</v>
      </c>
      <c r="Y53" s="168">
        <v>71275.315000000002</v>
      </c>
      <c r="Z53" s="131">
        <f t="shared" si="14"/>
        <v>0.10124594175494089</v>
      </c>
      <c r="AA53" s="128">
        <v>250</v>
      </c>
      <c r="AB53" s="129">
        <v>283330</v>
      </c>
      <c r="AC53" s="129">
        <v>76531</v>
      </c>
      <c r="AD53" s="168">
        <v>61516.415999999997</v>
      </c>
      <c r="AE53" s="131">
        <f t="shared" si="15"/>
        <v>9.0634604561600426E-2</v>
      </c>
      <c r="AF53" s="128">
        <v>274</v>
      </c>
      <c r="AG53" s="129">
        <v>274422</v>
      </c>
      <c r="AH53" s="129">
        <v>64203</v>
      </c>
      <c r="AI53" s="168">
        <v>77121.635999999999</v>
      </c>
      <c r="AJ53" s="131">
        <f t="shared" si="16"/>
        <v>0.12506373947788202</v>
      </c>
    </row>
    <row r="54" spans="1:36" x14ac:dyDescent="0.2">
      <c r="A54" s="114" t="str">
        <f>$A$14</f>
        <v>40% – 49%</v>
      </c>
      <c r="B54" s="33">
        <v>164</v>
      </c>
      <c r="C54" s="8">
        <v>238441</v>
      </c>
      <c r="D54" s="8">
        <v>94967</v>
      </c>
      <c r="E54" s="152">
        <v>96240.733999999997</v>
      </c>
      <c r="F54" s="34">
        <f t="shared" si="10"/>
        <v>0.11482049371266551</v>
      </c>
      <c r="G54" s="47">
        <v>193</v>
      </c>
      <c r="H54" s="48">
        <v>274917</v>
      </c>
      <c r="I54" s="48">
        <v>97840</v>
      </c>
      <c r="J54" s="162">
        <v>97600.487999999998</v>
      </c>
      <c r="K54" s="50">
        <f t="shared" si="11"/>
        <v>0.12287682513332977</v>
      </c>
      <c r="L54" s="128">
        <v>219</v>
      </c>
      <c r="M54" s="129">
        <v>274934</v>
      </c>
      <c r="N54" s="129">
        <v>124788</v>
      </c>
      <c r="O54" s="168">
        <v>106834.507</v>
      </c>
      <c r="P54" s="131">
        <f t="shared" si="12"/>
        <v>0.13887639238963687</v>
      </c>
      <c r="Q54" s="128">
        <v>254</v>
      </c>
      <c r="R54" s="129">
        <v>243812</v>
      </c>
      <c r="S54" s="129">
        <v>90876</v>
      </c>
      <c r="T54" s="168">
        <v>75788.933999999994</v>
      </c>
      <c r="U54" s="131">
        <f t="shared" si="13"/>
        <v>0.10342549116813851</v>
      </c>
      <c r="V54" s="128">
        <v>329</v>
      </c>
      <c r="W54" s="129">
        <v>325213</v>
      </c>
      <c r="X54" s="129">
        <v>106759</v>
      </c>
      <c r="Y54" s="168">
        <v>92513.706000000006</v>
      </c>
      <c r="Z54" s="131">
        <f t="shared" si="14"/>
        <v>0.13141488451099412</v>
      </c>
      <c r="AA54" s="128">
        <v>376</v>
      </c>
      <c r="AB54" s="129">
        <v>390735</v>
      </c>
      <c r="AC54" s="129">
        <v>145371</v>
      </c>
      <c r="AD54" s="168">
        <v>113597.05799999999</v>
      </c>
      <c r="AE54" s="131">
        <f t="shared" si="15"/>
        <v>0.16736710459840815</v>
      </c>
      <c r="AF54" s="128">
        <v>383</v>
      </c>
      <c r="AG54" s="129">
        <v>410464</v>
      </c>
      <c r="AH54" s="129">
        <v>151764</v>
      </c>
      <c r="AI54" s="168">
        <v>122917.62300000001</v>
      </c>
      <c r="AJ54" s="131">
        <f t="shared" si="16"/>
        <v>0.19932846834463577</v>
      </c>
    </row>
    <row r="55" spans="1:36" x14ac:dyDescent="0.2">
      <c r="A55" s="114" t="str">
        <f>$A$15</f>
        <v>50% – 59%</v>
      </c>
      <c r="B55" s="33">
        <v>382</v>
      </c>
      <c r="C55" s="8">
        <v>874010</v>
      </c>
      <c r="D55" s="8">
        <v>206533</v>
      </c>
      <c r="E55" s="152">
        <v>213107.18599999999</v>
      </c>
      <c r="F55" s="34">
        <f t="shared" si="10"/>
        <v>0.25424860444473374</v>
      </c>
      <c r="G55" s="47">
        <v>445</v>
      </c>
      <c r="H55" s="48">
        <v>655169</v>
      </c>
      <c r="I55" s="48">
        <v>211489</v>
      </c>
      <c r="J55" s="162">
        <v>183365.43900000001</v>
      </c>
      <c r="K55" s="50">
        <f t="shared" si="11"/>
        <v>0.23085297466442226</v>
      </c>
      <c r="L55" s="128">
        <v>448</v>
      </c>
      <c r="M55" s="129">
        <v>822210</v>
      </c>
      <c r="N55" s="129">
        <v>193939</v>
      </c>
      <c r="O55" s="168">
        <v>187139.04399999999</v>
      </c>
      <c r="P55" s="131">
        <f t="shared" si="12"/>
        <v>0.24326592629819049</v>
      </c>
      <c r="Q55" s="128">
        <v>450</v>
      </c>
      <c r="R55" s="129">
        <v>770406</v>
      </c>
      <c r="S55" s="129">
        <v>215962</v>
      </c>
      <c r="T55" s="168">
        <v>196452.00900000002</v>
      </c>
      <c r="U55" s="131">
        <f t="shared" si="13"/>
        <v>0.26808855131532228</v>
      </c>
      <c r="V55" s="128">
        <v>458</v>
      </c>
      <c r="W55" s="129">
        <v>821535</v>
      </c>
      <c r="X55" s="129">
        <v>234375</v>
      </c>
      <c r="Y55" s="168">
        <v>199959.93599999999</v>
      </c>
      <c r="Z55" s="131">
        <f t="shared" si="14"/>
        <v>0.28404128460993416</v>
      </c>
      <c r="AA55" s="128">
        <v>504</v>
      </c>
      <c r="AB55" s="129">
        <v>860097</v>
      </c>
      <c r="AC55" s="129">
        <v>235829</v>
      </c>
      <c r="AD55" s="168">
        <v>207411.82699999999</v>
      </c>
      <c r="AE55" s="131">
        <f t="shared" si="15"/>
        <v>0.30558816888071111</v>
      </c>
      <c r="AF55" s="128">
        <v>511</v>
      </c>
      <c r="AG55" s="129">
        <v>1083205</v>
      </c>
      <c r="AH55" s="129">
        <v>260309</v>
      </c>
      <c r="AI55" s="168">
        <v>210293.965</v>
      </c>
      <c r="AJ55" s="131">
        <f t="shared" si="16"/>
        <v>0.34102167714039211</v>
      </c>
    </row>
    <row r="56" spans="1:36" x14ac:dyDescent="0.2">
      <c r="A56" s="114" t="str">
        <f>$A$16</f>
        <v>60% – 69%</v>
      </c>
      <c r="B56" s="33">
        <v>438</v>
      </c>
      <c r="C56" s="8">
        <v>1332479</v>
      </c>
      <c r="D56" s="8">
        <v>317189</v>
      </c>
      <c r="E56" s="152">
        <v>310913.34999999998</v>
      </c>
      <c r="F56" s="34">
        <f t="shared" si="10"/>
        <v>0.37093674232429241</v>
      </c>
      <c r="G56" s="47">
        <v>433</v>
      </c>
      <c r="H56" s="48">
        <v>1408290</v>
      </c>
      <c r="I56" s="48">
        <v>319334</v>
      </c>
      <c r="J56" s="162">
        <v>292529.76900000003</v>
      </c>
      <c r="K56" s="50">
        <f t="shared" si="11"/>
        <v>0.36828841748933017</v>
      </c>
      <c r="L56" s="128">
        <v>418</v>
      </c>
      <c r="M56" s="129">
        <v>1160246</v>
      </c>
      <c r="N56" s="129">
        <v>297044</v>
      </c>
      <c r="O56" s="168">
        <v>248423.23</v>
      </c>
      <c r="P56" s="131">
        <f t="shared" si="12"/>
        <v>0.32293051128303524</v>
      </c>
      <c r="Q56" s="128">
        <v>395</v>
      </c>
      <c r="R56" s="129">
        <v>1114997</v>
      </c>
      <c r="S56" s="129">
        <v>252682</v>
      </c>
      <c r="T56" s="168">
        <v>210853.087</v>
      </c>
      <c r="U56" s="131">
        <f t="shared" si="13"/>
        <v>0.28774100566308591</v>
      </c>
      <c r="V56" s="128">
        <v>369</v>
      </c>
      <c r="W56" s="129">
        <v>1051955</v>
      </c>
      <c r="X56" s="129">
        <v>220560</v>
      </c>
      <c r="Y56" s="168">
        <v>181465.47899999999</v>
      </c>
      <c r="Z56" s="131">
        <f t="shared" si="14"/>
        <v>0.25777007533907709</v>
      </c>
      <c r="AA56" s="128">
        <v>342</v>
      </c>
      <c r="AB56" s="129">
        <v>1016590</v>
      </c>
      <c r="AC56" s="129">
        <v>214130</v>
      </c>
      <c r="AD56" s="168">
        <v>165761.49799999999</v>
      </c>
      <c r="AE56" s="131">
        <f t="shared" si="15"/>
        <v>0.24422306759172252</v>
      </c>
      <c r="AF56" s="128">
        <v>355</v>
      </c>
      <c r="AG56" s="129">
        <v>687165</v>
      </c>
      <c r="AH56" s="129">
        <v>185950</v>
      </c>
      <c r="AI56" s="168">
        <v>139871.72</v>
      </c>
      <c r="AJ56" s="131">
        <f t="shared" si="16"/>
        <v>0.22682195629775362</v>
      </c>
    </row>
    <row r="57" spans="1:36" ht="12.75" customHeight="1" x14ac:dyDescent="0.2">
      <c r="A57" s="114" t="str">
        <f>$A$17</f>
        <v>70% oder höher</v>
      </c>
      <c r="B57" s="33">
        <v>255</v>
      </c>
      <c r="C57" s="8">
        <v>643761</v>
      </c>
      <c r="D57" s="8">
        <v>133581</v>
      </c>
      <c r="E57" s="152">
        <v>112351.54100000001</v>
      </c>
      <c r="F57" s="34">
        <f t="shared" si="10"/>
        <v>0.13404157336329942</v>
      </c>
      <c r="G57" s="47">
        <v>246</v>
      </c>
      <c r="H57" s="48">
        <v>438324</v>
      </c>
      <c r="I57" s="48">
        <v>116342</v>
      </c>
      <c r="J57" s="162">
        <v>95075.705999999991</v>
      </c>
      <c r="K57" s="50">
        <f t="shared" si="11"/>
        <v>0.11969818122825238</v>
      </c>
      <c r="L57" s="128">
        <v>274</v>
      </c>
      <c r="M57" s="129">
        <v>386243</v>
      </c>
      <c r="N57" s="129">
        <v>101440</v>
      </c>
      <c r="O57" s="168">
        <v>94633.406999999992</v>
      </c>
      <c r="P57" s="131">
        <f t="shared" si="12"/>
        <v>0.12301592933545531</v>
      </c>
      <c r="Q57" s="128">
        <v>252</v>
      </c>
      <c r="R57" s="129">
        <v>341931</v>
      </c>
      <c r="S57" s="129">
        <v>91756</v>
      </c>
      <c r="T57" s="168">
        <v>81009.357000000004</v>
      </c>
      <c r="U57" s="131">
        <f t="shared" si="13"/>
        <v>0.11054954984510114</v>
      </c>
      <c r="V57" s="128">
        <v>211</v>
      </c>
      <c r="W57" s="129">
        <v>233348</v>
      </c>
      <c r="X57" s="129">
        <v>72043</v>
      </c>
      <c r="Y57" s="168">
        <v>60100.618999999999</v>
      </c>
      <c r="Z57" s="131">
        <f t="shared" si="14"/>
        <v>8.5372386929610813E-2</v>
      </c>
      <c r="AA57" s="128">
        <v>181</v>
      </c>
      <c r="AB57" s="129">
        <v>99200</v>
      </c>
      <c r="AC57" s="129">
        <v>37912</v>
      </c>
      <c r="AD57" s="168">
        <v>28168.184999999998</v>
      </c>
      <c r="AE57" s="131">
        <f t="shared" si="15"/>
        <v>4.1501317448223982E-2</v>
      </c>
      <c r="AF57" s="128">
        <v>159</v>
      </c>
      <c r="AG57" s="129">
        <v>77726</v>
      </c>
      <c r="AH57" s="129">
        <v>31180</v>
      </c>
      <c r="AI57" s="168">
        <v>21579.428000000004</v>
      </c>
      <c r="AJ57" s="131">
        <f t="shared" si="16"/>
        <v>3.4994122291100167E-2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1418</v>
      </c>
      <c r="C76" s="9">
        <f t="shared" si="17"/>
        <v>4004052</v>
      </c>
      <c r="D76" s="9">
        <f t="shared" si="17"/>
        <v>792852</v>
      </c>
      <c r="E76" s="153">
        <f t="shared" si="17"/>
        <v>838184.28999999992</v>
      </c>
      <c r="F76" s="67">
        <f t="shared" si="17"/>
        <v>1</v>
      </c>
      <c r="G76" s="51">
        <f t="shared" ref="G76:AD76" si="18">SUM(G$52:G$75)</f>
        <v>1549</v>
      </c>
      <c r="H76" s="68">
        <f t="shared" si="18"/>
        <v>3936527</v>
      </c>
      <c r="I76" s="68">
        <f t="shared" si="18"/>
        <v>785835</v>
      </c>
      <c r="J76" s="163">
        <f t="shared" si="18"/>
        <v>794295.32700000005</v>
      </c>
      <c r="K76" s="69">
        <f t="shared" si="18"/>
        <v>1</v>
      </c>
      <c r="L76" s="132">
        <f t="shared" si="18"/>
        <v>1616</v>
      </c>
      <c r="M76" s="133">
        <f t="shared" si="18"/>
        <v>3850189</v>
      </c>
      <c r="N76" s="133">
        <f t="shared" si="18"/>
        <v>761307</v>
      </c>
      <c r="O76" s="169">
        <f t="shared" si="18"/>
        <v>769277.66599999997</v>
      </c>
      <c r="P76" s="135">
        <f t="shared" si="18"/>
        <v>1</v>
      </c>
      <c r="Q76" s="132">
        <f t="shared" si="18"/>
        <v>1643</v>
      </c>
      <c r="R76" s="133">
        <f t="shared" si="18"/>
        <v>3728054</v>
      </c>
      <c r="S76" s="133">
        <f t="shared" si="18"/>
        <v>738727</v>
      </c>
      <c r="T76" s="169">
        <f t="shared" si="18"/>
        <v>732787.75999999989</v>
      </c>
      <c r="U76" s="135">
        <f t="shared" si="18"/>
        <v>1.0000000000000002</v>
      </c>
      <c r="V76" s="132">
        <f t="shared" si="18"/>
        <v>1705</v>
      </c>
      <c r="W76" s="133">
        <f t="shared" si="18"/>
        <v>3729812</v>
      </c>
      <c r="X76" s="133">
        <f t="shared" si="18"/>
        <v>734767</v>
      </c>
      <c r="Y76" s="169">
        <f t="shared" si="18"/>
        <v>703981.94499999995</v>
      </c>
      <c r="Z76" s="135">
        <f t="shared" si="18"/>
        <v>1</v>
      </c>
      <c r="AA76" s="132">
        <f t="shared" si="18"/>
        <v>1802</v>
      </c>
      <c r="AB76" s="133">
        <f t="shared" si="18"/>
        <v>3664657</v>
      </c>
      <c r="AC76" s="133">
        <f t="shared" si="18"/>
        <v>714906</v>
      </c>
      <c r="AD76" s="169">
        <f t="shared" si="18"/>
        <v>678729.89899999998</v>
      </c>
      <c r="AE76" s="135">
        <f t="shared" ref="AE76:AJ76" si="19">SUM(AE$52:AE$75)</f>
        <v>1</v>
      </c>
      <c r="AF76" s="132">
        <f t="shared" si="19"/>
        <v>1847</v>
      </c>
      <c r="AG76" s="133">
        <f t="shared" si="19"/>
        <v>3574632</v>
      </c>
      <c r="AH76" s="133">
        <f t="shared" si="19"/>
        <v>783627</v>
      </c>
      <c r="AI76" s="169">
        <f t="shared" si="19"/>
        <v>616658.64399999997</v>
      </c>
      <c r="AJ76" s="135">
        <f t="shared" si="19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26">AI92/AI$116</f>
        <v>0</v>
      </c>
    </row>
    <row r="93" spans="1:36" x14ac:dyDescent="0.2">
      <c r="A93" s="114" t="str">
        <f>$A$13</f>
        <v>unter 40%</v>
      </c>
      <c r="B93" s="36">
        <v>5</v>
      </c>
      <c r="C93" s="10">
        <v>16356</v>
      </c>
      <c r="D93" s="10">
        <v>9685</v>
      </c>
      <c r="E93" s="154">
        <v>8135.366</v>
      </c>
      <c r="F93" s="37">
        <f t="shared" si="20"/>
        <v>5.8563531226523677E-2</v>
      </c>
      <c r="G93" s="53">
        <v>5</v>
      </c>
      <c r="H93" s="54">
        <v>16295</v>
      </c>
      <c r="I93" s="54">
        <v>9355</v>
      </c>
      <c r="J93" s="164">
        <v>7707.3890000000001</v>
      </c>
      <c r="K93" s="56">
        <f t="shared" si="21"/>
        <v>6.0286587989821998E-2</v>
      </c>
      <c r="L93" s="136">
        <v>4</v>
      </c>
      <c r="M93" s="137">
        <v>16442</v>
      </c>
      <c r="N93" s="137">
        <v>8960</v>
      </c>
      <c r="O93" s="170">
        <v>7648.61</v>
      </c>
      <c r="P93" s="139">
        <f t="shared" si="22"/>
        <v>5.7074869951796246E-2</v>
      </c>
      <c r="Q93" s="136">
        <v>5</v>
      </c>
      <c r="R93" s="137">
        <v>17075</v>
      </c>
      <c r="S93" s="137">
        <v>8859</v>
      </c>
      <c r="T93" s="170">
        <v>7504.5949999999993</v>
      </c>
      <c r="U93" s="139">
        <f t="shared" si="23"/>
        <v>5.8962519962011468E-2</v>
      </c>
      <c r="V93" s="136">
        <v>6</v>
      </c>
      <c r="W93" s="137">
        <v>16715</v>
      </c>
      <c r="X93" s="137">
        <v>8516</v>
      </c>
      <c r="Y93" s="170">
        <v>7108.3819999999996</v>
      </c>
      <c r="Z93" s="139">
        <f t="shared" si="24"/>
        <v>5.9610068625967585E-2</v>
      </c>
      <c r="AA93" s="136">
        <v>6</v>
      </c>
      <c r="AB93" s="137">
        <v>1281</v>
      </c>
      <c r="AC93" s="137">
        <v>578</v>
      </c>
      <c r="AD93" s="170">
        <v>394.81100000000004</v>
      </c>
      <c r="AE93" s="139">
        <f t="shared" si="25"/>
        <v>3.1508977142709568E-3</v>
      </c>
      <c r="AF93" s="136">
        <v>10</v>
      </c>
      <c r="AG93" s="137">
        <v>1568</v>
      </c>
      <c r="AH93" s="137">
        <v>852</v>
      </c>
      <c r="AI93" s="170">
        <v>605.02700000000004</v>
      </c>
      <c r="AJ93" s="139">
        <f t="shared" si="26"/>
        <v>4.6975535169359161E-3</v>
      </c>
    </row>
    <row r="94" spans="1:36" x14ac:dyDescent="0.2">
      <c r="A94" s="114" t="str">
        <f>$A$14</f>
        <v>40% – 49%</v>
      </c>
      <c r="B94" s="36">
        <v>3</v>
      </c>
      <c r="C94" s="10">
        <v>39207</v>
      </c>
      <c r="D94" s="10">
        <v>16854</v>
      </c>
      <c r="E94" s="154">
        <v>15834.342000000001</v>
      </c>
      <c r="F94" s="37">
        <f t="shared" si="20"/>
        <v>0.11398565008242474</v>
      </c>
      <c r="G94" s="53">
        <v>5</v>
      </c>
      <c r="H94" s="54">
        <v>56550</v>
      </c>
      <c r="I94" s="54">
        <v>24787</v>
      </c>
      <c r="J94" s="164">
        <v>22780.210999999999</v>
      </c>
      <c r="K94" s="56">
        <f t="shared" si="21"/>
        <v>0.17818501114686319</v>
      </c>
      <c r="L94" s="136">
        <v>4</v>
      </c>
      <c r="M94" s="137">
        <v>55101</v>
      </c>
      <c r="N94" s="137">
        <v>23861</v>
      </c>
      <c r="O94" s="170">
        <v>22341.107</v>
      </c>
      <c r="P94" s="139">
        <f t="shared" si="22"/>
        <v>0.16671209234150583</v>
      </c>
      <c r="Q94" s="136">
        <v>2</v>
      </c>
      <c r="R94" s="137">
        <v>36882</v>
      </c>
      <c r="S94" s="137">
        <v>14918</v>
      </c>
      <c r="T94" s="170">
        <v>13170.342000000001</v>
      </c>
      <c r="U94" s="139">
        <f t="shared" si="23"/>
        <v>0.10347747654357339</v>
      </c>
      <c r="V94" s="136">
        <v>3</v>
      </c>
      <c r="W94" s="137">
        <v>52276</v>
      </c>
      <c r="X94" s="137">
        <v>21747</v>
      </c>
      <c r="Y94" s="170">
        <v>20293.670999999998</v>
      </c>
      <c r="Z94" s="139">
        <f t="shared" si="24"/>
        <v>0.17018037592560559</v>
      </c>
      <c r="AA94" s="136">
        <v>7</v>
      </c>
      <c r="AB94" s="137">
        <v>91545</v>
      </c>
      <c r="AC94" s="137">
        <v>36828</v>
      </c>
      <c r="AD94" s="170">
        <v>33944.278000000006</v>
      </c>
      <c r="AE94" s="139">
        <f t="shared" si="25"/>
        <v>0.27090164145066359</v>
      </c>
      <c r="AF94" s="136">
        <v>10</v>
      </c>
      <c r="AG94" s="137">
        <v>69446</v>
      </c>
      <c r="AH94" s="137">
        <v>28580</v>
      </c>
      <c r="AI94" s="170">
        <v>26503.981</v>
      </c>
      <c r="AJ94" s="139">
        <f t="shared" si="26"/>
        <v>0.20578233559717615</v>
      </c>
    </row>
    <row r="95" spans="1:36" x14ac:dyDescent="0.2">
      <c r="A95" s="114" t="str">
        <f>$A$15</f>
        <v>50% – 59%</v>
      </c>
      <c r="B95" s="36">
        <v>8</v>
      </c>
      <c r="C95" s="10">
        <v>21851</v>
      </c>
      <c r="D95" s="10">
        <v>10824</v>
      </c>
      <c r="E95" s="154">
        <v>10000.348</v>
      </c>
      <c r="F95" s="37">
        <f t="shared" si="20"/>
        <v>7.1988856109743996E-2</v>
      </c>
      <c r="G95" s="53">
        <v>6</v>
      </c>
      <c r="H95" s="54">
        <v>3831</v>
      </c>
      <c r="I95" s="54">
        <v>1986</v>
      </c>
      <c r="J95" s="164">
        <v>1248.838</v>
      </c>
      <c r="K95" s="56">
        <f t="shared" si="21"/>
        <v>9.7683121965211981E-3</v>
      </c>
      <c r="L95" s="136">
        <v>10</v>
      </c>
      <c r="M95" s="137">
        <v>40037</v>
      </c>
      <c r="N95" s="137">
        <v>17500</v>
      </c>
      <c r="O95" s="170">
        <v>15804.707</v>
      </c>
      <c r="P95" s="139">
        <f t="shared" si="22"/>
        <v>0.11793667040824986</v>
      </c>
      <c r="Q95" s="136">
        <v>14</v>
      </c>
      <c r="R95" s="137">
        <v>58025</v>
      </c>
      <c r="S95" s="137">
        <v>23964</v>
      </c>
      <c r="T95" s="170">
        <v>22814.267</v>
      </c>
      <c r="U95" s="139">
        <f t="shared" si="23"/>
        <v>0.17924840359888303</v>
      </c>
      <c r="V95" s="136">
        <v>13</v>
      </c>
      <c r="W95" s="137">
        <v>62032</v>
      </c>
      <c r="X95" s="137">
        <v>31514</v>
      </c>
      <c r="Y95" s="170">
        <v>25243.548999999999</v>
      </c>
      <c r="Z95" s="139">
        <f t="shared" si="24"/>
        <v>0.21168947986376863</v>
      </c>
      <c r="AA95" s="136">
        <v>10</v>
      </c>
      <c r="AB95" s="137">
        <v>64844</v>
      </c>
      <c r="AC95" s="137">
        <v>32855</v>
      </c>
      <c r="AD95" s="170">
        <v>24683.18</v>
      </c>
      <c r="AE95" s="139">
        <f t="shared" si="25"/>
        <v>0.19699090309778244</v>
      </c>
      <c r="AF95" s="136">
        <v>16</v>
      </c>
      <c r="AG95" s="137">
        <v>110040</v>
      </c>
      <c r="AH95" s="137">
        <v>47277</v>
      </c>
      <c r="AI95" s="170">
        <v>37416.74</v>
      </c>
      <c r="AJ95" s="139">
        <f t="shared" si="26"/>
        <v>0.29051123103477489</v>
      </c>
    </row>
    <row r="96" spans="1:36" x14ac:dyDescent="0.2">
      <c r="A96" s="114" t="str">
        <f>$A$16</f>
        <v>60% – 69%</v>
      </c>
      <c r="B96" s="36">
        <v>17</v>
      </c>
      <c r="C96" s="10">
        <v>207919</v>
      </c>
      <c r="D96" s="10">
        <v>103237</v>
      </c>
      <c r="E96" s="154">
        <v>92101.138000000006</v>
      </c>
      <c r="F96" s="37">
        <f t="shared" si="20"/>
        <v>0.66300248461610289</v>
      </c>
      <c r="G96" s="53">
        <v>15</v>
      </c>
      <c r="H96" s="54">
        <v>152468</v>
      </c>
      <c r="I96" s="54">
        <v>74646</v>
      </c>
      <c r="J96" s="164">
        <v>61914.907000000007</v>
      </c>
      <c r="K96" s="56">
        <f t="shared" si="21"/>
        <v>0.48429351220460598</v>
      </c>
      <c r="L96" s="136">
        <v>13</v>
      </c>
      <c r="M96" s="137">
        <v>138755</v>
      </c>
      <c r="N96" s="137">
        <v>66497</v>
      </c>
      <c r="O96" s="170">
        <v>54780.081999999995</v>
      </c>
      <c r="P96" s="139">
        <f t="shared" si="22"/>
        <v>0.40877571952272823</v>
      </c>
      <c r="Q96" s="136">
        <v>11</v>
      </c>
      <c r="R96" s="137">
        <v>140131</v>
      </c>
      <c r="S96" s="137">
        <v>66182</v>
      </c>
      <c r="T96" s="170">
        <v>54859.777000000002</v>
      </c>
      <c r="U96" s="139">
        <f t="shared" si="23"/>
        <v>0.43102535133128411</v>
      </c>
      <c r="V96" s="136">
        <v>8</v>
      </c>
      <c r="W96" s="137">
        <v>101955</v>
      </c>
      <c r="X96" s="137">
        <v>42436</v>
      </c>
      <c r="Y96" s="170">
        <v>35461.775999999998</v>
      </c>
      <c r="Z96" s="139">
        <f t="shared" si="24"/>
        <v>0.29737834868169583</v>
      </c>
      <c r="AA96" s="136">
        <v>16</v>
      </c>
      <c r="AB96" s="137">
        <v>155250</v>
      </c>
      <c r="AC96" s="137">
        <v>68834</v>
      </c>
      <c r="AD96" s="170">
        <v>55595.11</v>
      </c>
      <c r="AE96" s="139">
        <f t="shared" si="25"/>
        <v>0.4436920577786394</v>
      </c>
      <c r="AF96" s="136">
        <v>13</v>
      </c>
      <c r="AG96" s="137">
        <v>98749</v>
      </c>
      <c r="AH96" s="137">
        <v>43350</v>
      </c>
      <c r="AI96" s="170">
        <v>34281.949999999997</v>
      </c>
      <c r="AJ96" s="139">
        <f t="shared" si="26"/>
        <v>0.2661720795764837</v>
      </c>
    </row>
    <row r="97" spans="1:36" ht="12.75" customHeight="1" x14ac:dyDescent="0.2">
      <c r="A97" s="114" t="str">
        <f>$A$17</f>
        <v>70% oder höher</v>
      </c>
      <c r="B97" s="36">
        <v>5</v>
      </c>
      <c r="C97" s="10">
        <v>26396</v>
      </c>
      <c r="D97" s="10">
        <v>16054</v>
      </c>
      <c r="E97" s="154">
        <v>12844.029</v>
      </c>
      <c r="F97" s="37">
        <f t="shared" si="20"/>
        <v>9.245947796520472E-2</v>
      </c>
      <c r="G97" s="53">
        <v>7</v>
      </c>
      <c r="H97" s="54">
        <v>76226</v>
      </c>
      <c r="I97" s="54">
        <v>40686</v>
      </c>
      <c r="J97" s="164">
        <v>34194.487000000001</v>
      </c>
      <c r="K97" s="56">
        <f t="shared" si="21"/>
        <v>0.26746657646218769</v>
      </c>
      <c r="L97" s="136">
        <v>7</v>
      </c>
      <c r="M97" s="137">
        <v>75388</v>
      </c>
      <c r="N97" s="137">
        <v>39366</v>
      </c>
      <c r="O97" s="170">
        <v>33435.611000000004</v>
      </c>
      <c r="P97" s="139">
        <f t="shared" si="22"/>
        <v>0.24950064777571984</v>
      </c>
      <c r="Q97" s="136">
        <v>7</v>
      </c>
      <c r="R97" s="137">
        <v>69927</v>
      </c>
      <c r="S97" s="137">
        <v>36175</v>
      </c>
      <c r="T97" s="170">
        <v>28928.398000000001</v>
      </c>
      <c r="U97" s="139">
        <f t="shared" si="23"/>
        <v>0.22728624856424801</v>
      </c>
      <c r="V97" s="136">
        <v>8</v>
      </c>
      <c r="W97" s="137">
        <v>75365</v>
      </c>
      <c r="X97" s="137">
        <v>39621</v>
      </c>
      <c r="Y97" s="170">
        <v>31140.631000000001</v>
      </c>
      <c r="Z97" s="139">
        <f t="shared" si="24"/>
        <v>0.26114172690296239</v>
      </c>
      <c r="AA97" s="136">
        <v>4</v>
      </c>
      <c r="AB97" s="137">
        <v>26460</v>
      </c>
      <c r="AC97" s="137">
        <v>14817</v>
      </c>
      <c r="AD97" s="170">
        <v>10683.737000000001</v>
      </c>
      <c r="AE97" s="139">
        <f t="shared" si="25"/>
        <v>8.526449995864363E-2</v>
      </c>
      <c r="AF97" s="136">
        <v>9</v>
      </c>
      <c r="AG97" s="137">
        <v>78313</v>
      </c>
      <c r="AH97" s="137">
        <v>39646</v>
      </c>
      <c r="AI97" s="170">
        <v>29988.493000000002</v>
      </c>
      <c r="AJ97" s="139">
        <f t="shared" si="26"/>
        <v>0.23283680027462925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>
        <v>0</v>
      </c>
      <c r="P98" s="139"/>
      <c r="Q98" s="136"/>
      <c r="R98" s="137"/>
      <c r="S98" s="137"/>
      <c r="T98" s="170">
        <v>0</v>
      </c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7">SUM(B$92:B$115)</f>
        <v>38</v>
      </c>
      <c r="C116" s="11">
        <f t="shared" si="27"/>
        <v>311729</v>
      </c>
      <c r="D116" s="11">
        <f t="shared" si="27"/>
        <v>156654</v>
      </c>
      <c r="E116" s="155">
        <f t="shared" si="27"/>
        <v>138915.223</v>
      </c>
      <c r="F116" s="70">
        <f t="shared" si="27"/>
        <v>1</v>
      </c>
      <c r="G116" s="57">
        <f t="shared" ref="G116:AD116" si="28">SUM(G$92:G$115)</f>
        <v>38</v>
      </c>
      <c r="H116" s="71">
        <f t="shared" si="28"/>
        <v>305370</v>
      </c>
      <c r="I116" s="71">
        <f t="shared" si="28"/>
        <v>151460</v>
      </c>
      <c r="J116" s="165">
        <f t="shared" si="28"/>
        <v>127845.83199999999</v>
      </c>
      <c r="K116" s="72">
        <f t="shared" si="28"/>
        <v>1</v>
      </c>
      <c r="L116" s="140">
        <f t="shared" si="28"/>
        <v>38</v>
      </c>
      <c r="M116" s="141">
        <f t="shared" si="28"/>
        <v>325723</v>
      </c>
      <c r="N116" s="141">
        <f t="shared" si="28"/>
        <v>156184</v>
      </c>
      <c r="O116" s="171">
        <f t="shared" si="28"/>
        <v>134010.117</v>
      </c>
      <c r="P116" s="143">
        <f t="shared" si="28"/>
        <v>1</v>
      </c>
      <c r="Q116" s="140">
        <f t="shared" si="28"/>
        <v>39</v>
      </c>
      <c r="R116" s="141">
        <f t="shared" si="28"/>
        <v>322040</v>
      </c>
      <c r="S116" s="141">
        <f t="shared" si="28"/>
        <v>150098</v>
      </c>
      <c r="T116" s="171">
        <f t="shared" si="28"/>
        <v>127277.379</v>
      </c>
      <c r="U116" s="143">
        <f t="shared" si="28"/>
        <v>1</v>
      </c>
      <c r="V116" s="140">
        <f t="shared" si="28"/>
        <v>38</v>
      </c>
      <c r="W116" s="141">
        <f t="shared" si="28"/>
        <v>308343</v>
      </c>
      <c r="X116" s="141">
        <f t="shared" si="28"/>
        <v>143834</v>
      </c>
      <c r="Y116" s="171">
        <f t="shared" si="28"/>
        <v>119248.00899999999</v>
      </c>
      <c r="Z116" s="143">
        <f t="shared" si="28"/>
        <v>1</v>
      </c>
      <c r="AA116" s="140">
        <f t="shared" si="28"/>
        <v>43</v>
      </c>
      <c r="AB116" s="141">
        <f t="shared" si="28"/>
        <v>339380</v>
      </c>
      <c r="AC116" s="141">
        <f t="shared" si="28"/>
        <v>153912</v>
      </c>
      <c r="AD116" s="171">
        <f t="shared" si="28"/>
        <v>125301.11600000001</v>
      </c>
      <c r="AE116" s="143">
        <f t="shared" ref="AE116:AJ116" si="29">SUM(AE$92:AE$115)</f>
        <v>1</v>
      </c>
      <c r="AF116" s="140">
        <f t="shared" si="29"/>
        <v>58</v>
      </c>
      <c r="AG116" s="141">
        <f t="shared" si="29"/>
        <v>358116</v>
      </c>
      <c r="AH116" s="141">
        <f t="shared" si="29"/>
        <v>159705</v>
      </c>
      <c r="AI116" s="171">
        <f t="shared" si="29"/>
        <v>128796.19100000001</v>
      </c>
      <c r="AJ116" s="143">
        <f t="shared" si="29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37" si="30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37" si="31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37" si="32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37" si="33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37" si="34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37" si="35">AD132/AD$156</f>
        <v>0</v>
      </c>
      <c r="AF132" s="227"/>
      <c r="AG132" s="228"/>
      <c r="AH132" s="228"/>
      <c r="AI132" s="229"/>
      <c r="AJ132" s="230" t="e">
        <f t="shared" ref="AJ132:AJ137" si="36">AI132/AI$156</f>
        <v>#DIV/0!</v>
      </c>
    </row>
    <row r="133" spans="1:36" x14ac:dyDescent="0.2">
      <c r="A133" s="114" t="str">
        <f>$A$13</f>
        <v>unter 40%</v>
      </c>
      <c r="B133" s="209">
        <v>103</v>
      </c>
      <c r="C133" s="210">
        <v>99917</v>
      </c>
      <c r="D133" s="210">
        <v>40048</v>
      </c>
      <c r="E133" s="211">
        <v>29205.239000000001</v>
      </c>
      <c r="F133" s="212">
        <f t="shared" si="30"/>
        <v>3.8336239210924453E-2</v>
      </c>
      <c r="G133" s="217">
        <v>126</v>
      </c>
      <c r="H133" s="218">
        <v>109642</v>
      </c>
      <c r="I133" s="218">
        <v>40152</v>
      </c>
      <c r="J133" s="219">
        <v>29623.876</v>
      </c>
      <c r="K133" s="220">
        <f t="shared" si="31"/>
        <v>4.2429212762450104E-2</v>
      </c>
      <c r="L133" s="227">
        <v>136</v>
      </c>
      <c r="M133" s="228">
        <v>131812</v>
      </c>
      <c r="N133" s="228">
        <v>43200</v>
      </c>
      <c r="O133" s="229">
        <v>32565.681999999997</v>
      </c>
      <c r="P133" s="230">
        <f t="shared" si="32"/>
        <v>4.8634831036218899E-2</v>
      </c>
      <c r="Q133" s="227">
        <v>166</v>
      </c>
      <c r="R133" s="228">
        <v>203214</v>
      </c>
      <c r="S133" s="228">
        <v>86295</v>
      </c>
      <c r="T133" s="229">
        <v>70857.142999999996</v>
      </c>
      <c r="U133" s="230">
        <f t="shared" si="33"/>
        <v>0.11159298830747795</v>
      </c>
      <c r="V133" s="227">
        <v>202</v>
      </c>
      <c r="W133" s="228">
        <v>211086</v>
      </c>
      <c r="X133" s="228">
        <v>88760</v>
      </c>
      <c r="Y133" s="229">
        <v>71275.315000000002</v>
      </c>
      <c r="Z133" s="230">
        <f t="shared" si="34"/>
        <v>0.1177491199190478</v>
      </c>
      <c r="AA133" s="227">
        <v>250</v>
      </c>
      <c r="AB133" s="228">
        <v>283330</v>
      </c>
      <c r="AC133" s="228">
        <v>76531</v>
      </c>
      <c r="AD133" s="229">
        <v>61516.415999999997</v>
      </c>
      <c r="AE133" s="230">
        <f t="shared" si="35"/>
        <v>0.10671503882773264</v>
      </c>
      <c r="AF133" s="227"/>
      <c r="AG133" s="228"/>
      <c r="AH133" s="228"/>
      <c r="AI133" s="229"/>
      <c r="AJ133" s="230" t="e">
        <f t="shared" si="36"/>
        <v>#DIV/0!</v>
      </c>
    </row>
    <row r="134" spans="1:36" x14ac:dyDescent="0.2">
      <c r="A134" s="114" t="str">
        <f>$A$14</f>
        <v>40% – 49%</v>
      </c>
      <c r="B134" s="209">
        <v>164</v>
      </c>
      <c r="C134" s="210">
        <v>238441</v>
      </c>
      <c r="D134" s="210">
        <v>94967</v>
      </c>
      <c r="E134" s="211">
        <v>96240.733999999997</v>
      </c>
      <c r="F134" s="212">
        <f t="shared" si="30"/>
        <v>0.12633034095214732</v>
      </c>
      <c r="G134" s="217">
        <v>193</v>
      </c>
      <c r="H134" s="218">
        <v>274917</v>
      </c>
      <c r="I134" s="218">
        <v>97840</v>
      </c>
      <c r="J134" s="219">
        <v>97600.487999999998</v>
      </c>
      <c r="K134" s="220">
        <f t="shared" si="31"/>
        <v>0.13978967070585085</v>
      </c>
      <c r="L134" s="227">
        <v>219</v>
      </c>
      <c r="M134" s="228">
        <v>274934</v>
      </c>
      <c r="N134" s="228">
        <v>124788</v>
      </c>
      <c r="O134" s="229">
        <v>106834.507</v>
      </c>
      <c r="P134" s="230">
        <f t="shared" si="32"/>
        <v>0.15955072572356219</v>
      </c>
      <c r="Q134" s="227">
        <v>254</v>
      </c>
      <c r="R134" s="228">
        <v>243812</v>
      </c>
      <c r="S134" s="228">
        <v>90876</v>
      </c>
      <c r="T134" s="229">
        <v>75788.933999999994</v>
      </c>
      <c r="U134" s="230">
        <f t="shared" si="33"/>
        <v>0.1193600710897731</v>
      </c>
      <c r="V134" s="227">
        <v>329</v>
      </c>
      <c r="W134" s="228">
        <v>325213</v>
      </c>
      <c r="X134" s="228">
        <v>106759</v>
      </c>
      <c r="Y134" s="229">
        <v>92513.706000000006</v>
      </c>
      <c r="Z134" s="230">
        <f t="shared" si="34"/>
        <v>0.15283562706035789</v>
      </c>
      <c r="AA134" s="227">
        <v>376</v>
      </c>
      <c r="AB134" s="228">
        <v>390735</v>
      </c>
      <c r="AC134" s="228">
        <v>145371</v>
      </c>
      <c r="AD134" s="229">
        <v>113597.05799999999</v>
      </c>
      <c r="AE134" s="230">
        <f t="shared" si="35"/>
        <v>0.19706145519248386</v>
      </c>
      <c r="AF134" s="227"/>
      <c r="AG134" s="228"/>
      <c r="AH134" s="228"/>
      <c r="AI134" s="229"/>
      <c r="AJ134" s="230" t="e">
        <f t="shared" si="36"/>
        <v>#DIV/0!</v>
      </c>
    </row>
    <row r="135" spans="1:36" x14ac:dyDescent="0.2">
      <c r="A135" s="114" t="str">
        <f>$A$15</f>
        <v>50% – 59%</v>
      </c>
      <c r="B135" s="209">
        <v>382</v>
      </c>
      <c r="C135" s="210">
        <v>874010</v>
      </c>
      <c r="D135" s="210">
        <v>206533</v>
      </c>
      <c r="E135" s="211">
        <v>213107.18599999999</v>
      </c>
      <c r="F135" s="212">
        <f t="shared" si="30"/>
        <v>0.27973501809257473</v>
      </c>
      <c r="G135" s="217">
        <v>445</v>
      </c>
      <c r="H135" s="218">
        <v>655169</v>
      </c>
      <c r="I135" s="218">
        <v>211489</v>
      </c>
      <c r="J135" s="219">
        <v>183365.43900000001</v>
      </c>
      <c r="K135" s="220">
        <f t="shared" si="31"/>
        <v>0.262627727195829</v>
      </c>
      <c r="L135" s="227">
        <v>448</v>
      </c>
      <c r="M135" s="228">
        <v>822210</v>
      </c>
      <c r="N135" s="228">
        <v>193939</v>
      </c>
      <c r="O135" s="229">
        <v>187139.04399999999</v>
      </c>
      <c r="P135" s="230">
        <f t="shared" si="32"/>
        <v>0.27948058281781218</v>
      </c>
      <c r="Q135" s="227">
        <v>450</v>
      </c>
      <c r="R135" s="228">
        <v>770406</v>
      </c>
      <c r="S135" s="228">
        <v>215962</v>
      </c>
      <c r="T135" s="229">
        <v>196452.00900000002</v>
      </c>
      <c r="U135" s="230">
        <f t="shared" si="33"/>
        <v>0.30939247357627103</v>
      </c>
      <c r="V135" s="227">
        <v>458</v>
      </c>
      <c r="W135" s="228">
        <v>821535</v>
      </c>
      <c r="X135" s="228">
        <v>234375</v>
      </c>
      <c r="Y135" s="229">
        <v>199959.93599999999</v>
      </c>
      <c r="Z135" s="230">
        <f t="shared" si="34"/>
        <v>0.33034026553329326</v>
      </c>
      <c r="AA135" s="227">
        <v>504</v>
      </c>
      <c r="AB135" s="228">
        <v>860097</v>
      </c>
      <c r="AC135" s="228">
        <v>235829</v>
      </c>
      <c r="AD135" s="229">
        <v>207411.82699999999</v>
      </c>
      <c r="AE135" s="230">
        <f t="shared" si="35"/>
        <v>0.35980576585664498</v>
      </c>
      <c r="AF135" s="227"/>
      <c r="AG135" s="228"/>
      <c r="AH135" s="228"/>
      <c r="AI135" s="229"/>
      <c r="AJ135" s="230" t="e">
        <f t="shared" si="36"/>
        <v>#DIV/0!</v>
      </c>
    </row>
    <row r="136" spans="1:36" x14ac:dyDescent="0.2">
      <c r="A136" s="114" t="str">
        <f>$A$16</f>
        <v>60% – 69%</v>
      </c>
      <c r="B136" s="209">
        <v>438</v>
      </c>
      <c r="C136" s="210">
        <v>1332479</v>
      </c>
      <c r="D136" s="210">
        <v>317189</v>
      </c>
      <c r="E136" s="211">
        <v>310913.34999999998</v>
      </c>
      <c r="F136" s="212">
        <f t="shared" si="30"/>
        <v>0.40812021978213825</v>
      </c>
      <c r="G136" s="217">
        <v>433</v>
      </c>
      <c r="H136" s="218">
        <v>1408290</v>
      </c>
      <c r="I136" s="218">
        <v>319334</v>
      </c>
      <c r="J136" s="219">
        <v>292529.76900000003</v>
      </c>
      <c r="K136" s="220">
        <f t="shared" si="31"/>
        <v>0.41897987313514889</v>
      </c>
      <c r="L136" s="227">
        <v>418</v>
      </c>
      <c r="M136" s="228">
        <v>1160246</v>
      </c>
      <c r="N136" s="228">
        <v>297044</v>
      </c>
      <c r="O136" s="229">
        <v>248423.23</v>
      </c>
      <c r="P136" s="230">
        <f t="shared" si="32"/>
        <v>0.37100472259483919</v>
      </c>
      <c r="Q136" s="227">
        <v>395</v>
      </c>
      <c r="R136" s="228">
        <v>1114997</v>
      </c>
      <c r="S136" s="228">
        <v>252682</v>
      </c>
      <c r="T136" s="229">
        <v>210853.087</v>
      </c>
      <c r="U136" s="230">
        <f t="shared" si="33"/>
        <v>0.3320727463170034</v>
      </c>
      <c r="V136" s="227">
        <v>369</v>
      </c>
      <c r="W136" s="228">
        <v>1051955</v>
      </c>
      <c r="X136" s="228">
        <v>220560</v>
      </c>
      <c r="Y136" s="229">
        <v>181465.47899999999</v>
      </c>
      <c r="Z136" s="230">
        <f t="shared" si="34"/>
        <v>0.29978682588689293</v>
      </c>
      <c r="AA136" s="227">
        <v>342</v>
      </c>
      <c r="AB136" s="228">
        <v>1016590</v>
      </c>
      <c r="AC136" s="228">
        <v>214130</v>
      </c>
      <c r="AD136" s="229">
        <v>165761.49799999999</v>
      </c>
      <c r="AE136" s="230">
        <f t="shared" si="35"/>
        <v>0.28755323936968513</v>
      </c>
      <c r="AF136" s="227"/>
      <c r="AG136" s="228"/>
      <c r="AH136" s="228"/>
      <c r="AI136" s="229"/>
      <c r="AJ136" s="230" t="e">
        <f t="shared" si="36"/>
        <v>#DIV/0!</v>
      </c>
    </row>
    <row r="137" spans="1:36" ht="12.75" customHeight="1" x14ac:dyDescent="0.2">
      <c r="A137" s="114" t="str">
        <f>$A$17</f>
        <v>70% oder höher</v>
      </c>
      <c r="B137" s="209">
        <v>255</v>
      </c>
      <c r="C137" s="210">
        <v>643761</v>
      </c>
      <c r="D137" s="210">
        <v>133581</v>
      </c>
      <c r="E137" s="211">
        <v>112351.54100000001</v>
      </c>
      <c r="F137" s="212">
        <f t="shared" si="30"/>
        <v>0.14747818196221529</v>
      </c>
      <c r="G137" s="217">
        <v>246</v>
      </c>
      <c r="H137" s="218">
        <v>438324</v>
      </c>
      <c r="I137" s="218">
        <v>116342</v>
      </c>
      <c r="J137" s="219">
        <v>95075.705999999991</v>
      </c>
      <c r="K137" s="220">
        <f t="shared" si="31"/>
        <v>0.13617351620072113</v>
      </c>
      <c r="L137" s="227">
        <v>274</v>
      </c>
      <c r="M137" s="228">
        <v>386243</v>
      </c>
      <c r="N137" s="228">
        <v>101440</v>
      </c>
      <c r="O137" s="229">
        <v>94633.406999999992</v>
      </c>
      <c r="P137" s="230">
        <f t="shared" si="32"/>
        <v>0.14132913782756754</v>
      </c>
      <c r="Q137" s="227">
        <v>252</v>
      </c>
      <c r="R137" s="228">
        <v>341931</v>
      </c>
      <c r="S137" s="228">
        <v>91756</v>
      </c>
      <c r="T137" s="229">
        <v>81009.357000000004</v>
      </c>
      <c r="U137" s="230">
        <f t="shared" si="33"/>
        <v>0.12758172070947468</v>
      </c>
      <c r="V137" s="227">
        <v>211</v>
      </c>
      <c r="W137" s="228">
        <v>233348</v>
      </c>
      <c r="X137" s="228">
        <v>72043</v>
      </c>
      <c r="Y137" s="229">
        <v>60100.618999999999</v>
      </c>
      <c r="Z137" s="230">
        <f t="shared" si="34"/>
        <v>9.9288161600408251E-2</v>
      </c>
      <c r="AA137" s="227">
        <v>181</v>
      </c>
      <c r="AB137" s="228">
        <v>99200</v>
      </c>
      <c r="AC137" s="228">
        <v>37912</v>
      </c>
      <c r="AD137" s="229">
        <v>28168.184999999998</v>
      </c>
      <c r="AE137" s="230">
        <f t="shared" si="35"/>
        <v>4.8864500753453458E-2</v>
      </c>
      <c r="AF137" s="227"/>
      <c r="AG137" s="228"/>
      <c r="AH137" s="228"/>
      <c r="AI137" s="229"/>
      <c r="AJ137" s="230" t="e">
        <f t="shared" si="36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7">SUM(B$132:B$155)</f>
        <v>1342</v>
      </c>
      <c r="C156" s="214">
        <f t="shared" si="37"/>
        <v>3188608</v>
      </c>
      <c r="D156" s="214">
        <f t="shared" si="37"/>
        <v>792318</v>
      </c>
      <c r="E156" s="215">
        <f t="shared" si="37"/>
        <v>761818.04999999993</v>
      </c>
      <c r="F156" s="216">
        <f t="shared" si="37"/>
        <v>1</v>
      </c>
      <c r="G156" s="223">
        <f t="shared" ref="G156:AJ156" si="38">SUM(G$132:G$155)</f>
        <v>1443</v>
      </c>
      <c r="H156" s="224">
        <f t="shared" si="38"/>
        <v>2886342</v>
      </c>
      <c r="I156" s="224">
        <f t="shared" si="38"/>
        <v>785157</v>
      </c>
      <c r="J156" s="225">
        <f t="shared" si="38"/>
        <v>698195.27800000005</v>
      </c>
      <c r="K156" s="226">
        <f t="shared" si="38"/>
        <v>1</v>
      </c>
      <c r="L156" s="232">
        <f t="shared" si="38"/>
        <v>1495</v>
      </c>
      <c r="M156" s="233">
        <f t="shared" si="38"/>
        <v>2775445</v>
      </c>
      <c r="N156" s="233">
        <f t="shared" si="38"/>
        <v>760411</v>
      </c>
      <c r="O156" s="234">
        <f t="shared" si="38"/>
        <v>669595.87</v>
      </c>
      <c r="P156" s="235">
        <f t="shared" si="38"/>
        <v>1</v>
      </c>
      <c r="Q156" s="232">
        <f t="shared" si="38"/>
        <v>1517</v>
      </c>
      <c r="R156" s="233">
        <f t="shared" si="38"/>
        <v>2674360</v>
      </c>
      <c r="S156" s="233">
        <f t="shared" si="38"/>
        <v>737571</v>
      </c>
      <c r="T156" s="234">
        <f t="shared" si="38"/>
        <v>634960.52999999991</v>
      </c>
      <c r="U156" s="235">
        <f t="shared" si="38"/>
        <v>1.0000000000000002</v>
      </c>
      <c r="V156" s="232">
        <f t="shared" si="38"/>
        <v>1569</v>
      </c>
      <c r="W156" s="233">
        <f t="shared" si="38"/>
        <v>2643137</v>
      </c>
      <c r="X156" s="233">
        <f t="shared" si="38"/>
        <v>722497</v>
      </c>
      <c r="Y156" s="234">
        <f t="shared" si="38"/>
        <v>605315.05499999993</v>
      </c>
      <c r="Z156" s="235">
        <f t="shared" si="38"/>
        <v>1.0000000000000002</v>
      </c>
      <c r="AA156" s="232">
        <f t="shared" si="38"/>
        <v>1653</v>
      </c>
      <c r="AB156" s="233">
        <f t="shared" si="38"/>
        <v>2649952</v>
      </c>
      <c r="AC156" s="233">
        <f t="shared" si="38"/>
        <v>709773</v>
      </c>
      <c r="AD156" s="234">
        <f t="shared" si="38"/>
        <v>576454.98399999994</v>
      </c>
      <c r="AE156" s="235">
        <f t="shared" si="38"/>
        <v>1</v>
      </c>
      <c r="AF156" s="232">
        <f t="shared" si="38"/>
        <v>0</v>
      </c>
      <c r="AG156" s="233">
        <f t="shared" si="38"/>
        <v>0</v>
      </c>
      <c r="AH156" s="233">
        <f t="shared" si="38"/>
        <v>0</v>
      </c>
      <c r="AI156" s="234">
        <f t="shared" si="38"/>
        <v>0</v>
      </c>
      <c r="AJ156" s="235" t="e">
        <f t="shared" si="38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77" si="39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77" si="40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77" si="41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77" si="42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77" si="43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77" si="44">AD172/AD$196</f>
        <v>1</v>
      </c>
      <c r="AF172" s="255"/>
      <c r="AG172" s="256"/>
      <c r="AH172" s="256"/>
      <c r="AI172" s="257"/>
      <c r="AJ172" s="258" t="e">
        <f t="shared" ref="AJ172:AJ177" si="45">AI172/AI$196</f>
        <v>#DIV/0!</v>
      </c>
    </row>
    <row r="173" spans="1:36" x14ac:dyDescent="0.2">
      <c r="A173" s="114" t="str">
        <f>$A$13</f>
        <v>unter 40%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9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40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1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2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3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4"/>
        <v>0</v>
      </c>
      <c r="AF173" s="255"/>
      <c r="AG173" s="256"/>
      <c r="AH173" s="256"/>
      <c r="AI173" s="257"/>
      <c r="AJ173" s="258" t="e">
        <f t="shared" si="45"/>
        <v>#DIV/0!</v>
      </c>
    </row>
    <row r="174" spans="1:36" x14ac:dyDescent="0.2">
      <c r="A174" s="114" t="str">
        <f>$A$14</f>
        <v>40% – 49%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9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40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1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2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3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4"/>
        <v>0</v>
      </c>
      <c r="AF174" s="255"/>
      <c r="AG174" s="256"/>
      <c r="AH174" s="256"/>
      <c r="AI174" s="257"/>
      <c r="AJ174" s="258" t="e">
        <f t="shared" si="45"/>
        <v>#DIV/0!</v>
      </c>
    </row>
    <row r="175" spans="1:36" x14ac:dyDescent="0.2">
      <c r="A175" s="114" t="str">
        <f>$A$15</f>
        <v>50% – 59%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9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40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1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2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3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4"/>
        <v>0</v>
      </c>
      <c r="AF175" s="255"/>
      <c r="AG175" s="256"/>
      <c r="AH175" s="256"/>
      <c r="AI175" s="257"/>
      <c r="AJ175" s="258" t="e">
        <f t="shared" si="45"/>
        <v>#DIV/0!</v>
      </c>
    </row>
    <row r="176" spans="1:36" x14ac:dyDescent="0.2">
      <c r="A176" s="114" t="str">
        <f>$A$16</f>
        <v>60% – 69%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9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40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1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2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3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4"/>
        <v>0</v>
      </c>
      <c r="AF176" s="255"/>
      <c r="AG176" s="256"/>
      <c r="AH176" s="256"/>
      <c r="AI176" s="257"/>
      <c r="AJ176" s="258" t="e">
        <f t="shared" si="45"/>
        <v>#DIV/0!</v>
      </c>
    </row>
    <row r="177" spans="1:36" ht="12.75" customHeight="1" x14ac:dyDescent="0.2">
      <c r="A177" s="114" t="str">
        <f>$A$17</f>
        <v>70% oder höher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9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40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1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2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3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4"/>
        <v>0</v>
      </c>
      <c r="AF177" s="255"/>
      <c r="AG177" s="256"/>
      <c r="AH177" s="256"/>
      <c r="AI177" s="257"/>
      <c r="AJ177" s="258" t="e">
        <f t="shared" si="45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6">SUM(B$172:B$195)</f>
        <v>76</v>
      </c>
      <c r="C196" s="242">
        <f t="shared" si="46"/>
        <v>815444</v>
      </c>
      <c r="D196" s="242">
        <f t="shared" si="46"/>
        <v>534</v>
      </c>
      <c r="E196" s="243">
        <f t="shared" si="46"/>
        <v>76366.240000000005</v>
      </c>
      <c r="F196" s="244">
        <f t="shared" si="46"/>
        <v>1</v>
      </c>
      <c r="G196" s="249">
        <f t="shared" ref="G196:AJ196" si="47">SUM(G$172:G$195)</f>
        <v>106</v>
      </c>
      <c r="H196" s="250">
        <f t="shared" si="47"/>
        <v>1050185</v>
      </c>
      <c r="I196" s="250">
        <f t="shared" si="47"/>
        <v>678</v>
      </c>
      <c r="J196" s="254">
        <f t="shared" si="47"/>
        <v>96100.048999999999</v>
      </c>
      <c r="K196" s="251">
        <f t="shared" si="47"/>
        <v>1</v>
      </c>
      <c r="L196" s="260">
        <f t="shared" si="47"/>
        <v>121</v>
      </c>
      <c r="M196" s="261">
        <f t="shared" si="47"/>
        <v>1074744</v>
      </c>
      <c r="N196" s="261">
        <f t="shared" si="47"/>
        <v>896</v>
      </c>
      <c r="O196" s="262">
        <f t="shared" si="47"/>
        <v>99681.796000000002</v>
      </c>
      <c r="P196" s="263">
        <f t="shared" si="47"/>
        <v>1</v>
      </c>
      <c r="Q196" s="260">
        <f t="shared" si="47"/>
        <v>126</v>
      </c>
      <c r="R196" s="261">
        <f t="shared" si="47"/>
        <v>1053694</v>
      </c>
      <c r="S196" s="261">
        <f t="shared" si="47"/>
        <v>1156</v>
      </c>
      <c r="T196" s="262">
        <f t="shared" si="47"/>
        <v>97827.23</v>
      </c>
      <c r="U196" s="263">
        <f t="shared" si="47"/>
        <v>1</v>
      </c>
      <c r="V196" s="260">
        <f t="shared" si="47"/>
        <v>136</v>
      </c>
      <c r="W196" s="261">
        <f t="shared" si="47"/>
        <v>1086675</v>
      </c>
      <c r="X196" s="261">
        <f t="shared" si="47"/>
        <v>12270</v>
      </c>
      <c r="Y196" s="262">
        <f t="shared" si="47"/>
        <v>98666.89</v>
      </c>
      <c r="Z196" s="263">
        <f t="shared" si="47"/>
        <v>1</v>
      </c>
      <c r="AA196" s="260">
        <f t="shared" si="47"/>
        <v>149</v>
      </c>
      <c r="AB196" s="261">
        <f t="shared" si="47"/>
        <v>1014705</v>
      </c>
      <c r="AC196" s="261">
        <f t="shared" si="47"/>
        <v>5133</v>
      </c>
      <c r="AD196" s="262">
        <f t="shared" si="47"/>
        <v>102274.91499999999</v>
      </c>
      <c r="AE196" s="263">
        <f t="shared" si="47"/>
        <v>1</v>
      </c>
      <c r="AF196" s="260">
        <f t="shared" si="47"/>
        <v>0</v>
      </c>
      <c r="AG196" s="261">
        <f t="shared" si="47"/>
        <v>0</v>
      </c>
      <c r="AH196" s="261">
        <f t="shared" si="47"/>
        <v>0</v>
      </c>
      <c r="AI196" s="262">
        <f t="shared" si="47"/>
        <v>0</v>
      </c>
      <c r="AJ196" s="263" t="e">
        <f t="shared" si="47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Translation!$A$321</f>
        <v>Fremdwährungsexposure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Translation!$A322</f>
        <v>nicht definiert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8" si="0">E12/E$36</f>
        <v>7.8156051644659857E-2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8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8" si="2">O12/O$36</f>
        <v>0.11035441625141519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8" si="3">T12/T$36</f>
        <v>0.11374397771050687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8" si="4">Y12/Y$36</f>
        <v>0.11985337695814699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8" si="5">AD12/AD$36</f>
        <v>0.12720269876653947</v>
      </c>
      <c r="AF12" s="76">
        <v>165</v>
      </c>
      <c r="AG12" s="122">
        <v>1041650</v>
      </c>
      <c r="AH12" s="122">
        <v>90221</v>
      </c>
      <c r="AI12" s="166">
        <v>44874.271999999997</v>
      </c>
      <c r="AJ12" s="124">
        <f t="shared" ref="AJ12:AJ18" si="6">AI12/AI$36</f>
        <v>6.0197170764879404E-2</v>
      </c>
    </row>
    <row r="13" spans="1:36" x14ac:dyDescent="0.2">
      <c r="A13" s="114" t="str">
        <f>Translation!$A345</f>
        <v>unter 5%</v>
      </c>
      <c r="B13" s="30">
        <v>308</v>
      </c>
      <c r="C13" s="6">
        <v>339513</v>
      </c>
      <c r="D13" s="6">
        <v>74633</v>
      </c>
      <c r="E13" s="150">
        <v>66924.366999999998</v>
      </c>
      <c r="F13" s="31">
        <f t="shared" si="0"/>
        <v>6.8492887479312453E-2</v>
      </c>
      <c r="G13" s="41">
        <v>355</v>
      </c>
      <c r="H13" s="42">
        <v>352774</v>
      </c>
      <c r="I13" s="42">
        <v>95371</v>
      </c>
      <c r="J13" s="160">
        <v>77707</v>
      </c>
      <c r="K13" s="44">
        <f t="shared" si="1"/>
        <v>8.4268009557525891E-2</v>
      </c>
      <c r="L13" s="76">
        <v>372</v>
      </c>
      <c r="M13" s="122">
        <v>353049</v>
      </c>
      <c r="N13" s="122">
        <v>92670</v>
      </c>
      <c r="O13" s="166">
        <v>77338.032000000007</v>
      </c>
      <c r="P13" s="124">
        <f t="shared" si="2"/>
        <v>8.5618374847432205E-2</v>
      </c>
      <c r="Q13" s="76">
        <v>394</v>
      </c>
      <c r="R13" s="122">
        <v>318006</v>
      </c>
      <c r="S13" s="122">
        <v>83322</v>
      </c>
      <c r="T13" s="166">
        <v>69212.027000000002</v>
      </c>
      <c r="U13" s="124">
        <f t="shared" si="3"/>
        <v>8.0473005894033806E-2</v>
      </c>
      <c r="V13" s="76">
        <v>397</v>
      </c>
      <c r="W13" s="122">
        <v>347300</v>
      </c>
      <c r="X13" s="122">
        <v>95656</v>
      </c>
      <c r="Y13" s="166">
        <v>72833.331000000006</v>
      </c>
      <c r="Z13" s="124">
        <f t="shared" si="4"/>
        <v>8.8472644424694991E-2</v>
      </c>
      <c r="AA13" s="76">
        <v>428</v>
      </c>
      <c r="AB13" s="122">
        <v>384215</v>
      </c>
      <c r="AC13" s="122">
        <v>119779</v>
      </c>
      <c r="AD13" s="166">
        <v>88852.240999999995</v>
      </c>
      <c r="AE13" s="124">
        <f t="shared" si="5"/>
        <v>0.11050847460156744</v>
      </c>
      <c r="AF13" s="76">
        <v>428</v>
      </c>
      <c r="AG13" s="122">
        <v>404100</v>
      </c>
      <c r="AH13" s="122">
        <v>112709</v>
      </c>
      <c r="AI13" s="166">
        <v>81879.941000000006</v>
      </c>
      <c r="AJ13" s="124">
        <f t="shared" si="6"/>
        <v>0.10983890258086529</v>
      </c>
    </row>
    <row r="14" spans="1:36" x14ac:dyDescent="0.2">
      <c r="A14" s="114" t="str">
        <f>Translation!$A346</f>
        <v>5% – 9%</v>
      </c>
      <c r="B14" s="30">
        <v>122</v>
      </c>
      <c r="C14" s="6">
        <v>230748</v>
      </c>
      <c r="D14" s="6">
        <v>78229</v>
      </c>
      <c r="E14" s="150">
        <v>63610.353999999999</v>
      </c>
      <c r="F14" s="31">
        <f t="shared" si="0"/>
        <v>6.5101203258915136E-2</v>
      </c>
      <c r="G14" s="41">
        <v>123</v>
      </c>
      <c r="H14" s="42">
        <v>311561</v>
      </c>
      <c r="I14" s="42">
        <v>130915</v>
      </c>
      <c r="J14" s="160">
        <v>97944.612999999998</v>
      </c>
      <c r="K14" s="44">
        <f t="shared" si="1"/>
        <v>0.10621433827573031</v>
      </c>
      <c r="L14" s="76">
        <v>129</v>
      </c>
      <c r="M14" s="122">
        <v>299131</v>
      </c>
      <c r="N14" s="122">
        <v>108820</v>
      </c>
      <c r="O14" s="166">
        <v>80997.954000000012</v>
      </c>
      <c r="P14" s="124">
        <f t="shared" si="2"/>
        <v>8.9670153326982402E-2</v>
      </c>
      <c r="Q14" s="76">
        <v>128</v>
      </c>
      <c r="R14" s="122">
        <v>333807</v>
      </c>
      <c r="S14" s="122">
        <v>116604</v>
      </c>
      <c r="T14" s="166">
        <v>95483.501999999993</v>
      </c>
      <c r="U14" s="124">
        <f t="shared" si="3"/>
        <v>0.11101891899841321</v>
      </c>
      <c r="V14" s="76">
        <v>123</v>
      </c>
      <c r="W14" s="122">
        <v>311111</v>
      </c>
      <c r="X14" s="122">
        <v>104638</v>
      </c>
      <c r="Y14" s="166">
        <v>85180.774000000005</v>
      </c>
      <c r="Z14" s="124">
        <f t="shared" si="4"/>
        <v>0.10347142203234264</v>
      </c>
      <c r="AA14" s="76">
        <v>139</v>
      </c>
      <c r="AB14" s="122">
        <v>409880</v>
      </c>
      <c r="AC14" s="122">
        <v>125690</v>
      </c>
      <c r="AD14" s="166">
        <v>107260.61900000001</v>
      </c>
      <c r="AE14" s="124">
        <f t="shared" si="5"/>
        <v>0.1334035839401046</v>
      </c>
      <c r="AF14" s="76">
        <v>139</v>
      </c>
      <c r="AG14" s="122">
        <v>341649</v>
      </c>
      <c r="AH14" s="122">
        <v>111163</v>
      </c>
      <c r="AI14" s="166">
        <v>95410.054999999993</v>
      </c>
      <c r="AJ14" s="124">
        <f t="shared" si="6"/>
        <v>0.12798904845791229</v>
      </c>
    </row>
    <row r="15" spans="1:36" x14ac:dyDescent="0.2">
      <c r="A15" s="114" t="str">
        <f>Translation!$A347</f>
        <v>10% – 14%</v>
      </c>
      <c r="B15" s="30">
        <v>179</v>
      </c>
      <c r="C15" s="6">
        <v>879851</v>
      </c>
      <c r="D15" s="6">
        <v>215785</v>
      </c>
      <c r="E15" s="150">
        <v>216842.29699999999</v>
      </c>
      <c r="F15" s="31">
        <f t="shared" si="0"/>
        <v>0.22192447556772038</v>
      </c>
      <c r="G15" s="41">
        <v>186</v>
      </c>
      <c r="H15" s="42">
        <v>663944</v>
      </c>
      <c r="I15" s="42">
        <v>168962</v>
      </c>
      <c r="J15" s="160">
        <v>162167.815</v>
      </c>
      <c r="K15" s="44">
        <f t="shared" si="1"/>
        <v>0.17586007675425755</v>
      </c>
      <c r="L15" s="76">
        <v>190</v>
      </c>
      <c r="M15" s="122">
        <v>366480</v>
      </c>
      <c r="N15" s="122">
        <v>160673</v>
      </c>
      <c r="O15" s="166">
        <v>138071.35399999999</v>
      </c>
      <c r="P15" s="124">
        <f t="shared" si="2"/>
        <v>0.15285422497516496</v>
      </c>
      <c r="Q15" s="76">
        <v>176</v>
      </c>
      <c r="R15" s="122">
        <v>310416</v>
      </c>
      <c r="S15" s="122">
        <v>146923</v>
      </c>
      <c r="T15" s="166">
        <v>116655.89</v>
      </c>
      <c r="U15" s="124">
        <f t="shared" si="3"/>
        <v>0.1356361102318786</v>
      </c>
      <c r="V15" s="76">
        <v>189</v>
      </c>
      <c r="W15" s="122">
        <v>425170</v>
      </c>
      <c r="X15" s="122">
        <v>169159</v>
      </c>
      <c r="Y15" s="166">
        <v>131718.514</v>
      </c>
      <c r="Z15" s="124">
        <f t="shared" si="4"/>
        <v>0.1600020909831957</v>
      </c>
      <c r="AA15" s="76">
        <v>171</v>
      </c>
      <c r="AB15" s="122">
        <v>314424</v>
      </c>
      <c r="AC15" s="122">
        <v>147859</v>
      </c>
      <c r="AD15" s="166">
        <v>111422.18700000001</v>
      </c>
      <c r="AE15" s="124">
        <f t="shared" si="5"/>
        <v>0.1385794638780197</v>
      </c>
      <c r="AF15" s="76">
        <v>184</v>
      </c>
      <c r="AG15" s="122">
        <v>404210</v>
      </c>
      <c r="AH15" s="122">
        <v>153338</v>
      </c>
      <c r="AI15" s="166">
        <v>108905.724</v>
      </c>
      <c r="AJ15" s="124">
        <f t="shared" si="6"/>
        <v>0.14609298764558956</v>
      </c>
    </row>
    <row r="16" spans="1:36" x14ac:dyDescent="0.2">
      <c r="A16" s="114" t="str">
        <f>Translation!$A348</f>
        <v>15% – 19%</v>
      </c>
      <c r="B16" s="30">
        <v>239</v>
      </c>
      <c r="C16" s="6">
        <v>683040</v>
      </c>
      <c r="D16" s="6">
        <v>250011</v>
      </c>
      <c r="E16" s="150">
        <v>230716.43400000001</v>
      </c>
      <c r="F16" s="31">
        <f t="shared" si="0"/>
        <v>0.2361237836375833</v>
      </c>
      <c r="G16" s="41">
        <v>250</v>
      </c>
      <c r="H16" s="42">
        <v>707289</v>
      </c>
      <c r="I16" s="42">
        <v>243564</v>
      </c>
      <c r="J16" s="160">
        <v>222208.079</v>
      </c>
      <c r="K16" s="44">
        <f t="shared" si="1"/>
        <v>0.24096970060524106</v>
      </c>
      <c r="L16" s="76">
        <v>248</v>
      </c>
      <c r="M16" s="122">
        <v>875950</v>
      </c>
      <c r="N16" s="122">
        <v>244220</v>
      </c>
      <c r="O16" s="166">
        <v>228168.89599999998</v>
      </c>
      <c r="P16" s="124">
        <f t="shared" si="2"/>
        <v>0.25259823092282424</v>
      </c>
      <c r="Q16" s="76">
        <v>247</v>
      </c>
      <c r="R16" s="122">
        <v>682594</v>
      </c>
      <c r="S16" s="122">
        <v>219204</v>
      </c>
      <c r="T16" s="166">
        <v>191743.617</v>
      </c>
      <c r="U16" s="124">
        <f t="shared" si="3"/>
        <v>0.22294080797524338</v>
      </c>
      <c r="V16" s="76">
        <v>240</v>
      </c>
      <c r="W16" s="122">
        <v>531835</v>
      </c>
      <c r="X16" s="122">
        <v>185657</v>
      </c>
      <c r="Y16" s="166">
        <v>162935.628</v>
      </c>
      <c r="Z16" s="124">
        <f t="shared" si="4"/>
        <v>0.19792237540472199</v>
      </c>
      <c r="AA16" s="76">
        <v>256</v>
      </c>
      <c r="AB16" s="122">
        <v>471985</v>
      </c>
      <c r="AC16" s="122">
        <v>146185</v>
      </c>
      <c r="AD16" s="166">
        <v>122395.399</v>
      </c>
      <c r="AE16" s="124">
        <f t="shared" si="5"/>
        <v>0.15222721103613149</v>
      </c>
      <c r="AF16" s="76">
        <v>242</v>
      </c>
      <c r="AG16" s="122">
        <v>420348</v>
      </c>
      <c r="AH16" s="122">
        <v>123472</v>
      </c>
      <c r="AI16" s="166">
        <v>98387.849000000002</v>
      </c>
      <c r="AJ16" s="124">
        <f t="shared" si="6"/>
        <v>0.13198364861366821</v>
      </c>
    </row>
    <row r="17" spans="1:36" ht="12.75" customHeight="1" x14ac:dyDescent="0.2">
      <c r="A17" s="110" t="str">
        <f>Translation!$A349</f>
        <v>20% – 24%</v>
      </c>
      <c r="B17" s="30">
        <v>222</v>
      </c>
      <c r="C17" s="6">
        <v>400371</v>
      </c>
      <c r="D17" s="6">
        <v>125334</v>
      </c>
      <c r="E17" s="150">
        <v>116989.93399999999</v>
      </c>
      <c r="F17" s="31">
        <f t="shared" si="0"/>
        <v>0.11973185171365446</v>
      </c>
      <c r="G17" s="41">
        <v>230</v>
      </c>
      <c r="H17" s="42">
        <v>375061</v>
      </c>
      <c r="I17" s="42">
        <v>127322</v>
      </c>
      <c r="J17" s="160">
        <v>116159.746</v>
      </c>
      <c r="K17" s="44">
        <f t="shared" si="1"/>
        <v>0.12596742360569549</v>
      </c>
      <c r="L17" s="76">
        <v>252</v>
      </c>
      <c r="M17" s="122">
        <v>371834</v>
      </c>
      <c r="N17" s="122">
        <v>112557</v>
      </c>
      <c r="O17" s="166">
        <v>98262.741999999998</v>
      </c>
      <c r="P17" s="124">
        <f t="shared" si="2"/>
        <v>0.10878342854771013</v>
      </c>
      <c r="Q17" s="76">
        <v>267</v>
      </c>
      <c r="R17" s="122">
        <v>592582</v>
      </c>
      <c r="S17" s="122">
        <v>156278</v>
      </c>
      <c r="T17" s="166">
        <v>129143.84300000001</v>
      </c>
      <c r="U17" s="124">
        <f t="shared" si="3"/>
        <v>0.15015588604155716</v>
      </c>
      <c r="V17" s="76">
        <v>275</v>
      </c>
      <c r="W17" s="122">
        <v>551437</v>
      </c>
      <c r="X17" s="122">
        <v>136382</v>
      </c>
      <c r="Y17" s="166">
        <v>108667.265</v>
      </c>
      <c r="Z17" s="124">
        <f t="shared" si="4"/>
        <v>0.13200110670414211</v>
      </c>
      <c r="AA17" s="76">
        <v>283</v>
      </c>
      <c r="AB17" s="122">
        <v>473063</v>
      </c>
      <c r="AC17" s="122">
        <v>136508</v>
      </c>
      <c r="AD17" s="166">
        <v>108910.394</v>
      </c>
      <c r="AE17" s="124">
        <f t="shared" si="5"/>
        <v>0.13545546374227865</v>
      </c>
      <c r="AF17" s="76">
        <v>295</v>
      </c>
      <c r="AG17" s="122">
        <v>542208</v>
      </c>
      <c r="AH17" s="122">
        <v>149361</v>
      </c>
      <c r="AI17" s="166">
        <v>144338.20500000002</v>
      </c>
      <c r="AJ17" s="124">
        <f t="shared" si="6"/>
        <v>0.19362434613493387</v>
      </c>
    </row>
    <row r="18" spans="1:36" ht="12.75" customHeight="1" x14ac:dyDescent="0.2">
      <c r="A18" s="110" t="str">
        <f>Translation!$A350</f>
        <v>25% oder mehr</v>
      </c>
      <c r="B18" s="30">
        <v>310</v>
      </c>
      <c r="C18" s="6">
        <v>966814</v>
      </c>
      <c r="D18" s="6">
        <v>204980</v>
      </c>
      <c r="E18" s="150">
        <v>205649.88699999996</v>
      </c>
      <c r="F18" s="31">
        <f t="shared" si="0"/>
        <v>0.21046974669815433</v>
      </c>
      <c r="G18" s="41">
        <v>337</v>
      </c>
      <c r="H18" s="42">
        <v>781083</v>
      </c>
      <c r="I18" s="42">
        <v>170483</v>
      </c>
      <c r="J18" s="160">
        <v>149853.85699999999</v>
      </c>
      <c r="K18" s="44">
        <f t="shared" si="1"/>
        <v>0.16250641839098301</v>
      </c>
      <c r="L18" s="76">
        <v>342</v>
      </c>
      <c r="M18" s="122">
        <v>834724</v>
      </c>
      <c r="N18" s="122">
        <v>197655</v>
      </c>
      <c r="O18" s="166">
        <v>180767.00900000002</v>
      </c>
      <c r="P18" s="124">
        <f t="shared" si="2"/>
        <v>0.2001211711284708</v>
      </c>
      <c r="Q18" s="76">
        <v>344</v>
      </c>
      <c r="R18" s="122">
        <v>758995</v>
      </c>
      <c r="S18" s="122">
        <v>165338</v>
      </c>
      <c r="T18" s="166">
        <v>159999.03</v>
      </c>
      <c r="U18" s="124">
        <f t="shared" si="3"/>
        <v>0.186031293148367</v>
      </c>
      <c r="V18" s="76">
        <v>383</v>
      </c>
      <c r="W18" s="122">
        <v>784627</v>
      </c>
      <c r="X18" s="122">
        <v>174839</v>
      </c>
      <c r="Y18" s="166">
        <v>163227.55199999997</v>
      </c>
      <c r="Z18" s="124">
        <f t="shared" si="4"/>
        <v>0.19827698349275563</v>
      </c>
      <c r="AA18" s="76">
        <v>419</v>
      </c>
      <c r="AB18" s="122">
        <v>935765</v>
      </c>
      <c r="AC18" s="122">
        <v>187664</v>
      </c>
      <c r="AD18" s="166">
        <v>162915.26</v>
      </c>
      <c r="AE18" s="124">
        <f t="shared" si="5"/>
        <v>0.20262310403535863</v>
      </c>
      <c r="AF18" s="76">
        <v>452</v>
      </c>
      <c r="AG18" s="122">
        <v>778583</v>
      </c>
      <c r="AH18" s="122">
        <v>203068</v>
      </c>
      <c r="AI18" s="166">
        <v>171658.78900000002</v>
      </c>
      <c r="AJ18" s="124">
        <f t="shared" si="6"/>
        <v>0.23027389580215149</v>
      </c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0.99999999999999978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0.99999999999999989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823229.95399999991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58" si="9">E52/E$76</f>
        <v>9.1109128280130375E-2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58" si="10">J52/J$76</f>
        <v>0.12098780608840221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58" si="11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58" si="12">T52/T$76</f>
        <v>0.13350008739228941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58" si="13">Y52/Y$76</f>
        <v>0.14015542685544299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58" si="14">AD52/AD$76</f>
        <v>0.15068573691933379</v>
      </c>
      <c r="AF52" s="128">
        <v>165</v>
      </c>
      <c r="AG52" s="129">
        <v>1041650</v>
      </c>
      <c r="AH52" s="129">
        <v>90221</v>
      </c>
      <c r="AI52" s="168">
        <v>44874.271999999997</v>
      </c>
      <c r="AJ52" s="131">
        <f t="shared" ref="AJ52:AJ58" si="15">AI52/AI$76</f>
        <v>7.2770036448236333E-2</v>
      </c>
    </row>
    <row r="53" spans="1:36" x14ac:dyDescent="0.2">
      <c r="A53" s="114" t="str">
        <f>$A$13</f>
        <v>unter 5%</v>
      </c>
      <c r="B53" s="33">
        <v>301</v>
      </c>
      <c r="C53" s="8">
        <v>337514</v>
      </c>
      <c r="D53" s="8">
        <v>73599</v>
      </c>
      <c r="E53" s="152">
        <v>66276.474000000002</v>
      </c>
      <c r="F53" s="34">
        <f t="shared" si="9"/>
        <v>7.9071482000694623E-2</v>
      </c>
      <c r="G53" s="47">
        <v>345</v>
      </c>
      <c r="H53" s="48">
        <v>339613</v>
      </c>
      <c r="I53" s="48">
        <v>87746</v>
      </c>
      <c r="J53" s="162">
        <v>71366.415999999997</v>
      </c>
      <c r="K53" s="50">
        <f t="shared" si="10"/>
        <v>8.9848716936993908E-2</v>
      </c>
      <c r="L53" s="128">
        <v>363</v>
      </c>
      <c r="M53" s="129">
        <v>339656</v>
      </c>
      <c r="N53" s="129">
        <v>85270</v>
      </c>
      <c r="O53" s="168">
        <v>71191.573000000004</v>
      </c>
      <c r="P53" s="131">
        <f t="shared" si="11"/>
        <v>9.2543402917406425E-2</v>
      </c>
      <c r="Q53" s="128">
        <v>386</v>
      </c>
      <c r="R53" s="129">
        <v>308122</v>
      </c>
      <c r="S53" s="129">
        <v>77712</v>
      </c>
      <c r="T53" s="168">
        <v>64397.017999999996</v>
      </c>
      <c r="U53" s="131">
        <f t="shared" si="12"/>
        <v>8.7879494602912028E-2</v>
      </c>
      <c r="V53" s="128">
        <v>388</v>
      </c>
      <c r="W53" s="129">
        <v>301922</v>
      </c>
      <c r="X53" s="129">
        <v>77788</v>
      </c>
      <c r="Y53" s="168">
        <v>58486.385999999999</v>
      </c>
      <c r="Z53" s="131">
        <f t="shared" si="13"/>
        <v>8.3079383520269112E-2</v>
      </c>
      <c r="AA53" s="128">
        <v>414</v>
      </c>
      <c r="AB53" s="129">
        <v>293601</v>
      </c>
      <c r="AC53" s="129">
        <v>74738</v>
      </c>
      <c r="AD53" s="168">
        <v>54350.881999999998</v>
      </c>
      <c r="AE53" s="131">
        <f t="shared" si="14"/>
        <v>8.0077335741474381E-2</v>
      </c>
      <c r="AF53" s="128">
        <v>408</v>
      </c>
      <c r="AG53" s="129">
        <v>326876</v>
      </c>
      <c r="AH53" s="129">
        <v>79907</v>
      </c>
      <c r="AI53" s="168">
        <v>56814.629000000001</v>
      </c>
      <c r="AJ53" s="131">
        <f t="shared" si="15"/>
        <v>9.2133029436622951E-2</v>
      </c>
    </row>
    <row r="54" spans="1:36" x14ac:dyDescent="0.2">
      <c r="A54" s="114" t="str">
        <f>$A$14</f>
        <v>5% – 9%</v>
      </c>
      <c r="B54" s="33">
        <v>120</v>
      </c>
      <c r="C54" s="8">
        <v>214054</v>
      </c>
      <c r="D54" s="8">
        <v>68422</v>
      </c>
      <c r="E54" s="152">
        <v>55360.599000000002</v>
      </c>
      <c r="F54" s="34">
        <f t="shared" si="9"/>
        <v>6.6048242206973362E-2</v>
      </c>
      <c r="G54" s="47">
        <v>119</v>
      </c>
      <c r="H54" s="48">
        <v>244252</v>
      </c>
      <c r="I54" s="48">
        <v>96267</v>
      </c>
      <c r="J54" s="162">
        <v>68032.597999999998</v>
      </c>
      <c r="K54" s="50">
        <f t="shared" si="10"/>
        <v>8.5651514855254851E-2</v>
      </c>
      <c r="L54" s="128">
        <v>127</v>
      </c>
      <c r="M54" s="129">
        <v>282541</v>
      </c>
      <c r="N54" s="129">
        <v>99601</v>
      </c>
      <c r="O54" s="168">
        <v>73207.820000000007</v>
      </c>
      <c r="P54" s="131">
        <f t="shared" si="11"/>
        <v>9.5164364228403339E-2</v>
      </c>
      <c r="Q54" s="128">
        <v>126</v>
      </c>
      <c r="R54" s="129">
        <v>317160</v>
      </c>
      <c r="S54" s="129">
        <v>107748</v>
      </c>
      <c r="T54" s="168">
        <v>88004.964999999997</v>
      </c>
      <c r="U54" s="131">
        <f t="shared" si="12"/>
        <v>0.12009611759890748</v>
      </c>
      <c r="V54" s="128">
        <v>120</v>
      </c>
      <c r="W54" s="129">
        <v>259037</v>
      </c>
      <c r="X54" s="129">
        <v>81926</v>
      </c>
      <c r="Y54" s="168">
        <v>65390.786999999997</v>
      </c>
      <c r="Z54" s="131">
        <f t="shared" si="13"/>
        <v>9.2887022834087021E-2</v>
      </c>
      <c r="AA54" s="128">
        <v>137</v>
      </c>
      <c r="AB54" s="129">
        <v>371424</v>
      </c>
      <c r="AC54" s="129">
        <v>109809</v>
      </c>
      <c r="AD54" s="168">
        <v>93027.870999999999</v>
      </c>
      <c r="AE54" s="131">
        <f t="shared" si="14"/>
        <v>0.13706169587793568</v>
      </c>
      <c r="AF54" s="128">
        <v>137</v>
      </c>
      <c r="AG54" s="129">
        <v>300182</v>
      </c>
      <c r="AH54" s="129">
        <v>95587</v>
      </c>
      <c r="AI54" s="168">
        <v>81201.982999999993</v>
      </c>
      <c r="AJ54" s="131">
        <f t="shared" si="15"/>
        <v>0.13168060448042626</v>
      </c>
    </row>
    <row r="55" spans="1:36" x14ac:dyDescent="0.2">
      <c r="A55" s="114" t="str">
        <f>$A$15</f>
        <v>10% – 14%</v>
      </c>
      <c r="B55" s="33">
        <v>174</v>
      </c>
      <c r="C55" s="8">
        <v>816321</v>
      </c>
      <c r="D55" s="8">
        <v>187211</v>
      </c>
      <c r="E55" s="152">
        <v>192252.28599999999</v>
      </c>
      <c r="F55" s="34">
        <f t="shared" si="9"/>
        <v>0.22936756068286604</v>
      </c>
      <c r="G55" s="47">
        <v>182</v>
      </c>
      <c r="H55" s="48">
        <v>619197</v>
      </c>
      <c r="I55" s="48">
        <v>150785</v>
      </c>
      <c r="J55" s="162">
        <v>145544.61499999999</v>
      </c>
      <c r="K55" s="50">
        <f t="shared" si="10"/>
        <v>0.18323740560039833</v>
      </c>
      <c r="L55" s="128">
        <v>186</v>
      </c>
      <c r="M55" s="129">
        <v>317109</v>
      </c>
      <c r="N55" s="129">
        <v>139455</v>
      </c>
      <c r="O55" s="168">
        <v>119527.13</v>
      </c>
      <c r="P55" s="131">
        <f t="shared" si="11"/>
        <v>0.15537579639027244</v>
      </c>
      <c r="Q55" s="128">
        <v>171</v>
      </c>
      <c r="R55" s="129">
        <v>242723</v>
      </c>
      <c r="S55" s="129">
        <v>117730</v>
      </c>
      <c r="T55" s="168">
        <v>93271.184999999998</v>
      </c>
      <c r="U55" s="131">
        <f t="shared" si="12"/>
        <v>0.12728267322587375</v>
      </c>
      <c r="V55" s="128">
        <v>185</v>
      </c>
      <c r="W55" s="129">
        <v>395877</v>
      </c>
      <c r="X55" s="129">
        <v>157317</v>
      </c>
      <c r="Y55" s="168">
        <v>122427.019</v>
      </c>
      <c r="Z55" s="131">
        <f t="shared" si="13"/>
        <v>0.17390647568383305</v>
      </c>
      <c r="AA55" s="128">
        <v>168</v>
      </c>
      <c r="AB55" s="129">
        <v>295392</v>
      </c>
      <c r="AC55" s="129">
        <v>142471</v>
      </c>
      <c r="AD55" s="168">
        <v>106429.901</v>
      </c>
      <c r="AE55" s="131">
        <f t="shared" si="14"/>
        <v>0.15680744454724543</v>
      </c>
      <c r="AF55" s="128">
        <v>181</v>
      </c>
      <c r="AG55" s="129">
        <v>385458</v>
      </c>
      <c r="AH55" s="129">
        <v>147931</v>
      </c>
      <c r="AI55" s="168">
        <v>104419.81</v>
      </c>
      <c r="AJ55" s="131">
        <f t="shared" si="15"/>
        <v>0.16933162458029208</v>
      </c>
    </row>
    <row r="56" spans="1:36" x14ac:dyDescent="0.2">
      <c r="A56" s="114" t="str">
        <f>$A$16</f>
        <v>15% – 19%</v>
      </c>
      <c r="B56" s="33">
        <v>230</v>
      </c>
      <c r="C56" s="8">
        <v>624976</v>
      </c>
      <c r="D56" s="8">
        <v>216604</v>
      </c>
      <c r="E56" s="152">
        <v>205950.859</v>
      </c>
      <c r="F56" s="34">
        <f t="shared" si="9"/>
        <v>0.24571071237806186</v>
      </c>
      <c r="G56" s="47">
        <v>240</v>
      </c>
      <c r="H56" s="48">
        <v>628452</v>
      </c>
      <c r="I56" s="48">
        <v>199261</v>
      </c>
      <c r="J56" s="162">
        <v>187852.3</v>
      </c>
      <c r="K56" s="50">
        <f t="shared" si="10"/>
        <v>0.23650183201946501</v>
      </c>
      <c r="L56" s="128">
        <v>237</v>
      </c>
      <c r="M56" s="129">
        <v>750369</v>
      </c>
      <c r="N56" s="129">
        <v>178919</v>
      </c>
      <c r="O56" s="168">
        <v>174243.78099999999</v>
      </c>
      <c r="P56" s="131">
        <f t="shared" si="11"/>
        <v>0.22650310635691845</v>
      </c>
      <c r="Q56" s="128">
        <v>239</v>
      </c>
      <c r="R56" s="129">
        <v>605954</v>
      </c>
      <c r="S56" s="129">
        <v>183127</v>
      </c>
      <c r="T56" s="168">
        <v>161521.83900000001</v>
      </c>
      <c r="U56" s="131">
        <f t="shared" si="12"/>
        <v>0.2204210384190915</v>
      </c>
      <c r="V56" s="128">
        <v>231</v>
      </c>
      <c r="W56" s="129">
        <v>450220</v>
      </c>
      <c r="X56" s="129">
        <v>140647</v>
      </c>
      <c r="Y56" s="168">
        <v>127159.75599999999</v>
      </c>
      <c r="Z56" s="131">
        <f t="shared" si="13"/>
        <v>0.180629285883177</v>
      </c>
      <c r="AA56" s="128">
        <v>251</v>
      </c>
      <c r="AB56" s="129">
        <v>460552</v>
      </c>
      <c r="AC56" s="129">
        <v>139344</v>
      </c>
      <c r="AD56" s="168">
        <v>117009.599</v>
      </c>
      <c r="AE56" s="131">
        <f t="shared" si="14"/>
        <v>0.17239493821090679</v>
      </c>
      <c r="AF56" s="128">
        <v>236</v>
      </c>
      <c r="AG56" s="129">
        <v>399329</v>
      </c>
      <c r="AH56" s="129">
        <v>114308</v>
      </c>
      <c r="AI56" s="168">
        <v>89900.160000000003</v>
      </c>
      <c r="AJ56" s="131">
        <f t="shared" si="15"/>
        <v>0.14578593987891944</v>
      </c>
    </row>
    <row r="57" spans="1:36" ht="12.75" customHeight="1" x14ac:dyDescent="0.2">
      <c r="A57" s="114" t="str">
        <f>$A$17</f>
        <v>20% – 24%</v>
      </c>
      <c r="B57" s="33">
        <v>213</v>
      </c>
      <c r="C57" s="8">
        <v>333133</v>
      </c>
      <c r="D57" s="8">
        <v>90065</v>
      </c>
      <c r="E57" s="152">
        <v>84184.395999999993</v>
      </c>
      <c r="F57" s="34">
        <f t="shared" si="9"/>
        <v>0.10043661877747671</v>
      </c>
      <c r="G57" s="47">
        <v>225</v>
      </c>
      <c r="H57" s="48">
        <v>318551</v>
      </c>
      <c r="I57" s="48">
        <v>97841</v>
      </c>
      <c r="J57" s="162">
        <v>91463.663</v>
      </c>
      <c r="K57" s="50">
        <f t="shared" si="10"/>
        <v>0.11515070011232739</v>
      </c>
      <c r="L57" s="128">
        <v>245</v>
      </c>
      <c r="M57" s="129">
        <v>330910</v>
      </c>
      <c r="N57" s="129">
        <v>94446</v>
      </c>
      <c r="O57" s="168">
        <v>81973.228000000003</v>
      </c>
      <c r="P57" s="131">
        <f t="shared" si="11"/>
        <v>0.10655869996360977</v>
      </c>
      <c r="Q57" s="128">
        <v>255</v>
      </c>
      <c r="R57" s="129">
        <v>501054</v>
      </c>
      <c r="S57" s="129">
        <v>113498</v>
      </c>
      <c r="T57" s="168">
        <v>92636.032000000007</v>
      </c>
      <c r="U57" s="131">
        <f t="shared" si="12"/>
        <v>0.12641591065876975</v>
      </c>
      <c r="V57" s="128">
        <v>268</v>
      </c>
      <c r="W57" s="129">
        <v>526766</v>
      </c>
      <c r="X57" s="129">
        <v>124681</v>
      </c>
      <c r="Y57" s="168">
        <v>99165.342999999993</v>
      </c>
      <c r="Z57" s="131">
        <f t="shared" si="13"/>
        <v>0.14086347484380438</v>
      </c>
      <c r="AA57" s="128">
        <v>274</v>
      </c>
      <c r="AB57" s="129">
        <v>396858</v>
      </c>
      <c r="AC57" s="129">
        <v>100068</v>
      </c>
      <c r="AD57" s="168">
        <v>80252.535000000003</v>
      </c>
      <c r="AE57" s="131">
        <f t="shared" si="14"/>
        <v>0.1182392806302467</v>
      </c>
      <c r="AF57" s="128">
        <v>281</v>
      </c>
      <c r="AG57" s="129">
        <v>472983</v>
      </c>
      <c r="AH57" s="129">
        <v>111109</v>
      </c>
      <c r="AI57" s="168">
        <v>116153.406</v>
      </c>
      <c r="AJ57" s="131">
        <f t="shared" si="15"/>
        <v>0.18835932509850617</v>
      </c>
    </row>
    <row r="58" spans="1:36" ht="12.75" customHeight="1" x14ac:dyDescent="0.2">
      <c r="A58" s="114" t="str">
        <f>$A$18</f>
        <v>25% oder mehr</v>
      </c>
      <c r="B58" s="33">
        <v>304</v>
      </c>
      <c r="C58" s="8">
        <v>862610</v>
      </c>
      <c r="D58" s="8">
        <v>156417</v>
      </c>
      <c r="E58" s="152">
        <v>157793.43599999996</v>
      </c>
      <c r="F58" s="34">
        <f t="shared" si="9"/>
        <v>0.18825625567379692</v>
      </c>
      <c r="G58" s="47">
        <v>332</v>
      </c>
      <c r="H58" s="48">
        <v>736277</v>
      </c>
      <c r="I58" s="48">
        <v>153257</v>
      </c>
      <c r="J58" s="162">
        <v>133935.68599999999</v>
      </c>
      <c r="K58" s="50">
        <f t="shared" si="10"/>
        <v>0.16862202438715848</v>
      </c>
      <c r="L58" s="128">
        <v>337</v>
      </c>
      <c r="M58" s="129">
        <v>754860</v>
      </c>
      <c r="N58" s="129">
        <v>162720</v>
      </c>
      <c r="O58" s="168">
        <v>149452.33800000002</v>
      </c>
      <c r="P58" s="131">
        <f t="shared" si="11"/>
        <v>0.19427619519633893</v>
      </c>
      <c r="Q58" s="128">
        <v>340</v>
      </c>
      <c r="R58" s="129">
        <v>699347</v>
      </c>
      <c r="S58" s="129">
        <v>137756</v>
      </c>
      <c r="T58" s="168">
        <v>135129.49100000001</v>
      </c>
      <c r="U58" s="131">
        <f t="shared" si="12"/>
        <v>0.18440467810215608</v>
      </c>
      <c r="V58" s="128">
        <v>377</v>
      </c>
      <c r="W58" s="129">
        <v>709315</v>
      </c>
      <c r="X58" s="129">
        <v>140138</v>
      </c>
      <c r="Y58" s="168">
        <v>132685.76399999997</v>
      </c>
      <c r="Z58" s="131">
        <f t="shared" si="13"/>
        <v>0.18847893037938629</v>
      </c>
      <c r="AA58" s="128">
        <v>409</v>
      </c>
      <c r="AB58" s="129">
        <v>832125</v>
      </c>
      <c r="AC58" s="129">
        <v>143343</v>
      </c>
      <c r="AD58" s="168">
        <v>125384.196</v>
      </c>
      <c r="AE58" s="131">
        <f t="shared" si="14"/>
        <v>0.18473356807285721</v>
      </c>
      <c r="AF58" s="128">
        <v>439</v>
      </c>
      <c r="AG58" s="129">
        <v>648154</v>
      </c>
      <c r="AH58" s="129">
        <v>144564</v>
      </c>
      <c r="AI58" s="168">
        <v>123294.38400000001</v>
      </c>
      <c r="AJ58" s="131">
        <f t="shared" si="15"/>
        <v>0.19993944007699663</v>
      </c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0.99999999999999978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794295.32699999982</v>
      </c>
      <c r="K76" s="69">
        <f t="shared" si="17"/>
        <v>1.0000000000000002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0.99999999999999978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616658.64400000009</v>
      </c>
      <c r="AJ76" s="135">
        <f t="shared" si="18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19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0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1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2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3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4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5">AI92/AI$116</f>
        <v>0</v>
      </c>
    </row>
    <row r="93" spans="1:36" x14ac:dyDescent="0.2">
      <c r="A93" s="114" t="str">
        <f>$A$13</f>
        <v>unter 5%</v>
      </c>
      <c r="B93" s="36">
        <v>7</v>
      </c>
      <c r="C93" s="10">
        <v>1999</v>
      </c>
      <c r="D93" s="10">
        <v>1034</v>
      </c>
      <c r="E93" s="154">
        <v>647.89300000000003</v>
      </c>
      <c r="F93" s="37">
        <f t="shared" si="19"/>
        <v>4.66394528985495E-3</v>
      </c>
      <c r="G93" s="53">
        <v>10</v>
      </c>
      <c r="H93" s="54">
        <v>13161</v>
      </c>
      <c r="I93" s="54">
        <v>7625</v>
      </c>
      <c r="J93" s="164">
        <v>6340.5839999999998</v>
      </c>
      <c r="K93" s="56">
        <f t="shared" si="20"/>
        <v>4.9595547236925171E-2</v>
      </c>
      <c r="L93" s="136">
        <v>9</v>
      </c>
      <c r="M93" s="137">
        <v>13393</v>
      </c>
      <c r="N93" s="137">
        <v>7400</v>
      </c>
      <c r="O93" s="170">
        <v>6146.4589999999998</v>
      </c>
      <c r="P93" s="139">
        <f t="shared" si="21"/>
        <v>4.586563415954633E-2</v>
      </c>
      <c r="Q93" s="136">
        <v>8</v>
      </c>
      <c r="R93" s="137">
        <v>9884</v>
      </c>
      <c r="S93" s="137">
        <v>5610</v>
      </c>
      <c r="T93" s="170">
        <v>4815.009</v>
      </c>
      <c r="U93" s="139">
        <f t="shared" si="22"/>
        <v>3.7830830881581866E-2</v>
      </c>
      <c r="V93" s="136">
        <v>9</v>
      </c>
      <c r="W93" s="137">
        <v>45378</v>
      </c>
      <c r="X93" s="137">
        <v>17868</v>
      </c>
      <c r="Y93" s="170">
        <v>14346.945</v>
      </c>
      <c r="Z93" s="139">
        <f t="shared" si="23"/>
        <v>0.12031182004892005</v>
      </c>
      <c r="AA93" s="136">
        <v>14</v>
      </c>
      <c r="AB93" s="137">
        <v>90614</v>
      </c>
      <c r="AC93" s="137">
        <v>45041</v>
      </c>
      <c r="AD93" s="170">
        <v>34501.358999999997</v>
      </c>
      <c r="AE93" s="139">
        <f t="shared" si="24"/>
        <v>0.27534757950599575</v>
      </c>
      <c r="AF93" s="136">
        <v>20</v>
      </c>
      <c r="AG93" s="137">
        <v>77224</v>
      </c>
      <c r="AH93" s="137">
        <v>32802</v>
      </c>
      <c r="AI93" s="170">
        <v>25065.312000000002</v>
      </c>
      <c r="AJ93" s="139">
        <f t="shared" si="25"/>
        <v>0.19461221489073388</v>
      </c>
    </row>
    <row r="94" spans="1:36" x14ac:dyDescent="0.2">
      <c r="A94" s="114" t="str">
        <f>$A$14</f>
        <v>5% – 9%</v>
      </c>
      <c r="B94" s="36">
        <v>2</v>
      </c>
      <c r="C94" s="10">
        <v>16694</v>
      </c>
      <c r="D94" s="10">
        <v>9807</v>
      </c>
      <c r="E94" s="154">
        <v>8249.7549999999992</v>
      </c>
      <c r="F94" s="37">
        <f t="shared" si="19"/>
        <v>5.9386975896802897E-2</v>
      </c>
      <c r="G94" s="53">
        <v>4</v>
      </c>
      <c r="H94" s="54">
        <v>67309</v>
      </c>
      <c r="I94" s="54">
        <v>34648</v>
      </c>
      <c r="J94" s="164">
        <v>29912.014999999999</v>
      </c>
      <c r="K94" s="56">
        <f t="shared" si="20"/>
        <v>0.23396941872927071</v>
      </c>
      <c r="L94" s="136">
        <v>2</v>
      </c>
      <c r="M94" s="137">
        <v>16590</v>
      </c>
      <c r="N94" s="137">
        <v>9219</v>
      </c>
      <c r="O94" s="170">
        <v>7790.134</v>
      </c>
      <c r="P94" s="139">
        <f t="shared" si="21"/>
        <v>5.8130939472278799E-2</v>
      </c>
      <c r="Q94" s="136">
        <v>2</v>
      </c>
      <c r="R94" s="137">
        <v>16647</v>
      </c>
      <c r="S94" s="137">
        <v>8856</v>
      </c>
      <c r="T94" s="170">
        <v>7478.5370000000003</v>
      </c>
      <c r="U94" s="139">
        <f t="shared" si="22"/>
        <v>5.8757786016319515E-2</v>
      </c>
      <c r="V94" s="136">
        <v>3</v>
      </c>
      <c r="W94" s="137">
        <v>52074</v>
      </c>
      <c r="X94" s="137">
        <v>22712</v>
      </c>
      <c r="Y94" s="170">
        <v>19789.987000000001</v>
      </c>
      <c r="Z94" s="139">
        <f t="shared" si="23"/>
        <v>0.16595654020521214</v>
      </c>
      <c r="AA94" s="136">
        <v>2</v>
      </c>
      <c r="AB94" s="137">
        <v>38456</v>
      </c>
      <c r="AC94" s="137">
        <v>15881</v>
      </c>
      <c r="AD94" s="170">
        <v>14232.748</v>
      </c>
      <c r="AE94" s="139">
        <f t="shared" si="24"/>
        <v>0.11358835782436287</v>
      </c>
      <c r="AF94" s="136">
        <v>2</v>
      </c>
      <c r="AG94" s="137">
        <v>41467</v>
      </c>
      <c r="AH94" s="137">
        <v>15576</v>
      </c>
      <c r="AI94" s="170">
        <v>14208.072</v>
      </c>
      <c r="AJ94" s="139">
        <f t="shared" si="25"/>
        <v>0.11031438033753654</v>
      </c>
    </row>
    <row r="95" spans="1:36" x14ac:dyDescent="0.2">
      <c r="A95" s="114" t="str">
        <f>$A$15</f>
        <v>10% – 14%</v>
      </c>
      <c r="B95" s="36">
        <v>5</v>
      </c>
      <c r="C95" s="10">
        <v>63530</v>
      </c>
      <c r="D95" s="10">
        <v>28574</v>
      </c>
      <c r="E95" s="154">
        <v>24590.010999999999</v>
      </c>
      <c r="F95" s="37">
        <f t="shared" si="19"/>
        <v>0.17701451625643649</v>
      </c>
      <c r="G95" s="53">
        <v>4</v>
      </c>
      <c r="H95" s="54">
        <v>44747</v>
      </c>
      <c r="I95" s="54">
        <v>18177</v>
      </c>
      <c r="J95" s="164">
        <v>16623.2</v>
      </c>
      <c r="K95" s="56">
        <f t="shared" si="20"/>
        <v>0.13002535741642324</v>
      </c>
      <c r="L95" s="136">
        <v>4</v>
      </c>
      <c r="M95" s="137">
        <v>49371</v>
      </c>
      <c r="N95" s="137">
        <v>21218</v>
      </c>
      <c r="O95" s="170">
        <v>18544.223999999998</v>
      </c>
      <c r="P95" s="139">
        <f t="shared" si="21"/>
        <v>0.13837928370736366</v>
      </c>
      <c r="Q95" s="136">
        <v>5</v>
      </c>
      <c r="R95" s="137">
        <v>67693</v>
      </c>
      <c r="S95" s="137">
        <v>29193</v>
      </c>
      <c r="T95" s="170">
        <v>23384.705000000002</v>
      </c>
      <c r="U95" s="139">
        <f t="shared" si="22"/>
        <v>0.18373025264764448</v>
      </c>
      <c r="V95" s="136">
        <v>4</v>
      </c>
      <c r="W95" s="137">
        <v>29293</v>
      </c>
      <c r="X95" s="137">
        <v>11842</v>
      </c>
      <c r="Y95" s="170">
        <v>9291.4950000000008</v>
      </c>
      <c r="Z95" s="139">
        <f t="shared" si="23"/>
        <v>7.7917401539173703E-2</v>
      </c>
      <c r="AA95" s="136">
        <v>3</v>
      </c>
      <c r="AB95" s="137">
        <v>19032</v>
      </c>
      <c r="AC95" s="137">
        <v>5388</v>
      </c>
      <c r="AD95" s="170">
        <v>4992.2860000000001</v>
      </c>
      <c r="AE95" s="139">
        <f t="shared" si="24"/>
        <v>3.9842310742068732E-2</v>
      </c>
      <c r="AF95" s="136">
        <v>3</v>
      </c>
      <c r="AG95" s="137">
        <v>18752</v>
      </c>
      <c r="AH95" s="137">
        <v>5407</v>
      </c>
      <c r="AI95" s="170">
        <v>4485.9139999999998</v>
      </c>
      <c r="AJ95" s="139">
        <f t="shared" si="25"/>
        <v>3.4829554858497327E-2</v>
      </c>
    </row>
    <row r="96" spans="1:36" x14ac:dyDescent="0.2">
      <c r="A96" s="114" t="str">
        <f>$A$16</f>
        <v>15% – 19%</v>
      </c>
      <c r="B96" s="36">
        <v>9</v>
      </c>
      <c r="C96" s="10">
        <v>58064</v>
      </c>
      <c r="D96" s="10">
        <v>33407</v>
      </c>
      <c r="E96" s="154">
        <v>24765.575000000001</v>
      </c>
      <c r="F96" s="37">
        <f t="shared" si="19"/>
        <v>0.17827833742886481</v>
      </c>
      <c r="G96" s="53">
        <v>10</v>
      </c>
      <c r="H96" s="54">
        <v>78837</v>
      </c>
      <c r="I96" s="54">
        <v>44303</v>
      </c>
      <c r="J96" s="164">
        <v>34355.779000000002</v>
      </c>
      <c r="K96" s="56">
        <f t="shared" si="20"/>
        <v>0.26872818974653784</v>
      </c>
      <c r="L96" s="136">
        <v>11</v>
      </c>
      <c r="M96" s="137">
        <v>125581</v>
      </c>
      <c r="N96" s="137">
        <v>65301</v>
      </c>
      <c r="O96" s="170">
        <v>53925.114999999998</v>
      </c>
      <c r="P96" s="139">
        <f t="shared" si="21"/>
        <v>0.40239585045657411</v>
      </c>
      <c r="Q96" s="136">
        <v>8</v>
      </c>
      <c r="R96" s="137">
        <v>76640</v>
      </c>
      <c r="S96" s="137">
        <v>36077</v>
      </c>
      <c r="T96" s="170">
        <v>30221.777999999998</v>
      </c>
      <c r="U96" s="139">
        <f t="shared" si="22"/>
        <v>0.23744814858263222</v>
      </c>
      <c r="V96" s="136">
        <v>9</v>
      </c>
      <c r="W96" s="137">
        <v>81615</v>
      </c>
      <c r="X96" s="137">
        <v>45010</v>
      </c>
      <c r="Y96" s="170">
        <v>35775.872000000003</v>
      </c>
      <c r="Z96" s="139">
        <f t="shared" si="23"/>
        <v>0.30001232137972217</v>
      </c>
      <c r="AA96" s="136">
        <v>5</v>
      </c>
      <c r="AB96" s="137">
        <v>11433</v>
      </c>
      <c r="AC96" s="137">
        <v>6841</v>
      </c>
      <c r="AD96" s="170">
        <v>5385.8</v>
      </c>
      <c r="AE96" s="139">
        <f t="shared" si="24"/>
        <v>4.2982857391310067E-2</v>
      </c>
      <c r="AF96" s="136">
        <v>6</v>
      </c>
      <c r="AG96" s="137">
        <v>21019</v>
      </c>
      <c r="AH96" s="137">
        <v>9164</v>
      </c>
      <c r="AI96" s="170">
        <v>8487.6890000000003</v>
      </c>
      <c r="AJ96" s="139">
        <f t="shared" si="25"/>
        <v>6.5900155385806403E-2</v>
      </c>
    </row>
    <row r="97" spans="1:36" ht="12.75" customHeight="1" x14ac:dyDescent="0.2">
      <c r="A97" s="114" t="str">
        <f>$A$17</f>
        <v>20% – 24%</v>
      </c>
      <c r="B97" s="36">
        <v>9</v>
      </c>
      <c r="C97" s="10">
        <v>67238</v>
      </c>
      <c r="D97" s="10">
        <v>35269</v>
      </c>
      <c r="E97" s="154">
        <v>32805.538</v>
      </c>
      <c r="F97" s="37">
        <f t="shared" si="19"/>
        <v>0.23615509727108885</v>
      </c>
      <c r="G97" s="53">
        <v>5</v>
      </c>
      <c r="H97" s="54">
        <v>56510</v>
      </c>
      <c r="I97" s="54">
        <v>29481</v>
      </c>
      <c r="J97" s="164">
        <v>24696.082999999999</v>
      </c>
      <c r="K97" s="56">
        <f t="shared" si="20"/>
        <v>0.19317081060569888</v>
      </c>
      <c r="L97" s="136">
        <v>7</v>
      </c>
      <c r="M97" s="137">
        <v>40924</v>
      </c>
      <c r="N97" s="137">
        <v>18111</v>
      </c>
      <c r="O97" s="170">
        <v>16289.513999999999</v>
      </c>
      <c r="P97" s="139">
        <f t="shared" si="21"/>
        <v>0.12155435995925591</v>
      </c>
      <c r="Q97" s="136">
        <v>12</v>
      </c>
      <c r="R97" s="137">
        <v>91528</v>
      </c>
      <c r="S97" s="137">
        <v>42780</v>
      </c>
      <c r="T97" s="170">
        <v>36507.811000000002</v>
      </c>
      <c r="U97" s="139">
        <f t="shared" si="22"/>
        <v>0.28683660275562395</v>
      </c>
      <c r="V97" s="136">
        <v>7</v>
      </c>
      <c r="W97" s="137">
        <v>24671</v>
      </c>
      <c r="X97" s="137">
        <v>11701</v>
      </c>
      <c r="Y97" s="170">
        <v>9501.9220000000005</v>
      </c>
      <c r="Z97" s="139">
        <f t="shared" si="23"/>
        <v>7.9682018003336227E-2</v>
      </c>
      <c r="AA97" s="136">
        <v>9</v>
      </c>
      <c r="AB97" s="137">
        <v>76205</v>
      </c>
      <c r="AC97" s="137">
        <v>36440</v>
      </c>
      <c r="AD97" s="170">
        <v>28657.859</v>
      </c>
      <c r="AE97" s="139">
        <f t="shared" si="24"/>
        <v>0.22871192144848895</v>
      </c>
      <c r="AF97" s="136">
        <v>14</v>
      </c>
      <c r="AG97" s="137">
        <v>69225</v>
      </c>
      <c r="AH97" s="137">
        <v>38252</v>
      </c>
      <c r="AI97" s="170">
        <v>28184.798999999999</v>
      </c>
      <c r="AJ97" s="139">
        <f t="shared" si="25"/>
        <v>0.2188325507234915</v>
      </c>
    </row>
    <row r="98" spans="1:36" ht="12.75" customHeight="1" x14ac:dyDescent="0.2">
      <c r="A98" s="114" t="str">
        <f>$A$18</f>
        <v>25% oder mehr</v>
      </c>
      <c r="B98" s="36">
        <v>6</v>
      </c>
      <c r="C98" s="10">
        <v>104204</v>
      </c>
      <c r="D98" s="10">
        <v>48563</v>
      </c>
      <c r="E98" s="154">
        <v>47856.451000000001</v>
      </c>
      <c r="F98" s="37">
        <f t="shared" si="19"/>
        <v>0.34450112785695203</v>
      </c>
      <c r="G98" s="53">
        <v>5</v>
      </c>
      <c r="H98" s="54">
        <v>44806</v>
      </c>
      <c r="I98" s="54">
        <v>17226</v>
      </c>
      <c r="J98" s="164">
        <v>15918.171</v>
      </c>
      <c r="K98" s="56">
        <f t="shared" si="20"/>
        <v>0.12451067626514409</v>
      </c>
      <c r="L98" s="136">
        <v>5</v>
      </c>
      <c r="M98" s="137">
        <v>79864</v>
      </c>
      <c r="N98" s="137">
        <v>34935</v>
      </c>
      <c r="O98" s="170">
        <v>31314.671000000002</v>
      </c>
      <c r="P98" s="139">
        <f t="shared" si="21"/>
        <v>0.2336739322449812</v>
      </c>
      <c r="Q98" s="136">
        <v>4</v>
      </c>
      <c r="R98" s="137">
        <v>59648</v>
      </c>
      <c r="S98" s="137">
        <v>27582</v>
      </c>
      <c r="T98" s="170">
        <v>24869.539000000001</v>
      </c>
      <c r="U98" s="139">
        <f t="shared" si="22"/>
        <v>0.19539637911619784</v>
      </c>
      <c r="V98" s="136">
        <v>6</v>
      </c>
      <c r="W98" s="137">
        <v>75312</v>
      </c>
      <c r="X98" s="137">
        <v>34701</v>
      </c>
      <c r="Y98" s="170">
        <v>30541.787999999997</v>
      </c>
      <c r="Z98" s="139">
        <f t="shared" si="23"/>
        <v>0.25611989882363567</v>
      </c>
      <c r="AA98" s="136">
        <v>10</v>
      </c>
      <c r="AB98" s="137">
        <v>103640</v>
      </c>
      <c r="AC98" s="137">
        <v>44321</v>
      </c>
      <c r="AD98" s="170">
        <v>37531.063999999998</v>
      </c>
      <c r="AE98" s="139">
        <f t="shared" si="24"/>
        <v>0.2995269730877736</v>
      </c>
      <c r="AF98" s="136">
        <v>13</v>
      </c>
      <c r="AG98" s="137">
        <v>130429</v>
      </c>
      <c r="AH98" s="137">
        <v>58504</v>
      </c>
      <c r="AI98" s="170">
        <v>48364.405000000006</v>
      </c>
      <c r="AJ98" s="139">
        <f t="shared" si="25"/>
        <v>0.37551114380393447</v>
      </c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127845.83200000001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0.99999999999999978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38" si="29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38" si="30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38" si="31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38" si="32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38" si="33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38" si="34">AD132/AD$156</f>
        <v>0</v>
      </c>
      <c r="AF132" s="227"/>
      <c r="AG132" s="228"/>
      <c r="AH132" s="228"/>
      <c r="AI132" s="229"/>
      <c r="AJ132" s="230" t="e">
        <f t="shared" ref="AJ132:AJ138" si="35">AI132/AI$156</f>
        <v>#DIV/0!</v>
      </c>
    </row>
    <row r="133" spans="1:36" x14ac:dyDescent="0.2">
      <c r="A133" s="114" t="str">
        <f>$A$13</f>
        <v>unter 5%</v>
      </c>
      <c r="B133" s="209">
        <v>301</v>
      </c>
      <c r="C133" s="210">
        <v>337514</v>
      </c>
      <c r="D133" s="210">
        <v>73599</v>
      </c>
      <c r="E133" s="211">
        <v>66276.474000000002</v>
      </c>
      <c r="F133" s="212">
        <f t="shared" si="29"/>
        <v>8.6997773287204219E-2</v>
      </c>
      <c r="G133" s="217">
        <v>345</v>
      </c>
      <c r="H133" s="218">
        <v>339613</v>
      </c>
      <c r="I133" s="218">
        <v>87746</v>
      </c>
      <c r="J133" s="219">
        <v>71366.415999999997</v>
      </c>
      <c r="K133" s="220">
        <f t="shared" si="30"/>
        <v>0.10221555236585259</v>
      </c>
      <c r="L133" s="227">
        <v>363</v>
      </c>
      <c r="M133" s="228">
        <v>339656</v>
      </c>
      <c r="N133" s="228">
        <v>85270</v>
      </c>
      <c r="O133" s="229">
        <v>71191.573000000004</v>
      </c>
      <c r="P133" s="230">
        <f t="shared" si="31"/>
        <v>0.1063202092330707</v>
      </c>
      <c r="Q133" s="227">
        <v>386</v>
      </c>
      <c r="R133" s="228">
        <v>308122</v>
      </c>
      <c r="S133" s="228">
        <v>77712</v>
      </c>
      <c r="T133" s="229">
        <v>64397.017999999996</v>
      </c>
      <c r="U133" s="230">
        <f t="shared" si="32"/>
        <v>0.10141893071684313</v>
      </c>
      <c r="V133" s="227">
        <v>388</v>
      </c>
      <c r="W133" s="228">
        <v>301922</v>
      </c>
      <c r="X133" s="228">
        <v>77788</v>
      </c>
      <c r="Y133" s="229">
        <v>58486.385999999999</v>
      </c>
      <c r="Z133" s="230">
        <f t="shared" si="33"/>
        <v>9.6621396604781293E-2</v>
      </c>
      <c r="AA133" s="227">
        <v>414</v>
      </c>
      <c r="AB133" s="228">
        <v>293601</v>
      </c>
      <c r="AC133" s="228">
        <v>74738</v>
      </c>
      <c r="AD133" s="229">
        <v>54350.881999999998</v>
      </c>
      <c r="AE133" s="230">
        <f t="shared" si="34"/>
        <v>9.4284694396882862E-2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5% – 9%</v>
      </c>
      <c r="B134" s="209">
        <v>120</v>
      </c>
      <c r="C134" s="210">
        <v>214054</v>
      </c>
      <c r="D134" s="210">
        <v>68422</v>
      </c>
      <c r="E134" s="211">
        <v>55360.599000000002</v>
      </c>
      <c r="F134" s="212">
        <f t="shared" si="29"/>
        <v>7.2669056607414337E-2</v>
      </c>
      <c r="G134" s="217">
        <v>119</v>
      </c>
      <c r="H134" s="218">
        <v>244252</v>
      </c>
      <c r="I134" s="218">
        <v>96267</v>
      </c>
      <c r="J134" s="219">
        <v>68032.597999999998</v>
      </c>
      <c r="K134" s="220">
        <f t="shared" si="30"/>
        <v>9.744064467877997E-2</v>
      </c>
      <c r="L134" s="227">
        <v>127</v>
      </c>
      <c r="M134" s="228">
        <v>282541</v>
      </c>
      <c r="N134" s="228">
        <v>99601</v>
      </c>
      <c r="O134" s="229">
        <v>73207.820000000007</v>
      </c>
      <c r="P134" s="230">
        <f t="shared" si="31"/>
        <v>0.10933134937047925</v>
      </c>
      <c r="Q134" s="227">
        <v>126</v>
      </c>
      <c r="R134" s="228">
        <v>317160</v>
      </c>
      <c r="S134" s="228">
        <v>107748</v>
      </c>
      <c r="T134" s="229">
        <v>88004.964999999997</v>
      </c>
      <c r="U134" s="230">
        <f t="shared" si="32"/>
        <v>0.13859911103450792</v>
      </c>
      <c r="V134" s="227">
        <v>120</v>
      </c>
      <c r="W134" s="228">
        <v>259037</v>
      </c>
      <c r="X134" s="228">
        <v>81926</v>
      </c>
      <c r="Y134" s="229">
        <v>65390.786999999997</v>
      </c>
      <c r="Z134" s="230">
        <f t="shared" si="33"/>
        <v>0.10802768981187821</v>
      </c>
      <c r="AA134" s="227">
        <v>137</v>
      </c>
      <c r="AB134" s="228">
        <v>371424</v>
      </c>
      <c r="AC134" s="228">
        <v>109809</v>
      </c>
      <c r="AD134" s="229">
        <v>93027.870999999999</v>
      </c>
      <c r="AE134" s="230">
        <f t="shared" si="34"/>
        <v>0.16137924657096903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10% – 14%</v>
      </c>
      <c r="B135" s="209">
        <v>174</v>
      </c>
      <c r="C135" s="210">
        <v>816321</v>
      </c>
      <c r="D135" s="210">
        <v>187211</v>
      </c>
      <c r="E135" s="211">
        <v>192252.28599999999</v>
      </c>
      <c r="F135" s="212">
        <f t="shared" si="29"/>
        <v>0.25235984629138153</v>
      </c>
      <c r="G135" s="217">
        <v>182</v>
      </c>
      <c r="H135" s="218">
        <v>619197</v>
      </c>
      <c r="I135" s="218">
        <v>150785</v>
      </c>
      <c r="J135" s="219">
        <v>145544.61499999999</v>
      </c>
      <c r="K135" s="220">
        <f t="shared" si="30"/>
        <v>0.20845832045286333</v>
      </c>
      <c r="L135" s="227">
        <v>186</v>
      </c>
      <c r="M135" s="228">
        <v>317109</v>
      </c>
      <c r="N135" s="228">
        <v>139455</v>
      </c>
      <c r="O135" s="229">
        <v>119527.13</v>
      </c>
      <c r="P135" s="230">
        <f t="shared" si="31"/>
        <v>0.17850637280663037</v>
      </c>
      <c r="Q135" s="227">
        <v>171</v>
      </c>
      <c r="R135" s="228">
        <v>242723</v>
      </c>
      <c r="S135" s="228">
        <v>117730</v>
      </c>
      <c r="T135" s="229">
        <v>93271.184999999998</v>
      </c>
      <c r="U135" s="230">
        <f t="shared" si="32"/>
        <v>0.14689288639720643</v>
      </c>
      <c r="V135" s="227">
        <v>185</v>
      </c>
      <c r="W135" s="228">
        <v>395877</v>
      </c>
      <c r="X135" s="228">
        <v>157317</v>
      </c>
      <c r="Y135" s="229">
        <v>122427.019</v>
      </c>
      <c r="Z135" s="230">
        <f t="shared" si="33"/>
        <v>0.2022533852226755</v>
      </c>
      <c r="AA135" s="227">
        <v>168</v>
      </c>
      <c r="AB135" s="228">
        <v>295392</v>
      </c>
      <c r="AC135" s="228">
        <v>142471</v>
      </c>
      <c r="AD135" s="229">
        <v>106429.901</v>
      </c>
      <c r="AE135" s="230">
        <f t="shared" si="34"/>
        <v>0.18462829527725969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15% – 19%</v>
      </c>
      <c r="B136" s="209">
        <v>230</v>
      </c>
      <c r="C136" s="210">
        <v>624976</v>
      </c>
      <c r="D136" s="210">
        <v>216604</v>
      </c>
      <c r="E136" s="211">
        <v>205950.859</v>
      </c>
      <c r="F136" s="212">
        <f t="shared" si="29"/>
        <v>0.27034126980845363</v>
      </c>
      <c r="G136" s="217">
        <v>240</v>
      </c>
      <c r="H136" s="218">
        <v>628452</v>
      </c>
      <c r="I136" s="218">
        <v>199261</v>
      </c>
      <c r="J136" s="219">
        <v>187852.3</v>
      </c>
      <c r="K136" s="220">
        <f t="shared" si="30"/>
        <v>0.26905409692558824</v>
      </c>
      <c r="L136" s="227">
        <v>237</v>
      </c>
      <c r="M136" s="228">
        <v>750369</v>
      </c>
      <c r="N136" s="228">
        <v>178919</v>
      </c>
      <c r="O136" s="229">
        <v>174243.78099999999</v>
      </c>
      <c r="P136" s="230">
        <f t="shared" si="31"/>
        <v>0.26022230543327574</v>
      </c>
      <c r="Q136" s="227">
        <v>239</v>
      </c>
      <c r="R136" s="228">
        <v>605954</v>
      </c>
      <c r="S136" s="228">
        <v>183127</v>
      </c>
      <c r="T136" s="229">
        <v>161521.83900000001</v>
      </c>
      <c r="U136" s="230">
        <f t="shared" si="32"/>
        <v>0.25438091246396055</v>
      </c>
      <c r="V136" s="227">
        <v>231</v>
      </c>
      <c r="W136" s="228">
        <v>450220</v>
      </c>
      <c r="X136" s="228">
        <v>140647</v>
      </c>
      <c r="Y136" s="229">
        <v>127159.75599999999</v>
      </c>
      <c r="Z136" s="230">
        <f t="shared" si="33"/>
        <v>0.21007201943787771</v>
      </c>
      <c r="AA136" s="227">
        <v>251</v>
      </c>
      <c r="AB136" s="228">
        <v>460552</v>
      </c>
      <c r="AC136" s="228">
        <v>139344</v>
      </c>
      <c r="AD136" s="229">
        <v>117009.599</v>
      </c>
      <c r="AE136" s="230">
        <f t="shared" si="34"/>
        <v>0.20298132941461394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20% – 24%</v>
      </c>
      <c r="B137" s="209">
        <v>213</v>
      </c>
      <c r="C137" s="210">
        <v>333133</v>
      </c>
      <c r="D137" s="210">
        <v>90065</v>
      </c>
      <c r="E137" s="211">
        <v>84184.395999999993</v>
      </c>
      <c r="F137" s="212">
        <f t="shared" si="29"/>
        <v>0.11050459620902918</v>
      </c>
      <c r="G137" s="217">
        <v>225</v>
      </c>
      <c r="H137" s="218">
        <v>318551</v>
      </c>
      <c r="I137" s="218">
        <v>97841</v>
      </c>
      <c r="J137" s="219">
        <v>91463.663</v>
      </c>
      <c r="K137" s="220">
        <f t="shared" si="30"/>
        <v>0.13100011684696614</v>
      </c>
      <c r="L137" s="227">
        <v>245</v>
      </c>
      <c r="M137" s="228">
        <v>330910</v>
      </c>
      <c r="N137" s="228">
        <v>94446</v>
      </c>
      <c r="O137" s="229">
        <v>81973.228000000003</v>
      </c>
      <c r="P137" s="230">
        <f t="shared" si="31"/>
        <v>0.12242194385099778</v>
      </c>
      <c r="Q137" s="227">
        <v>255</v>
      </c>
      <c r="R137" s="228">
        <v>501054</v>
      </c>
      <c r="S137" s="228">
        <v>113498</v>
      </c>
      <c r="T137" s="229">
        <v>92636.032000000007</v>
      </c>
      <c r="U137" s="230">
        <f t="shared" si="32"/>
        <v>0.14589258327600299</v>
      </c>
      <c r="V137" s="227">
        <v>268</v>
      </c>
      <c r="W137" s="228">
        <v>526766</v>
      </c>
      <c r="X137" s="228">
        <v>124681</v>
      </c>
      <c r="Y137" s="229">
        <v>99165.342999999993</v>
      </c>
      <c r="Z137" s="230">
        <f t="shared" si="33"/>
        <v>0.16382434598458814</v>
      </c>
      <c r="AA137" s="227">
        <v>274</v>
      </c>
      <c r="AB137" s="228">
        <v>396858</v>
      </c>
      <c r="AC137" s="228">
        <v>100068</v>
      </c>
      <c r="AD137" s="229">
        <v>80252.535000000003</v>
      </c>
      <c r="AE137" s="230">
        <f t="shared" si="34"/>
        <v>0.13921734953721904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customHeight="1" x14ac:dyDescent="0.2">
      <c r="A138" s="114" t="str">
        <f>$A$18</f>
        <v>25% oder mehr</v>
      </c>
      <c r="B138" s="209">
        <v>304</v>
      </c>
      <c r="C138" s="210">
        <v>862610</v>
      </c>
      <c r="D138" s="210">
        <v>156417</v>
      </c>
      <c r="E138" s="211">
        <v>157793.43599999996</v>
      </c>
      <c r="F138" s="212">
        <f t="shared" si="29"/>
        <v>0.20712745779651712</v>
      </c>
      <c r="G138" s="217">
        <v>332</v>
      </c>
      <c r="H138" s="218">
        <v>736277</v>
      </c>
      <c r="I138" s="218">
        <v>153257</v>
      </c>
      <c r="J138" s="219">
        <v>133935.68599999999</v>
      </c>
      <c r="K138" s="220">
        <f t="shared" si="30"/>
        <v>0.19183126872994979</v>
      </c>
      <c r="L138" s="227">
        <v>337</v>
      </c>
      <c r="M138" s="228">
        <v>754860</v>
      </c>
      <c r="N138" s="228">
        <v>162720</v>
      </c>
      <c r="O138" s="229">
        <v>149452.33800000002</v>
      </c>
      <c r="P138" s="230">
        <f t="shared" si="31"/>
        <v>0.22319781930554622</v>
      </c>
      <c r="Q138" s="227">
        <v>340</v>
      </c>
      <c r="R138" s="228">
        <v>699347</v>
      </c>
      <c r="S138" s="228">
        <v>137756</v>
      </c>
      <c r="T138" s="229">
        <v>135129.49100000001</v>
      </c>
      <c r="U138" s="230">
        <f t="shared" si="32"/>
        <v>0.21281557611147894</v>
      </c>
      <c r="V138" s="227">
        <v>377</v>
      </c>
      <c r="W138" s="228">
        <v>709315</v>
      </c>
      <c r="X138" s="228">
        <v>140138</v>
      </c>
      <c r="Y138" s="229">
        <v>132685.76399999997</v>
      </c>
      <c r="Z138" s="230">
        <f t="shared" si="33"/>
        <v>0.21920116293819916</v>
      </c>
      <c r="AA138" s="227">
        <v>409</v>
      </c>
      <c r="AB138" s="228">
        <v>832125</v>
      </c>
      <c r="AC138" s="228">
        <v>143343</v>
      </c>
      <c r="AD138" s="229">
        <v>125384.196</v>
      </c>
      <c r="AE138" s="230">
        <f t="shared" si="34"/>
        <v>0.2175090848030555</v>
      </c>
      <c r="AF138" s="227"/>
      <c r="AG138" s="228"/>
      <c r="AH138" s="228"/>
      <c r="AI138" s="229"/>
      <c r="AJ138" s="230" t="e">
        <f t="shared" si="35"/>
        <v>#DIV/0!</v>
      </c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1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605315.05499999993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78" si="38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78" si="39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78" si="40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78" si="41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78" si="42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78" si="43">AD172/AD$196</f>
        <v>1</v>
      </c>
      <c r="AF172" s="255"/>
      <c r="AG172" s="256"/>
      <c r="AH172" s="256"/>
      <c r="AI172" s="257"/>
      <c r="AJ172" s="258" t="e">
        <f t="shared" ref="AJ172:AJ178" si="44">AI172/AI$196</f>
        <v>#DIV/0!</v>
      </c>
    </row>
    <row r="173" spans="1:36" x14ac:dyDescent="0.2">
      <c r="A173" s="114" t="str">
        <f>$A$13</f>
        <v>unter 5%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5% – 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10% – 14%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15% – 19%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20% – 24%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8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1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3"/>
        <v>0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customHeight="1" x14ac:dyDescent="0.2">
      <c r="A178" s="114" t="str">
        <f>$A$18</f>
        <v>25% oder mehr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  <c r="AF178" s="255"/>
      <c r="AG178" s="256"/>
      <c r="AH178" s="256"/>
      <c r="AI178" s="257"/>
      <c r="AJ178" s="258" t="e">
        <f t="shared" si="44"/>
        <v>#DIV/0!</v>
      </c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09" t="str">
        <f>Translation!$A$351</f>
        <v>Geschätzte Volatilität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</row>
    <row r="5" spans="1:3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</row>
    <row r="12" spans="1:31" x14ac:dyDescent="0.2">
      <c r="A12" s="114" t="str">
        <f>Translation!$A352</f>
        <v>nicht definiert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8" si="0">E12/E$36</f>
        <v>7.8156051644659871E-2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8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8" si="2">O12/O$36</f>
        <v>0.1103544162514152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8" si="3">T12/T$36</f>
        <v>0.11374397771050687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8" si="4">Y12/Y$36</f>
        <v>0.11985337695814696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8" si="5">AD12/AD$36</f>
        <v>0.1272026987665395</v>
      </c>
    </row>
    <row r="13" spans="1:31" x14ac:dyDescent="0.2">
      <c r="A13" s="114" t="str">
        <f>Translation!$A353</f>
        <v>unter 1.0%</v>
      </c>
      <c r="B13" s="30">
        <v>14</v>
      </c>
      <c r="C13" s="6">
        <v>843</v>
      </c>
      <c r="D13" s="6">
        <v>125</v>
      </c>
      <c r="E13" s="150">
        <v>247.411</v>
      </c>
      <c r="F13" s="31">
        <f t="shared" si="0"/>
        <v>2.5320962369571872E-4</v>
      </c>
      <c r="G13" s="41">
        <v>17</v>
      </c>
      <c r="H13" s="42">
        <v>1618</v>
      </c>
      <c r="I13" s="42">
        <v>148</v>
      </c>
      <c r="J13" s="160">
        <v>430.61600000000004</v>
      </c>
      <c r="K13" s="44">
        <f t="shared" si="1"/>
        <v>4.6697405901171803E-4</v>
      </c>
      <c r="L13" s="76">
        <v>14</v>
      </c>
      <c r="M13" s="122">
        <v>999</v>
      </c>
      <c r="N13" s="122">
        <v>119</v>
      </c>
      <c r="O13" s="166">
        <v>199.18799999999999</v>
      </c>
      <c r="P13" s="124">
        <f t="shared" si="2"/>
        <v>2.2051444041284017E-4</v>
      </c>
      <c r="Q13" s="76">
        <v>18</v>
      </c>
      <c r="R13" s="122">
        <v>7058</v>
      </c>
      <c r="S13" s="122">
        <v>44</v>
      </c>
      <c r="T13" s="166">
        <v>781.15099999999995</v>
      </c>
      <c r="U13" s="124">
        <f t="shared" si="3"/>
        <v>9.0824632295670807E-4</v>
      </c>
      <c r="V13" s="76">
        <v>23</v>
      </c>
      <c r="W13" s="122">
        <v>7323</v>
      </c>
      <c r="X13" s="122">
        <v>86</v>
      </c>
      <c r="Y13" s="166">
        <v>893.28500000000008</v>
      </c>
      <c r="Z13" s="124">
        <f t="shared" si="4"/>
        <v>1.0850977854481713E-3</v>
      </c>
      <c r="AA13" s="76">
        <v>30</v>
      </c>
      <c r="AB13" s="122">
        <v>9447</v>
      </c>
      <c r="AC13" s="122">
        <v>167</v>
      </c>
      <c r="AD13" s="166">
        <v>1000.188</v>
      </c>
      <c r="AE13" s="124">
        <f t="shared" si="5"/>
        <v>1.2439669382654352E-3</v>
      </c>
    </row>
    <row r="14" spans="1:31" x14ac:dyDescent="0.2">
      <c r="A14" s="114" t="str">
        <f>Translation!$A354</f>
        <v>1.0% – 1.9%</v>
      </c>
      <c r="B14" s="30">
        <v>4</v>
      </c>
      <c r="C14" s="6">
        <v>426</v>
      </c>
      <c r="D14" s="6">
        <v>210</v>
      </c>
      <c r="E14" s="150">
        <v>217.536</v>
      </c>
      <c r="F14" s="31">
        <f t="shared" si="0"/>
        <v>2.2263443703098029E-4</v>
      </c>
      <c r="G14" s="41">
        <v>5</v>
      </c>
      <c r="H14" s="42">
        <v>74</v>
      </c>
      <c r="I14" s="42">
        <v>8</v>
      </c>
      <c r="J14" s="160">
        <v>25.675999999999998</v>
      </c>
      <c r="K14" s="44">
        <f t="shared" si="1"/>
        <v>2.7843893257995221E-5</v>
      </c>
      <c r="L14" s="76">
        <v>4</v>
      </c>
      <c r="M14" s="122">
        <v>126</v>
      </c>
      <c r="N14" s="122">
        <v>270</v>
      </c>
      <c r="O14" s="166">
        <v>105.352</v>
      </c>
      <c r="P14" s="124">
        <f t="shared" si="2"/>
        <v>1.1663171138007079E-4</v>
      </c>
      <c r="Q14" s="76">
        <v>5</v>
      </c>
      <c r="R14" s="122">
        <v>113</v>
      </c>
      <c r="S14" s="122">
        <v>17</v>
      </c>
      <c r="T14" s="166">
        <v>26.277999999999999</v>
      </c>
      <c r="U14" s="124">
        <f t="shared" si="3"/>
        <v>3.0553499739047091E-5</v>
      </c>
      <c r="V14" s="76">
        <v>12</v>
      </c>
      <c r="W14" s="122">
        <v>682</v>
      </c>
      <c r="X14" s="122">
        <v>91</v>
      </c>
      <c r="Y14" s="166">
        <v>183.458</v>
      </c>
      <c r="Z14" s="124">
        <f t="shared" si="4"/>
        <v>2.228514634441982E-4</v>
      </c>
      <c r="AA14" s="76">
        <v>14</v>
      </c>
      <c r="AB14" s="122">
        <v>591</v>
      </c>
      <c r="AC14" s="122">
        <v>143</v>
      </c>
      <c r="AD14" s="166">
        <v>215.80799999999999</v>
      </c>
      <c r="AE14" s="124">
        <f t="shared" si="5"/>
        <v>2.6840755639258518E-4</v>
      </c>
    </row>
    <row r="15" spans="1:31" x14ac:dyDescent="0.2">
      <c r="A15" s="114" t="str">
        <f>Translation!$A355</f>
        <v>2.0% – 2.9%</v>
      </c>
      <c r="B15" s="30">
        <v>50</v>
      </c>
      <c r="C15" s="6">
        <v>17627</v>
      </c>
      <c r="D15" s="6">
        <v>10327</v>
      </c>
      <c r="E15" s="150">
        <v>7020.107</v>
      </c>
      <c r="F15" s="31">
        <f t="shared" si="0"/>
        <v>7.1846387257384712E-3</v>
      </c>
      <c r="G15" s="41">
        <v>22</v>
      </c>
      <c r="H15" s="42">
        <v>1755</v>
      </c>
      <c r="I15" s="42">
        <v>1870</v>
      </c>
      <c r="J15" s="160">
        <v>1250.43</v>
      </c>
      <c r="K15" s="44">
        <f t="shared" si="1"/>
        <v>1.3560071446718713E-3</v>
      </c>
      <c r="L15" s="76">
        <v>22</v>
      </c>
      <c r="M15" s="122">
        <v>1817</v>
      </c>
      <c r="N15" s="122">
        <v>1719</v>
      </c>
      <c r="O15" s="166">
        <v>1265.44</v>
      </c>
      <c r="P15" s="124">
        <f t="shared" si="2"/>
        <v>1.4009267299035309E-3</v>
      </c>
      <c r="Q15" s="76">
        <v>27</v>
      </c>
      <c r="R15" s="122">
        <v>3016</v>
      </c>
      <c r="S15" s="122">
        <v>1837</v>
      </c>
      <c r="T15" s="166">
        <v>1446.002</v>
      </c>
      <c r="U15" s="124">
        <f t="shared" si="3"/>
        <v>1.6812703299209062E-3</v>
      </c>
      <c r="V15" s="76">
        <v>22</v>
      </c>
      <c r="W15" s="122">
        <v>1721</v>
      </c>
      <c r="X15" s="122">
        <v>2021</v>
      </c>
      <c r="Y15" s="166">
        <v>1379.3209999999999</v>
      </c>
      <c r="Z15" s="124">
        <f t="shared" si="4"/>
        <v>1.6754990428834659E-3</v>
      </c>
      <c r="AA15" s="76">
        <v>40</v>
      </c>
      <c r="AB15" s="122">
        <v>86077</v>
      </c>
      <c r="AC15" s="122">
        <v>13942</v>
      </c>
      <c r="AD15" s="166">
        <v>7287.6959999999999</v>
      </c>
      <c r="AE15" s="124">
        <f t="shared" si="5"/>
        <v>9.0639488577440031E-3</v>
      </c>
    </row>
    <row r="16" spans="1:31" x14ac:dyDescent="0.2">
      <c r="A16" s="114" t="str">
        <f>Translation!$A356</f>
        <v>3.0% – 3.9%</v>
      </c>
      <c r="B16" s="30">
        <v>99</v>
      </c>
      <c r="C16" s="6">
        <v>138543</v>
      </c>
      <c r="D16" s="6">
        <v>62987</v>
      </c>
      <c r="E16" s="150">
        <v>43291.933000000005</v>
      </c>
      <c r="F16" s="31">
        <f t="shared" si="0"/>
        <v>4.430657514819579E-2</v>
      </c>
      <c r="G16" s="41">
        <v>63</v>
      </c>
      <c r="H16" s="42">
        <v>90605</v>
      </c>
      <c r="I16" s="42">
        <v>37140</v>
      </c>
      <c r="J16" s="160">
        <v>25056.705000000002</v>
      </c>
      <c r="K16" s="44">
        <f t="shared" si="1"/>
        <v>2.717230952707101E-2</v>
      </c>
      <c r="L16" s="76">
        <v>70</v>
      </c>
      <c r="M16" s="122">
        <v>91907</v>
      </c>
      <c r="N16" s="122">
        <v>37709</v>
      </c>
      <c r="O16" s="166">
        <v>24995.147000000001</v>
      </c>
      <c r="P16" s="124">
        <f t="shared" si="2"/>
        <v>2.7671299745675851E-2</v>
      </c>
      <c r="Q16" s="76">
        <v>77</v>
      </c>
      <c r="R16" s="122">
        <v>110456</v>
      </c>
      <c r="S16" s="122">
        <v>40260</v>
      </c>
      <c r="T16" s="166">
        <v>28014.643</v>
      </c>
      <c r="U16" s="124">
        <f t="shared" si="3"/>
        <v>3.2572699124362489E-2</v>
      </c>
      <c r="V16" s="76">
        <v>89</v>
      </c>
      <c r="W16" s="122">
        <v>100609</v>
      </c>
      <c r="X16" s="122">
        <v>14983</v>
      </c>
      <c r="Y16" s="166">
        <v>14153.437</v>
      </c>
      <c r="Z16" s="124">
        <f t="shared" si="4"/>
        <v>1.719256804399515E-2</v>
      </c>
      <c r="AA16" s="76">
        <v>116</v>
      </c>
      <c r="AB16" s="122">
        <v>97258</v>
      </c>
      <c r="AC16" s="122">
        <v>17981</v>
      </c>
      <c r="AD16" s="166">
        <v>14243.355</v>
      </c>
      <c r="AE16" s="124">
        <f t="shared" si="5"/>
        <v>1.7714932302704767E-2</v>
      </c>
    </row>
    <row r="17" spans="1:31" ht="12.75" customHeight="1" x14ac:dyDescent="0.2">
      <c r="A17" s="110" t="str">
        <f>Translation!$A357</f>
        <v>4.0% – 4.9%</v>
      </c>
      <c r="B17" s="30">
        <v>329</v>
      </c>
      <c r="C17" s="6">
        <v>544991</v>
      </c>
      <c r="D17" s="6">
        <v>180832</v>
      </c>
      <c r="E17" s="150">
        <v>169931.25</v>
      </c>
      <c r="F17" s="31">
        <f t="shared" si="0"/>
        <v>0.17391396448275581</v>
      </c>
      <c r="G17" s="41">
        <v>193</v>
      </c>
      <c r="H17" s="42">
        <v>184712</v>
      </c>
      <c r="I17" s="42">
        <v>55697</v>
      </c>
      <c r="J17" s="160">
        <v>45338.423000000003</v>
      </c>
      <c r="K17" s="44">
        <f t="shared" si="1"/>
        <v>4.916646714822541E-2</v>
      </c>
      <c r="L17" s="76">
        <v>211</v>
      </c>
      <c r="M17" s="122">
        <v>173228</v>
      </c>
      <c r="N17" s="122">
        <v>55184</v>
      </c>
      <c r="O17" s="166">
        <v>45638.853999999999</v>
      </c>
      <c r="P17" s="124">
        <f t="shared" si="2"/>
        <v>5.0525264327636772E-2</v>
      </c>
      <c r="Q17" s="76">
        <v>238</v>
      </c>
      <c r="R17" s="122">
        <v>174784</v>
      </c>
      <c r="S17" s="122">
        <v>63304</v>
      </c>
      <c r="T17" s="166">
        <v>50275.555999999997</v>
      </c>
      <c r="U17" s="124">
        <f t="shared" si="3"/>
        <v>5.8455521239304642E-2</v>
      </c>
      <c r="V17" s="76">
        <v>270</v>
      </c>
      <c r="W17" s="122">
        <v>234425</v>
      </c>
      <c r="X17" s="122">
        <v>90326</v>
      </c>
      <c r="Y17" s="166">
        <v>67646.937000000005</v>
      </c>
      <c r="Z17" s="124">
        <f t="shared" si="4"/>
        <v>8.2172589409932953E-2</v>
      </c>
      <c r="AA17" s="76">
        <v>403</v>
      </c>
      <c r="AB17" s="122">
        <v>407710</v>
      </c>
      <c r="AC17" s="122">
        <v>130015</v>
      </c>
      <c r="AD17" s="166">
        <v>104415.21</v>
      </c>
      <c r="AE17" s="124">
        <f t="shared" si="5"/>
        <v>0.1298646545369895</v>
      </c>
    </row>
    <row r="18" spans="1:31" ht="12.75" customHeight="1" x14ac:dyDescent="0.2">
      <c r="A18" s="110" t="str">
        <f>Translation!$A358</f>
        <v>5.0% – 5.9%</v>
      </c>
      <c r="B18" s="30">
        <v>501</v>
      </c>
      <c r="C18" s="6">
        <v>1530049</v>
      </c>
      <c r="D18" s="6">
        <v>405328</v>
      </c>
      <c r="E18" s="150">
        <v>376640.81</v>
      </c>
      <c r="F18" s="31">
        <f t="shared" si="0"/>
        <v>0.38546821996010966</v>
      </c>
      <c r="G18" s="41">
        <v>479</v>
      </c>
      <c r="H18" s="42">
        <v>849824</v>
      </c>
      <c r="I18" s="42">
        <v>284446</v>
      </c>
      <c r="J18" s="160">
        <v>254301.20199999999</v>
      </c>
      <c r="K18" s="44">
        <f t="shared" si="1"/>
        <v>0.27577253169761179</v>
      </c>
      <c r="L18" s="76">
        <v>501</v>
      </c>
      <c r="M18" s="122">
        <v>880338</v>
      </c>
      <c r="N18" s="122">
        <v>298009</v>
      </c>
      <c r="O18" s="166">
        <v>259622.91099999999</v>
      </c>
      <c r="P18" s="124">
        <f t="shared" si="2"/>
        <v>0.28741992960177121</v>
      </c>
      <c r="Q18" s="76">
        <v>498</v>
      </c>
      <c r="R18" s="122">
        <v>835357</v>
      </c>
      <c r="S18" s="122">
        <v>295336</v>
      </c>
      <c r="T18" s="166">
        <v>241208.511</v>
      </c>
      <c r="U18" s="124">
        <f t="shared" si="3"/>
        <v>0.28045377037424607</v>
      </c>
      <c r="V18" s="76">
        <v>574</v>
      </c>
      <c r="W18" s="122">
        <v>1019989</v>
      </c>
      <c r="X18" s="122">
        <v>380707</v>
      </c>
      <c r="Y18" s="166">
        <v>294621.65299999999</v>
      </c>
      <c r="Z18" s="124">
        <f t="shared" si="4"/>
        <v>0.35788500110869381</v>
      </c>
      <c r="AA18" s="76">
        <v>619</v>
      </c>
      <c r="AB18" s="122">
        <v>1256691</v>
      </c>
      <c r="AC18" s="122">
        <v>430992</v>
      </c>
      <c r="AD18" s="166">
        <v>332840.08899999998</v>
      </c>
      <c r="AE18" s="124">
        <f t="shared" si="5"/>
        <v>0.4139642411679853</v>
      </c>
    </row>
    <row r="19" spans="1:31" x14ac:dyDescent="0.2">
      <c r="A19" s="114" t="str">
        <f>Translation!$A359</f>
        <v>6.0% – 6.9%</v>
      </c>
      <c r="B19" s="30">
        <v>261</v>
      </c>
      <c r="C19" s="6">
        <v>1059769</v>
      </c>
      <c r="D19" s="6">
        <v>242537</v>
      </c>
      <c r="E19" s="150">
        <v>253320.68</v>
      </c>
      <c r="F19" s="31">
        <f t="shared" ref="F19:F23" si="6">E19/E$36</f>
        <v>0.25925781011007426</v>
      </c>
      <c r="G19" s="41">
        <v>475</v>
      </c>
      <c r="H19" s="42">
        <v>1443703</v>
      </c>
      <c r="I19" s="42">
        <v>406950</v>
      </c>
      <c r="J19" s="160">
        <v>344454.55799999996</v>
      </c>
      <c r="K19" s="44">
        <f t="shared" ref="K19:K23" si="7">J19/J$36</f>
        <v>0.37353777633517382</v>
      </c>
      <c r="L19" s="76">
        <v>457</v>
      </c>
      <c r="M19" s="122">
        <v>1455356</v>
      </c>
      <c r="N19" s="122">
        <v>384661</v>
      </c>
      <c r="O19" s="166">
        <v>331537.47399999999</v>
      </c>
      <c r="P19" s="124">
        <f t="shared" ref="P19:P23" si="8">O19/O$36</f>
        <v>0.36703416147055318</v>
      </c>
      <c r="Q19" s="76">
        <v>461</v>
      </c>
      <c r="R19" s="122">
        <v>1428356</v>
      </c>
      <c r="S19" s="122">
        <v>351879</v>
      </c>
      <c r="T19" s="166">
        <v>307679.761</v>
      </c>
      <c r="U19" s="124">
        <f t="shared" ref="U19:U23" si="9">T19/T$36</f>
        <v>0.35774006763922567</v>
      </c>
      <c r="V19" s="76">
        <v>429</v>
      </c>
      <c r="W19" s="122">
        <v>1218948</v>
      </c>
      <c r="X19" s="122">
        <v>250821</v>
      </c>
      <c r="Y19" s="166">
        <v>227018.484</v>
      </c>
      <c r="Z19" s="124">
        <f t="shared" ref="Z19:Z23" si="10">Y19/Y$36</f>
        <v>0.27576557788858103</v>
      </c>
      <c r="AA19" s="76">
        <v>363</v>
      </c>
      <c r="AB19" s="122">
        <v>919134</v>
      </c>
      <c r="AC19" s="122">
        <v>194439</v>
      </c>
      <c r="AD19" s="166">
        <v>177505.799</v>
      </c>
      <c r="AE19" s="124">
        <f t="shared" ref="AE19:AE23" si="11">AD19/AD$36</f>
        <v>0.22076984057636137</v>
      </c>
    </row>
    <row r="20" spans="1:31" x14ac:dyDescent="0.2">
      <c r="A20" s="114" t="str">
        <f>Translation!$A360</f>
        <v>7.0% – 7.9%</v>
      </c>
      <c r="B20" s="30">
        <v>89</v>
      </c>
      <c r="C20" s="6">
        <v>142684</v>
      </c>
      <c r="D20" s="6">
        <v>31689</v>
      </c>
      <c r="E20" s="150">
        <v>32261.536</v>
      </c>
      <c r="F20" s="31">
        <f t="shared" si="6"/>
        <v>3.3017656411420196E-2</v>
      </c>
      <c r="G20" s="41">
        <v>164</v>
      </c>
      <c r="H20" s="42">
        <v>506973</v>
      </c>
      <c r="I20" s="42">
        <v>115878</v>
      </c>
      <c r="J20" s="160">
        <v>117572.18399999999</v>
      </c>
      <c r="K20" s="44">
        <f t="shared" si="7"/>
        <v>0.12749911751851431</v>
      </c>
      <c r="L20" s="76">
        <v>185</v>
      </c>
      <c r="M20" s="122">
        <v>376413</v>
      </c>
      <c r="N20" s="122">
        <v>109723</v>
      </c>
      <c r="O20" s="166">
        <v>108371.21500000001</v>
      </c>
      <c r="P20" s="124">
        <f t="shared" si="8"/>
        <v>0.11997418435138961</v>
      </c>
      <c r="Q20" s="76">
        <v>159</v>
      </c>
      <c r="R20" s="122">
        <v>255743</v>
      </c>
      <c r="S20" s="122">
        <v>75073</v>
      </c>
      <c r="T20" s="166">
        <v>72995.487999999998</v>
      </c>
      <c r="U20" s="124">
        <f t="shared" si="9"/>
        <v>8.4872045953254246E-2</v>
      </c>
      <c r="V20" s="76">
        <v>137</v>
      </c>
      <c r="W20" s="122">
        <v>261117</v>
      </c>
      <c r="X20" s="122">
        <v>88639</v>
      </c>
      <c r="Y20" s="166">
        <v>77195.618000000002</v>
      </c>
      <c r="Z20" s="124">
        <f t="shared" si="10"/>
        <v>9.377163406763013E-2</v>
      </c>
      <c r="AA20" s="76">
        <v>80</v>
      </c>
      <c r="AB20" s="122">
        <v>147901</v>
      </c>
      <c r="AC20" s="122">
        <v>55914</v>
      </c>
      <c r="AD20" s="166">
        <v>44020.108</v>
      </c>
      <c r="AE20" s="124">
        <f t="shared" si="11"/>
        <v>5.4749266108845326E-2</v>
      </c>
    </row>
    <row r="21" spans="1:31" x14ac:dyDescent="0.2">
      <c r="A21" s="114" t="str">
        <f>Translation!$A361</f>
        <v>8.0% – 8.9%</v>
      </c>
      <c r="B21" s="30">
        <v>19</v>
      </c>
      <c r="C21" s="6">
        <v>59500</v>
      </c>
      <c r="D21" s="6">
        <v>13397</v>
      </c>
      <c r="E21" s="150">
        <v>15627.249</v>
      </c>
      <c r="F21" s="31">
        <f t="shared" si="6"/>
        <v>1.5993508124898637E-2</v>
      </c>
      <c r="G21" s="41">
        <v>37</v>
      </c>
      <c r="H21" s="42">
        <v>87109</v>
      </c>
      <c r="I21" s="42">
        <v>26878</v>
      </c>
      <c r="J21" s="160">
        <v>27220.261999999999</v>
      </c>
      <c r="K21" s="44">
        <f t="shared" si="7"/>
        <v>2.9518541423222602E-2</v>
      </c>
      <c r="L21" s="76">
        <v>42</v>
      </c>
      <c r="M21" s="122">
        <v>94218</v>
      </c>
      <c r="N21" s="122">
        <v>22661</v>
      </c>
      <c r="O21" s="166">
        <v>21682.062999999998</v>
      </c>
      <c r="P21" s="124">
        <f t="shared" si="8"/>
        <v>2.4003494133386281E-2</v>
      </c>
      <c r="Q21" s="76">
        <v>52</v>
      </c>
      <c r="R21" s="122">
        <v>159682</v>
      </c>
      <c r="S21" s="122">
        <v>54479</v>
      </c>
      <c r="T21" s="166">
        <v>51588.832999999999</v>
      </c>
      <c r="U21" s="124">
        <f t="shared" si="9"/>
        <v>5.9982471862517844E-2</v>
      </c>
      <c r="V21" s="76">
        <v>32</v>
      </c>
      <c r="W21" s="122">
        <v>85618</v>
      </c>
      <c r="X21" s="122">
        <v>33103</v>
      </c>
      <c r="Y21" s="166">
        <v>33240.044999999998</v>
      </c>
      <c r="Z21" s="124">
        <f t="shared" si="10"/>
        <v>4.0377594180689876E-2</v>
      </c>
      <c r="AA21" s="76">
        <v>16</v>
      </c>
      <c r="AB21" s="122">
        <v>49272</v>
      </c>
      <c r="AC21" s="122">
        <v>15402</v>
      </c>
      <c r="AD21" s="166">
        <v>12977.364</v>
      </c>
      <c r="AE21" s="124">
        <f t="shared" si="11"/>
        <v>1.6140377370890351E-2</v>
      </c>
    </row>
    <row r="22" spans="1:31" ht="12.75" customHeight="1" x14ac:dyDescent="0.2">
      <c r="A22" s="110" t="str">
        <f>Translation!$A362</f>
        <v>9.0% – 9.9%</v>
      </c>
      <c r="B22" s="30">
        <v>7</v>
      </c>
      <c r="C22" s="6">
        <v>1226</v>
      </c>
      <c r="D22" s="6">
        <v>162</v>
      </c>
      <c r="E22" s="150">
        <v>363.29199999999997</v>
      </c>
      <c r="F22" s="31">
        <f t="shared" si="6"/>
        <v>3.7180655108974553E-4</v>
      </c>
      <c r="G22" s="41">
        <v>16</v>
      </c>
      <c r="H22" s="42">
        <v>18303</v>
      </c>
      <c r="I22" s="42">
        <v>6236</v>
      </c>
      <c r="J22" s="160">
        <v>8518.2330000000002</v>
      </c>
      <c r="K22" s="44">
        <f t="shared" si="7"/>
        <v>9.2374501635275122E-3</v>
      </c>
      <c r="L22" s="76">
        <v>19</v>
      </c>
      <c r="M22" s="122">
        <v>18535</v>
      </c>
      <c r="N22" s="122">
        <v>5216</v>
      </c>
      <c r="O22" s="166">
        <v>8075.125</v>
      </c>
      <c r="P22" s="124">
        <f t="shared" si="8"/>
        <v>8.939703549605077E-3</v>
      </c>
      <c r="Q22" s="76">
        <v>13</v>
      </c>
      <c r="R22" s="122">
        <v>13818</v>
      </c>
      <c r="S22" s="122">
        <v>4189</v>
      </c>
      <c r="T22" s="166">
        <v>6294.6130000000003</v>
      </c>
      <c r="U22" s="124">
        <f t="shared" si="9"/>
        <v>7.3187630966170345E-3</v>
      </c>
      <c r="V22" s="76">
        <v>14</v>
      </c>
      <c r="W22" s="122">
        <v>12663</v>
      </c>
      <c r="X22" s="122">
        <v>4345</v>
      </c>
      <c r="Y22" s="166">
        <v>6438.14</v>
      </c>
      <c r="Z22" s="124">
        <f t="shared" si="10"/>
        <v>7.8205852067428534E-3</v>
      </c>
      <c r="AA22" s="76">
        <v>13</v>
      </c>
      <c r="AB22" s="122">
        <v>9452</v>
      </c>
      <c r="AC22" s="122">
        <v>3895</v>
      </c>
      <c r="AD22" s="166">
        <v>6120.7520000000004</v>
      </c>
      <c r="AE22" s="124">
        <f t="shared" si="11"/>
        <v>7.6125819599135751E-3</v>
      </c>
    </row>
    <row r="23" spans="1:31" ht="12.75" customHeight="1" x14ac:dyDescent="0.2">
      <c r="A23" s="110" t="str">
        <f>Translation!$A363</f>
        <v>10.0% oder höher</v>
      </c>
      <c r="B23" s="30">
        <v>7</v>
      </c>
      <c r="C23" s="6">
        <v>4679</v>
      </c>
      <c r="D23" s="6">
        <v>1378</v>
      </c>
      <c r="E23" s="150">
        <v>1811.4690000000001</v>
      </c>
      <c r="F23" s="31">
        <f t="shared" si="6"/>
        <v>1.8539247803309468E-3</v>
      </c>
      <c r="G23" s="41">
        <v>10</v>
      </c>
      <c r="H23" s="42">
        <v>7036</v>
      </c>
      <c r="I23" s="42">
        <v>1366</v>
      </c>
      <c r="J23" s="160">
        <v>1872.8209999999999</v>
      </c>
      <c r="K23" s="44">
        <f t="shared" si="7"/>
        <v>2.0309482791451886E-3</v>
      </c>
      <c r="L23" s="76">
        <v>8</v>
      </c>
      <c r="M23" s="122">
        <v>8231</v>
      </c>
      <c r="N23" s="122">
        <v>1324</v>
      </c>
      <c r="O23" s="166">
        <v>2113.2179999999998</v>
      </c>
      <c r="P23" s="124">
        <f t="shared" si="8"/>
        <v>2.3394736868704003E-3</v>
      </c>
      <c r="Q23" s="76">
        <v>8</v>
      </c>
      <c r="R23" s="122">
        <v>8017</v>
      </c>
      <c r="S23" s="122">
        <v>1251</v>
      </c>
      <c r="T23" s="166">
        <v>1927.0730000000001</v>
      </c>
      <c r="U23" s="124">
        <f t="shared" si="9"/>
        <v>2.2406128473485311E-3</v>
      </c>
      <c r="V23" s="76">
        <v>5</v>
      </c>
      <c r="W23" s="122">
        <v>8385</v>
      </c>
      <c r="X23" s="122">
        <v>1209</v>
      </c>
      <c r="Y23" s="166">
        <v>1792.6859999999999</v>
      </c>
      <c r="Z23" s="124">
        <f t="shared" si="10"/>
        <v>2.1776248438112587E-3</v>
      </c>
      <c r="AA23" s="76">
        <v>2</v>
      </c>
      <c r="AB23" s="122">
        <v>5799</v>
      </c>
      <c r="AC23" s="122">
        <v>795</v>
      </c>
      <c r="AD23" s="166">
        <v>1129.731</v>
      </c>
      <c r="AE23" s="124">
        <f t="shared" si="11"/>
        <v>1.4050838573683631E-3</v>
      </c>
    </row>
    <row r="24" spans="1:3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</row>
    <row r="25" spans="1:3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</row>
    <row r="26" spans="1:3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</row>
    <row r="27" spans="1:3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</row>
    <row r="28" spans="1:3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</row>
    <row r="29" spans="1:3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</row>
    <row r="30" spans="1:3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</row>
    <row r="31" spans="1:3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</row>
    <row r="32" spans="1:3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</row>
    <row r="33" spans="1:3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</row>
    <row r="34" spans="1:3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115" t="s">
        <v>2</v>
      </c>
      <c r="B36" s="32">
        <f t="shared" ref="B36:F36" si="12">SUM(B$12:B$35)</f>
        <v>1456</v>
      </c>
      <c r="C36" s="7">
        <f t="shared" si="12"/>
        <v>4315781</v>
      </c>
      <c r="D36" s="7">
        <f t="shared" si="12"/>
        <v>949506</v>
      </c>
      <c r="E36" s="151">
        <f t="shared" si="12"/>
        <v>977099.51299999992</v>
      </c>
      <c r="F36" s="64">
        <f t="shared" si="12"/>
        <v>1</v>
      </c>
      <c r="G36" s="45">
        <f t="shared" ref="G36:AE36" si="13">SUM(G$12:G$35)</f>
        <v>1587</v>
      </c>
      <c r="H36" s="65">
        <f t="shared" si="13"/>
        <v>4241897</v>
      </c>
      <c r="I36" s="65">
        <f t="shared" si="13"/>
        <v>937295</v>
      </c>
      <c r="J36" s="161">
        <f t="shared" si="13"/>
        <v>922141.15899999999</v>
      </c>
      <c r="K36" s="66">
        <f t="shared" si="13"/>
        <v>1</v>
      </c>
      <c r="L36" s="77">
        <f t="shared" si="13"/>
        <v>1654</v>
      </c>
      <c r="M36" s="125">
        <f t="shared" si="13"/>
        <v>4175912</v>
      </c>
      <c r="N36" s="125">
        <f t="shared" si="13"/>
        <v>917491</v>
      </c>
      <c r="O36" s="167">
        <f t="shared" si="13"/>
        <v>903287.78299999994</v>
      </c>
      <c r="P36" s="127">
        <f t="shared" si="13"/>
        <v>1</v>
      </c>
      <c r="Q36" s="77">
        <f t="shared" si="13"/>
        <v>1682</v>
      </c>
      <c r="R36" s="125">
        <f t="shared" si="13"/>
        <v>4050094</v>
      </c>
      <c r="S36" s="125">
        <f t="shared" si="13"/>
        <v>888825</v>
      </c>
      <c r="T36" s="167">
        <f t="shared" si="13"/>
        <v>860065.13899999997</v>
      </c>
      <c r="U36" s="127">
        <f t="shared" si="13"/>
        <v>1</v>
      </c>
      <c r="V36" s="77">
        <f t="shared" si="13"/>
        <v>1743</v>
      </c>
      <c r="W36" s="125">
        <f t="shared" si="13"/>
        <v>4038155</v>
      </c>
      <c r="X36" s="125">
        <f t="shared" si="13"/>
        <v>878601</v>
      </c>
      <c r="Y36" s="167">
        <f t="shared" si="13"/>
        <v>823229.95400000014</v>
      </c>
      <c r="Z36" s="127">
        <f t="shared" si="13"/>
        <v>0.99999999999999978</v>
      </c>
      <c r="AA36" s="77">
        <f t="shared" si="13"/>
        <v>1845</v>
      </c>
      <c r="AB36" s="125">
        <f t="shared" si="13"/>
        <v>4004037</v>
      </c>
      <c r="AC36" s="125">
        <f t="shared" si="13"/>
        <v>868818</v>
      </c>
      <c r="AD36" s="167">
        <f t="shared" si="13"/>
        <v>804031.0149999999</v>
      </c>
      <c r="AE36" s="127">
        <f t="shared" si="13"/>
        <v>1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</row>
    <row r="52" spans="1:31" x14ac:dyDescent="0.2">
      <c r="A52" s="114" t="str">
        <f>$A$12</f>
        <v>nicht definiert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63" si="14">E52/E$76</f>
        <v>9.1109128280130389E-2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63" si="15">J52/J$76</f>
        <v>0.12098780608840218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63" si="16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63" si="17">T52/T$76</f>
        <v>0.13350008739228941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63" si="18">Y52/Y$76</f>
        <v>0.14015542685544299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63" si="19">AD52/AD$76</f>
        <v>0.15068573691933382</v>
      </c>
    </row>
    <row r="53" spans="1:31" x14ac:dyDescent="0.2">
      <c r="A53" s="114" t="str">
        <f>$A$13</f>
        <v>unter 1.0%</v>
      </c>
      <c r="B53" s="33">
        <v>13</v>
      </c>
      <c r="C53" s="8">
        <v>832</v>
      </c>
      <c r="D53" s="8">
        <v>96</v>
      </c>
      <c r="E53" s="152">
        <v>186.935</v>
      </c>
      <c r="F53" s="34">
        <f t="shared" si="14"/>
        <v>2.2302374576836797E-4</v>
      </c>
      <c r="G53" s="47">
        <v>16</v>
      </c>
      <c r="H53" s="48">
        <v>1607</v>
      </c>
      <c r="I53" s="48">
        <v>119</v>
      </c>
      <c r="J53" s="162">
        <v>371.09300000000002</v>
      </c>
      <c r="K53" s="50">
        <f t="shared" si="15"/>
        <v>4.6719776308088492E-4</v>
      </c>
      <c r="L53" s="128">
        <v>13</v>
      </c>
      <c r="M53" s="129">
        <v>988</v>
      </c>
      <c r="N53" s="129">
        <v>94</v>
      </c>
      <c r="O53" s="168">
        <v>139.411</v>
      </c>
      <c r="P53" s="131">
        <f t="shared" si="16"/>
        <v>1.8122325157948887E-4</v>
      </c>
      <c r="Q53" s="128">
        <v>17</v>
      </c>
      <c r="R53" s="129">
        <v>7047</v>
      </c>
      <c r="S53" s="129">
        <v>19</v>
      </c>
      <c r="T53" s="168">
        <v>722.28899999999999</v>
      </c>
      <c r="U53" s="131">
        <f t="shared" si="17"/>
        <v>9.8567285021245441E-4</v>
      </c>
      <c r="V53" s="128">
        <v>22</v>
      </c>
      <c r="W53" s="129">
        <v>7312</v>
      </c>
      <c r="X53" s="129">
        <v>60</v>
      </c>
      <c r="Y53" s="168">
        <v>835.56100000000004</v>
      </c>
      <c r="Z53" s="131">
        <f t="shared" si="18"/>
        <v>1.1869068602320474E-3</v>
      </c>
      <c r="AA53" s="128">
        <v>28</v>
      </c>
      <c r="AB53" s="129">
        <v>9434</v>
      </c>
      <c r="AC53" s="129">
        <v>129</v>
      </c>
      <c r="AD53" s="168">
        <v>923.65300000000002</v>
      </c>
      <c r="AE53" s="131">
        <f t="shared" si="19"/>
        <v>1.3608550343234551E-3</v>
      </c>
    </row>
    <row r="54" spans="1:31" x14ac:dyDescent="0.2">
      <c r="A54" s="114" t="str">
        <f>$A$14</f>
        <v>1.0% – 1.9%</v>
      </c>
      <c r="B54" s="33">
        <v>4</v>
      </c>
      <c r="C54" s="8">
        <v>426</v>
      </c>
      <c r="D54" s="8">
        <v>210</v>
      </c>
      <c r="E54" s="152">
        <v>217.536</v>
      </c>
      <c r="F54" s="34">
        <f t="shared" si="14"/>
        <v>2.5953242335286436E-4</v>
      </c>
      <c r="G54" s="47">
        <v>5</v>
      </c>
      <c r="H54" s="48">
        <v>74</v>
      </c>
      <c r="I54" s="48">
        <v>8</v>
      </c>
      <c r="J54" s="162">
        <v>25.675999999999998</v>
      </c>
      <c r="K54" s="50">
        <f t="shared" si="15"/>
        <v>3.2325508066346711E-5</v>
      </c>
      <c r="L54" s="128">
        <v>4</v>
      </c>
      <c r="M54" s="129">
        <v>126</v>
      </c>
      <c r="N54" s="129">
        <v>270</v>
      </c>
      <c r="O54" s="168">
        <v>105.352</v>
      </c>
      <c r="P54" s="131">
        <f t="shared" si="16"/>
        <v>1.3694925077936684E-4</v>
      </c>
      <c r="Q54" s="128">
        <v>5</v>
      </c>
      <c r="R54" s="129">
        <v>113</v>
      </c>
      <c r="S54" s="129">
        <v>17</v>
      </c>
      <c r="T54" s="168">
        <v>26.277999999999999</v>
      </c>
      <c r="U54" s="131">
        <f t="shared" si="17"/>
        <v>3.5860315134084659E-5</v>
      </c>
      <c r="V54" s="128">
        <v>12</v>
      </c>
      <c r="W54" s="129">
        <v>682</v>
      </c>
      <c r="X54" s="129">
        <v>91</v>
      </c>
      <c r="Y54" s="168">
        <v>183.458</v>
      </c>
      <c r="Z54" s="131">
        <f t="shared" si="18"/>
        <v>2.6060043343867291E-4</v>
      </c>
      <c r="AA54" s="128">
        <v>14</v>
      </c>
      <c r="AB54" s="129">
        <v>591</v>
      </c>
      <c r="AC54" s="129">
        <v>143</v>
      </c>
      <c r="AD54" s="168">
        <v>215.80799999999999</v>
      </c>
      <c r="AE54" s="131">
        <f t="shared" si="19"/>
        <v>3.1795858752938188E-4</v>
      </c>
    </row>
    <row r="55" spans="1:31" x14ac:dyDescent="0.2">
      <c r="A55" s="114" t="str">
        <f>$A$15</f>
        <v>2.0% – 2.9%</v>
      </c>
      <c r="B55" s="33">
        <v>48</v>
      </c>
      <c r="C55" s="8">
        <v>17627</v>
      </c>
      <c r="D55" s="8">
        <v>10181</v>
      </c>
      <c r="E55" s="152">
        <v>6999.0169999999998</v>
      </c>
      <c r="F55" s="34">
        <f t="shared" si="14"/>
        <v>8.3502125767592229E-3</v>
      </c>
      <c r="G55" s="47">
        <v>21</v>
      </c>
      <c r="H55" s="48">
        <v>1755</v>
      </c>
      <c r="I55" s="48">
        <v>1844</v>
      </c>
      <c r="J55" s="162">
        <v>1245.8130000000001</v>
      </c>
      <c r="K55" s="50">
        <f t="shared" si="15"/>
        <v>1.5684506223967751E-3</v>
      </c>
      <c r="L55" s="128">
        <v>22</v>
      </c>
      <c r="M55" s="129">
        <v>1817</v>
      </c>
      <c r="N55" s="129">
        <v>1719</v>
      </c>
      <c r="O55" s="168">
        <v>1265.44</v>
      </c>
      <c r="P55" s="131">
        <f t="shared" si="16"/>
        <v>1.6449717129835408E-3</v>
      </c>
      <c r="Q55" s="128">
        <v>27</v>
      </c>
      <c r="R55" s="129">
        <v>3016</v>
      </c>
      <c r="S55" s="129">
        <v>1837</v>
      </c>
      <c r="T55" s="168">
        <v>1446.002</v>
      </c>
      <c r="U55" s="131">
        <f t="shared" si="17"/>
        <v>1.9732889643244039E-3</v>
      </c>
      <c r="V55" s="128">
        <v>22</v>
      </c>
      <c r="W55" s="129">
        <v>1721</v>
      </c>
      <c r="X55" s="129">
        <v>2021</v>
      </c>
      <c r="Y55" s="168">
        <v>1379.3209999999999</v>
      </c>
      <c r="Z55" s="131">
        <f t="shared" si="18"/>
        <v>1.9593130332341119E-3</v>
      </c>
      <c r="AA55" s="128">
        <v>39</v>
      </c>
      <c r="AB55" s="129">
        <v>86072</v>
      </c>
      <c r="AC55" s="129">
        <v>13879</v>
      </c>
      <c r="AD55" s="168">
        <v>7236.0709999999999</v>
      </c>
      <c r="AE55" s="131">
        <f t="shared" si="19"/>
        <v>1.0661193813122414E-2</v>
      </c>
    </row>
    <row r="56" spans="1:31" x14ac:dyDescent="0.2">
      <c r="A56" s="114" t="str">
        <f>$A$16</f>
        <v>3.0% – 3.9%</v>
      </c>
      <c r="B56" s="33">
        <v>97</v>
      </c>
      <c r="C56" s="8">
        <v>122198</v>
      </c>
      <c r="D56" s="8">
        <v>53477</v>
      </c>
      <c r="E56" s="152">
        <v>35238.133000000002</v>
      </c>
      <c r="F56" s="34">
        <f t="shared" si="14"/>
        <v>4.2041032527584121E-2</v>
      </c>
      <c r="G56" s="47">
        <v>62</v>
      </c>
      <c r="H56" s="48">
        <v>90181</v>
      </c>
      <c r="I56" s="48">
        <v>36977</v>
      </c>
      <c r="J56" s="162">
        <v>24935.111000000001</v>
      </c>
      <c r="K56" s="50">
        <f t="shared" si="15"/>
        <v>3.1392745434092172E-2</v>
      </c>
      <c r="L56" s="128">
        <v>70</v>
      </c>
      <c r="M56" s="129">
        <v>91907</v>
      </c>
      <c r="N56" s="129">
        <v>37709</v>
      </c>
      <c r="O56" s="168">
        <v>24995.147000000001</v>
      </c>
      <c r="P56" s="131">
        <f t="shared" si="16"/>
        <v>3.249171021689326E-2</v>
      </c>
      <c r="Q56" s="128">
        <v>77</v>
      </c>
      <c r="R56" s="129">
        <v>110456</v>
      </c>
      <c r="S56" s="129">
        <v>40260</v>
      </c>
      <c r="T56" s="168">
        <v>28014.643</v>
      </c>
      <c r="U56" s="131">
        <f t="shared" si="17"/>
        <v>3.8230227808390249E-2</v>
      </c>
      <c r="V56" s="128">
        <v>87</v>
      </c>
      <c r="W56" s="129">
        <v>100153</v>
      </c>
      <c r="X56" s="129">
        <v>14843</v>
      </c>
      <c r="Y56" s="168">
        <v>14118.34</v>
      </c>
      <c r="Z56" s="131">
        <f t="shared" si="18"/>
        <v>2.0054974563303608E-2</v>
      </c>
      <c r="AA56" s="128">
        <v>115</v>
      </c>
      <c r="AB56" s="129">
        <v>96868</v>
      </c>
      <c r="AC56" s="129">
        <v>17873</v>
      </c>
      <c r="AD56" s="168">
        <v>14216.352999999999</v>
      </c>
      <c r="AE56" s="131">
        <f t="shared" si="19"/>
        <v>2.0945523426838166E-2</v>
      </c>
    </row>
    <row r="57" spans="1:31" ht="12.75" customHeight="1" x14ac:dyDescent="0.2">
      <c r="A57" s="114" t="str">
        <f>$A$17</f>
        <v>4.0% – 4.9%</v>
      </c>
      <c r="B57" s="33">
        <v>318</v>
      </c>
      <c r="C57" s="8">
        <v>523911</v>
      </c>
      <c r="D57" s="8">
        <v>170417</v>
      </c>
      <c r="E57" s="152">
        <v>162117.587</v>
      </c>
      <c r="F57" s="34">
        <f t="shared" si="14"/>
        <v>0.19341520586123132</v>
      </c>
      <c r="G57" s="47">
        <v>187</v>
      </c>
      <c r="H57" s="48">
        <v>166911</v>
      </c>
      <c r="I57" s="48">
        <v>45592</v>
      </c>
      <c r="J57" s="162">
        <v>37220.214</v>
      </c>
      <c r="K57" s="50">
        <f t="shared" si="15"/>
        <v>4.6859414546196868E-2</v>
      </c>
      <c r="L57" s="128">
        <v>205</v>
      </c>
      <c r="M57" s="129">
        <v>155250</v>
      </c>
      <c r="N57" s="129">
        <v>45496</v>
      </c>
      <c r="O57" s="168">
        <v>37577.248</v>
      </c>
      <c r="P57" s="131">
        <f t="shared" si="16"/>
        <v>4.8847444376475632E-2</v>
      </c>
      <c r="Q57" s="128">
        <v>232</v>
      </c>
      <c r="R57" s="129">
        <v>156807</v>
      </c>
      <c r="S57" s="129">
        <v>53979</v>
      </c>
      <c r="T57" s="168">
        <v>42522.682000000001</v>
      </c>
      <c r="U57" s="131">
        <f t="shared" si="17"/>
        <v>5.8028646657526051E-2</v>
      </c>
      <c r="V57" s="128">
        <v>265</v>
      </c>
      <c r="W57" s="129">
        <v>199128</v>
      </c>
      <c r="X57" s="129">
        <v>76308</v>
      </c>
      <c r="Y57" s="168">
        <v>55409.131999999998</v>
      </c>
      <c r="Z57" s="131">
        <f t="shared" si="18"/>
        <v>7.8708171983018674E-2</v>
      </c>
      <c r="AA57" s="128">
        <v>392</v>
      </c>
      <c r="AB57" s="129">
        <v>346912</v>
      </c>
      <c r="AC57" s="129">
        <v>108012</v>
      </c>
      <c r="AD57" s="168">
        <v>85307.327000000005</v>
      </c>
      <c r="AE57" s="131">
        <f t="shared" si="19"/>
        <v>0.12568670855031835</v>
      </c>
    </row>
    <row r="58" spans="1:31" ht="12.75" customHeight="1" x14ac:dyDescent="0.2">
      <c r="A58" s="114" t="str">
        <f>$A$18</f>
        <v>5.0% – 5.9%</v>
      </c>
      <c r="B58" s="33">
        <v>483</v>
      </c>
      <c r="C58" s="8">
        <v>1362723</v>
      </c>
      <c r="D58" s="8">
        <v>321787</v>
      </c>
      <c r="E58" s="152">
        <v>308354.86300000001</v>
      </c>
      <c r="F58" s="34">
        <f t="shared" si="14"/>
        <v>0.3678843264886294</v>
      </c>
      <c r="G58" s="47">
        <v>467</v>
      </c>
      <c r="H58" s="48">
        <v>760729</v>
      </c>
      <c r="I58" s="48">
        <v>243766</v>
      </c>
      <c r="J58" s="162">
        <v>219822.329</v>
      </c>
      <c r="K58" s="50">
        <f t="shared" si="15"/>
        <v>0.27675138141659994</v>
      </c>
      <c r="L58" s="128">
        <v>485</v>
      </c>
      <c r="M58" s="129">
        <v>757615</v>
      </c>
      <c r="N58" s="129">
        <v>236704</v>
      </c>
      <c r="O58" s="168">
        <v>207945.09599999999</v>
      </c>
      <c r="P58" s="131">
        <f t="shared" si="16"/>
        <v>0.27031214500383011</v>
      </c>
      <c r="Q58" s="128">
        <v>482</v>
      </c>
      <c r="R58" s="129">
        <v>751168</v>
      </c>
      <c r="S58" s="129">
        <v>259489</v>
      </c>
      <c r="T58" s="168">
        <v>209143.212</v>
      </c>
      <c r="U58" s="131">
        <f t="shared" si="17"/>
        <v>0.28540762198320563</v>
      </c>
      <c r="V58" s="128">
        <v>555</v>
      </c>
      <c r="W58" s="129">
        <v>889623</v>
      </c>
      <c r="X58" s="129">
        <v>319901</v>
      </c>
      <c r="Y58" s="168">
        <v>243480.73</v>
      </c>
      <c r="Z58" s="131">
        <f t="shared" si="18"/>
        <v>0.3458621797466695</v>
      </c>
      <c r="AA58" s="128">
        <v>602</v>
      </c>
      <c r="AB58" s="129">
        <v>1113763</v>
      </c>
      <c r="AC58" s="129">
        <v>361654</v>
      </c>
      <c r="AD58" s="168">
        <v>274344.92599999998</v>
      </c>
      <c r="AE58" s="131">
        <f t="shared" si="19"/>
        <v>0.40420338989663401</v>
      </c>
    </row>
    <row r="59" spans="1:31" ht="12.75" customHeight="1" x14ac:dyDescent="0.2">
      <c r="A59" s="114" t="str">
        <f>$A$19</f>
        <v>6.0% – 6.9%</v>
      </c>
      <c r="B59" s="33">
        <v>257</v>
      </c>
      <c r="C59" s="8">
        <v>952802</v>
      </c>
      <c r="D59" s="8">
        <v>189524</v>
      </c>
      <c r="E59" s="152">
        <v>198640.43299999999</v>
      </c>
      <c r="F59" s="34">
        <f t="shared" si="14"/>
        <v>0.23698897172124284</v>
      </c>
      <c r="G59" s="47">
        <v>458</v>
      </c>
      <c r="H59" s="48">
        <v>1245664</v>
      </c>
      <c r="I59" s="48">
        <v>306493</v>
      </c>
      <c r="J59" s="162">
        <v>259391.54199999999</v>
      </c>
      <c r="K59" s="50">
        <f t="shared" si="15"/>
        <v>0.32656813301383047</v>
      </c>
      <c r="L59" s="128">
        <v>443</v>
      </c>
      <c r="M59" s="129">
        <v>1289257</v>
      </c>
      <c r="N59" s="129">
        <v>308501</v>
      </c>
      <c r="O59" s="168">
        <v>263281.83299999998</v>
      </c>
      <c r="P59" s="131">
        <f t="shared" si="16"/>
        <v>0.34224551762822136</v>
      </c>
      <c r="Q59" s="128">
        <v>446</v>
      </c>
      <c r="R59" s="129">
        <v>1255833</v>
      </c>
      <c r="S59" s="129">
        <v>270320</v>
      </c>
      <c r="T59" s="168">
        <v>240941.32500000001</v>
      </c>
      <c r="U59" s="131">
        <f t="shared" si="17"/>
        <v>0.32880096823669652</v>
      </c>
      <c r="V59" s="128">
        <v>419</v>
      </c>
      <c r="W59" s="129">
        <v>1123006</v>
      </c>
      <c r="X59" s="129">
        <v>205006</v>
      </c>
      <c r="Y59" s="168">
        <v>190053.94200000001</v>
      </c>
      <c r="Z59" s="131">
        <f t="shared" si="18"/>
        <v>0.26996990952658595</v>
      </c>
      <c r="AA59" s="128">
        <v>353</v>
      </c>
      <c r="AB59" s="129">
        <v>829416</v>
      </c>
      <c r="AC59" s="129">
        <v>154959</v>
      </c>
      <c r="AD59" s="168">
        <v>148432.02600000001</v>
      </c>
      <c r="AE59" s="131">
        <f t="shared" si="19"/>
        <v>0.21869086100183727</v>
      </c>
    </row>
    <row r="60" spans="1:31" ht="12.75" customHeight="1" x14ac:dyDescent="0.2">
      <c r="A60" s="114" t="str">
        <f>$A$20</f>
        <v>7.0% – 7.9%</v>
      </c>
      <c r="B60" s="33">
        <v>89</v>
      </c>
      <c r="C60" s="8">
        <v>142684</v>
      </c>
      <c r="D60" s="8">
        <v>31689</v>
      </c>
      <c r="E60" s="152">
        <v>32261.536</v>
      </c>
      <c r="F60" s="34">
        <f t="shared" si="14"/>
        <v>3.8489788444973125E-2</v>
      </c>
      <c r="G60" s="47">
        <v>164</v>
      </c>
      <c r="H60" s="48">
        <v>506973</v>
      </c>
      <c r="I60" s="48">
        <v>115878</v>
      </c>
      <c r="J60" s="162">
        <v>117572.18399999999</v>
      </c>
      <c r="K60" s="50">
        <f t="shared" si="15"/>
        <v>0.14802074241587473</v>
      </c>
      <c r="L60" s="128">
        <v>184</v>
      </c>
      <c r="M60" s="129">
        <v>357501</v>
      </c>
      <c r="N60" s="129">
        <v>100717</v>
      </c>
      <c r="O60" s="168">
        <v>102415.93700000001</v>
      </c>
      <c r="P60" s="131">
        <f t="shared" si="16"/>
        <v>0.13313260156443957</v>
      </c>
      <c r="Q60" s="128">
        <v>158</v>
      </c>
      <c r="R60" s="129">
        <v>208403</v>
      </c>
      <c r="S60" s="129">
        <v>51731</v>
      </c>
      <c r="T60" s="168">
        <v>52333.58</v>
      </c>
      <c r="U60" s="131">
        <f t="shared" si="17"/>
        <v>7.1417104456002384E-2</v>
      </c>
      <c r="V60" s="128">
        <v>136</v>
      </c>
      <c r="W60" s="129">
        <v>214846</v>
      </c>
      <c r="X60" s="129">
        <v>65610</v>
      </c>
      <c r="Y60" s="168">
        <v>58383.7</v>
      </c>
      <c r="Z60" s="131">
        <f t="shared" si="18"/>
        <v>8.2933518983927909E-2</v>
      </c>
      <c r="AA60" s="128">
        <v>79</v>
      </c>
      <c r="AB60" s="129">
        <v>102373</v>
      </c>
      <c r="AC60" s="129">
        <v>33032</v>
      </c>
      <c r="AD60" s="168">
        <v>25550.973000000002</v>
      </c>
      <c r="AE60" s="131">
        <f t="shared" si="19"/>
        <v>3.7645273970758147E-2</v>
      </c>
    </row>
    <row r="61" spans="1:31" ht="12.75" customHeight="1" x14ac:dyDescent="0.2">
      <c r="A61" s="114" t="str">
        <f>$A$21</f>
        <v>8.0% – 8.9%</v>
      </c>
      <c r="B61" s="33">
        <v>19</v>
      </c>
      <c r="C61" s="8">
        <v>59500</v>
      </c>
      <c r="D61" s="8">
        <v>13397</v>
      </c>
      <c r="E61" s="152">
        <v>15627.249</v>
      </c>
      <c r="F61" s="34">
        <f t="shared" si="14"/>
        <v>1.8644168336774722E-2</v>
      </c>
      <c r="G61" s="47">
        <v>37</v>
      </c>
      <c r="H61" s="48">
        <v>87109</v>
      </c>
      <c r="I61" s="48">
        <v>26878</v>
      </c>
      <c r="J61" s="162">
        <v>27220.261999999999</v>
      </c>
      <c r="K61" s="50">
        <f t="shared" si="15"/>
        <v>3.4269699285288627E-2</v>
      </c>
      <c r="L61" s="128">
        <v>42</v>
      </c>
      <c r="M61" s="129">
        <v>94218</v>
      </c>
      <c r="N61" s="129">
        <v>22661</v>
      </c>
      <c r="O61" s="168">
        <v>21682.062999999998</v>
      </c>
      <c r="P61" s="131">
        <f t="shared" si="16"/>
        <v>2.8184963581147304E-2</v>
      </c>
      <c r="Q61" s="128">
        <v>52</v>
      </c>
      <c r="R61" s="129">
        <v>159682</v>
      </c>
      <c r="S61" s="129">
        <v>54479</v>
      </c>
      <c r="T61" s="168">
        <v>51588.832999999999</v>
      </c>
      <c r="U61" s="131">
        <f t="shared" si="17"/>
        <v>7.040078425982442E-2</v>
      </c>
      <c r="V61" s="128">
        <v>32</v>
      </c>
      <c r="W61" s="129">
        <v>85618</v>
      </c>
      <c r="X61" s="129">
        <v>33103</v>
      </c>
      <c r="Y61" s="168">
        <v>33240.044999999998</v>
      </c>
      <c r="Z61" s="131">
        <f t="shared" si="18"/>
        <v>4.72171839577505E-2</v>
      </c>
      <c r="AA61" s="128">
        <v>16</v>
      </c>
      <c r="AB61" s="129">
        <v>49272</v>
      </c>
      <c r="AC61" s="129">
        <v>15402</v>
      </c>
      <c r="AD61" s="168">
        <v>12977.364</v>
      </c>
      <c r="AE61" s="131">
        <f t="shared" si="19"/>
        <v>1.9120071208178796E-2</v>
      </c>
    </row>
    <row r="62" spans="1:31" ht="12.75" customHeight="1" x14ac:dyDescent="0.2">
      <c r="A62" s="114" t="str">
        <f>$A$22</f>
        <v>9.0% – 9.9%</v>
      </c>
      <c r="B62" s="33">
        <v>7</v>
      </c>
      <c r="C62" s="8">
        <v>1226</v>
      </c>
      <c r="D62" s="8">
        <v>162</v>
      </c>
      <c r="E62" s="152">
        <v>363.29199999999997</v>
      </c>
      <c r="F62" s="34">
        <f t="shared" si="14"/>
        <v>4.3342735521802731E-4</v>
      </c>
      <c r="G62" s="47">
        <v>16</v>
      </c>
      <c r="H62" s="48">
        <v>18303</v>
      </c>
      <c r="I62" s="48">
        <v>6236</v>
      </c>
      <c r="J62" s="162">
        <v>8518.2330000000002</v>
      </c>
      <c r="K62" s="50">
        <f t="shared" si="15"/>
        <v>1.0724264276075741E-2</v>
      </c>
      <c r="L62" s="128">
        <v>19</v>
      </c>
      <c r="M62" s="129">
        <v>18535</v>
      </c>
      <c r="N62" s="129">
        <v>5216</v>
      </c>
      <c r="O62" s="168">
        <v>8075.125</v>
      </c>
      <c r="P62" s="131">
        <f t="shared" si="16"/>
        <v>1.0497022540623194E-2</v>
      </c>
      <c r="Q62" s="128">
        <v>13</v>
      </c>
      <c r="R62" s="129">
        <v>13818</v>
      </c>
      <c r="S62" s="129">
        <v>4189</v>
      </c>
      <c r="T62" s="168">
        <v>6294.6130000000003</v>
      </c>
      <c r="U62" s="131">
        <f t="shared" si="17"/>
        <v>8.589953795079765E-3</v>
      </c>
      <c r="V62" s="128">
        <v>14</v>
      </c>
      <c r="W62" s="129">
        <v>12663</v>
      </c>
      <c r="X62" s="129">
        <v>4345</v>
      </c>
      <c r="Y62" s="168">
        <v>6438.14</v>
      </c>
      <c r="Z62" s="131">
        <f t="shared" si="18"/>
        <v>9.1453197709495237E-3</v>
      </c>
      <c r="AA62" s="128">
        <v>13</v>
      </c>
      <c r="AB62" s="129">
        <v>9452</v>
      </c>
      <c r="AC62" s="129">
        <v>3895</v>
      </c>
      <c r="AD62" s="168">
        <v>6120.7520000000004</v>
      </c>
      <c r="AE62" s="131">
        <f t="shared" si="19"/>
        <v>9.0179495687724258E-3</v>
      </c>
    </row>
    <row r="63" spans="1:31" ht="12.75" customHeight="1" x14ac:dyDescent="0.2">
      <c r="A63" s="114" t="str">
        <f>$A$23</f>
        <v>10.0% oder höher</v>
      </c>
      <c r="B63" s="33">
        <v>7</v>
      </c>
      <c r="C63" s="8">
        <v>4679</v>
      </c>
      <c r="D63" s="8">
        <v>1378</v>
      </c>
      <c r="E63" s="152">
        <v>1811.4690000000001</v>
      </c>
      <c r="F63" s="34">
        <f t="shared" si="14"/>
        <v>2.1611822383356769E-3</v>
      </c>
      <c r="G63" s="47">
        <v>10</v>
      </c>
      <c r="H63" s="48">
        <v>7036</v>
      </c>
      <c r="I63" s="48">
        <v>1366</v>
      </c>
      <c r="J63" s="162">
        <v>1872.8209999999999</v>
      </c>
      <c r="K63" s="50">
        <f t="shared" si="15"/>
        <v>2.357839630095167E-3</v>
      </c>
      <c r="L63" s="128">
        <v>8</v>
      </c>
      <c r="M63" s="129">
        <v>8231</v>
      </c>
      <c r="N63" s="129">
        <v>1324</v>
      </c>
      <c r="O63" s="168">
        <v>2113.2179999999998</v>
      </c>
      <c r="P63" s="131">
        <f t="shared" si="16"/>
        <v>2.7470159259764602E-3</v>
      </c>
      <c r="Q63" s="128">
        <v>8</v>
      </c>
      <c r="R63" s="129">
        <v>8017</v>
      </c>
      <c r="S63" s="129">
        <v>1251</v>
      </c>
      <c r="T63" s="168">
        <v>1927.0730000000001</v>
      </c>
      <c r="U63" s="131">
        <f t="shared" si="17"/>
        <v>2.6297832813146336E-3</v>
      </c>
      <c r="V63" s="128">
        <v>5</v>
      </c>
      <c r="W63" s="129">
        <v>8385</v>
      </c>
      <c r="X63" s="129">
        <v>1209</v>
      </c>
      <c r="Y63" s="168">
        <v>1792.6859999999999</v>
      </c>
      <c r="Z63" s="131">
        <f t="shared" si="18"/>
        <v>2.5464942854464823E-3</v>
      </c>
      <c r="AA63" s="128">
        <v>2</v>
      </c>
      <c r="AB63" s="129">
        <v>5799</v>
      </c>
      <c r="AC63" s="129">
        <v>795</v>
      </c>
      <c r="AD63" s="168">
        <v>1129.731</v>
      </c>
      <c r="AE63" s="131">
        <f t="shared" si="19"/>
        <v>1.6644780223539265E-3</v>
      </c>
    </row>
    <row r="64" spans="1:3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</row>
    <row r="65" spans="1:3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</row>
    <row r="66" spans="1:3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</row>
    <row r="67" spans="1:3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</row>
    <row r="68" spans="1:3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</row>
    <row r="69" spans="1:3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</row>
    <row r="70" spans="1:3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</row>
    <row r="71" spans="1:3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</row>
    <row r="72" spans="1:3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</row>
    <row r="73" spans="1:3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</row>
    <row r="74" spans="1:3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115" t="s">
        <v>2</v>
      </c>
      <c r="B76" s="35">
        <f t="shared" ref="B76:F76" si="20">SUM(B$52:B$75)</f>
        <v>1418</v>
      </c>
      <c r="C76" s="9">
        <f t="shared" si="20"/>
        <v>4004052</v>
      </c>
      <c r="D76" s="9">
        <f t="shared" si="20"/>
        <v>792852</v>
      </c>
      <c r="E76" s="153">
        <f t="shared" si="20"/>
        <v>838184.28999999992</v>
      </c>
      <c r="F76" s="67">
        <f t="shared" si="20"/>
        <v>1</v>
      </c>
      <c r="G76" s="51">
        <f t="shared" ref="G76:AE76" si="21">SUM(G$52:G$75)</f>
        <v>1549</v>
      </c>
      <c r="H76" s="68">
        <f t="shared" si="21"/>
        <v>3936527</v>
      </c>
      <c r="I76" s="68">
        <f t="shared" si="21"/>
        <v>785835</v>
      </c>
      <c r="J76" s="163">
        <f t="shared" si="21"/>
        <v>794295.32700000005</v>
      </c>
      <c r="K76" s="69">
        <f t="shared" si="21"/>
        <v>1</v>
      </c>
      <c r="L76" s="132">
        <f t="shared" si="21"/>
        <v>1616</v>
      </c>
      <c r="M76" s="133">
        <f t="shared" si="21"/>
        <v>3850189</v>
      </c>
      <c r="N76" s="133">
        <f t="shared" si="21"/>
        <v>761307</v>
      </c>
      <c r="O76" s="169">
        <f t="shared" si="21"/>
        <v>769277.66599999997</v>
      </c>
      <c r="P76" s="135">
        <f t="shared" si="21"/>
        <v>1</v>
      </c>
      <c r="Q76" s="132">
        <f t="shared" si="21"/>
        <v>1643</v>
      </c>
      <c r="R76" s="133">
        <f t="shared" si="21"/>
        <v>3728054</v>
      </c>
      <c r="S76" s="133">
        <f t="shared" si="21"/>
        <v>738727</v>
      </c>
      <c r="T76" s="169">
        <f t="shared" si="21"/>
        <v>732787.76</v>
      </c>
      <c r="U76" s="135">
        <f t="shared" si="21"/>
        <v>0.99999999999999989</v>
      </c>
      <c r="V76" s="132">
        <f t="shared" si="21"/>
        <v>1705</v>
      </c>
      <c r="W76" s="133">
        <f t="shared" si="21"/>
        <v>3729812</v>
      </c>
      <c r="X76" s="133">
        <f t="shared" si="21"/>
        <v>734767</v>
      </c>
      <c r="Y76" s="169">
        <f t="shared" si="21"/>
        <v>703981.94500000007</v>
      </c>
      <c r="Z76" s="135">
        <f t="shared" si="21"/>
        <v>1</v>
      </c>
      <c r="AA76" s="132">
        <f t="shared" si="21"/>
        <v>1802</v>
      </c>
      <c r="AB76" s="133">
        <f t="shared" si="21"/>
        <v>3664657</v>
      </c>
      <c r="AC76" s="133">
        <f t="shared" si="21"/>
        <v>714906</v>
      </c>
      <c r="AD76" s="169">
        <f t="shared" si="21"/>
        <v>678729.89899999986</v>
      </c>
      <c r="AE76" s="135">
        <f t="shared" si="21"/>
        <v>1.0000000000000002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</row>
    <row r="92" spans="1:3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22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3" si="23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3" si="24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3" si="25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26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27">AD92/AD$116</f>
        <v>0</v>
      </c>
    </row>
    <row r="93" spans="1:31" x14ac:dyDescent="0.2">
      <c r="A93" s="114" t="str">
        <f>$A$13</f>
        <v>unter 1.0%</v>
      </c>
      <c r="B93" s="36">
        <v>1</v>
      </c>
      <c r="C93" s="10">
        <v>11</v>
      </c>
      <c r="D93" s="10">
        <v>29</v>
      </c>
      <c r="E93" s="154">
        <v>60.475999999999999</v>
      </c>
      <c r="F93" s="37">
        <f t="shared" si="22"/>
        <v>4.3534465621525151E-4</v>
      </c>
      <c r="G93" s="53">
        <v>1</v>
      </c>
      <c r="H93" s="54">
        <v>11</v>
      </c>
      <c r="I93" s="54">
        <v>29</v>
      </c>
      <c r="J93" s="164">
        <v>59.523000000000003</v>
      </c>
      <c r="K93" s="56">
        <f t="shared" si="23"/>
        <v>4.6558420457539835E-4</v>
      </c>
      <c r="L93" s="136">
        <v>1</v>
      </c>
      <c r="M93" s="137">
        <v>11</v>
      </c>
      <c r="N93" s="137">
        <v>25</v>
      </c>
      <c r="O93" s="170">
        <v>59.777000000000001</v>
      </c>
      <c r="P93" s="139">
        <f t="shared" si="24"/>
        <v>4.4606333714341883E-4</v>
      </c>
      <c r="Q93" s="136">
        <v>1</v>
      </c>
      <c r="R93" s="137">
        <v>11</v>
      </c>
      <c r="S93" s="137">
        <v>25</v>
      </c>
      <c r="T93" s="170">
        <v>58.862000000000002</v>
      </c>
      <c r="U93" s="139">
        <f t="shared" si="25"/>
        <v>4.6247023990021046E-4</v>
      </c>
      <c r="V93" s="136">
        <v>1</v>
      </c>
      <c r="W93" s="137">
        <v>11</v>
      </c>
      <c r="X93" s="137">
        <v>26</v>
      </c>
      <c r="Y93" s="170">
        <v>57.723999999999997</v>
      </c>
      <c r="Z93" s="139">
        <f t="shared" si="26"/>
        <v>4.8406678219675762E-4</v>
      </c>
      <c r="AA93" s="136">
        <v>2</v>
      </c>
      <c r="AB93" s="137">
        <v>13</v>
      </c>
      <c r="AC93" s="137">
        <v>38</v>
      </c>
      <c r="AD93" s="170">
        <v>76.534999999999997</v>
      </c>
      <c r="AE93" s="139">
        <f t="shared" si="27"/>
        <v>6.1080860604625421E-4</v>
      </c>
    </row>
    <row r="94" spans="1:31" x14ac:dyDescent="0.2">
      <c r="A94" s="114" t="str">
        <f>$A$14</f>
        <v>1.0% – 1.9%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2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7"/>
        <v>0</v>
      </c>
    </row>
    <row r="95" spans="1:31" x14ac:dyDescent="0.2">
      <c r="A95" s="114" t="str">
        <f>$A$15</f>
        <v>2.0% – 2.9%</v>
      </c>
      <c r="B95" s="36">
        <v>2</v>
      </c>
      <c r="C95" s="10">
        <v>0</v>
      </c>
      <c r="D95" s="10">
        <v>146</v>
      </c>
      <c r="E95" s="154">
        <v>21.09</v>
      </c>
      <c r="F95" s="37">
        <f t="shared" si="22"/>
        <v>1.51819214226795E-4</v>
      </c>
      <c r="G95" s="53">
        <v>1</v>
      </c>
      <c r="H95" s="54">
        <v>0</v>
      </c>
      <c r="I95" s="54">
        <v>26</v>
      </c>
      <c r="J95" s="164">
        <v>4.617</v>
      </c>
      <c r="K95" s="56">
        <f t="shared" si="23"/>
        <v>3.6113809326220351E-5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4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5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6"/>
        <v>0</v>
      </c>
      <c r="AA95" s="136">
        <v>1</v>
      </c>
      <c r="AB95" s="137">
        <v>5</v>
      </c>
      <c r="AC95" s="137">
        <v>63</v>
      </c>
      <c r="AD95" s="170">
        <v>51.625</v>
      </c>
      <c r="AE95" s="139">
        <f t="shared" si="27"/>
        <v>4.1200750358839585E-4</v>
      </c>
    </row>
    <row r="96" spans="1:31" x14ac:dyDescent="0.2">
      <c r="A96" s="114" t="str">
        <f>$A$16</f>
        <v>3.0% – 3.9%</v>
      </c>
      <c r="B96" s="36">
        <v>2</v>
      </c>
      <c r="C96" s="10">
        <v>16345</v>
      </c>
      <c r="D96" s="10">
        <v>9510</v>
      </c>
      <c r="E96" s="154">
        <v>8053.8</v>
      </c>
      <c r="F96" s="37">
        <f t="shared" si="22"/>
        <v>5.797636735608163E-2</v>
      </c>
      <c r="G96" s="53">
        <v>1</v>
      </c>
      <c r="H96" s="54">
        <v>424</v>
      </c>
      <c r="I96" s="54">
        <v>163</v>
      </c>
      <c r="J96" s="164">
        <v>121.59399999999999</v>
      </c>
      <c r="K96" s="56">
        <f t="shared" si="23"/>
        <v>9.5109866389699743E-4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4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5"/>
        <v>0</v>
      </c>
      <c r="V96" s="136">
        <v>2</v>
      </c>
      <c r="W96" s="137">
        <v>456</v>
      </c>
      <c r="X96" s="137">
        <v>140</v>
      </c>
      <c r="Y96" s="170">
        <v>35.097000000000001</v>
      </c>
      <c r="Z96" s="139">
        <f t="shared" si="26"/>
        <v>2.9431937937009916E-4</v>
      </c>
      <c r="AA96" s="136">
        <v>1</v>
      </c>
      <c r="AB96" s="137">
        <v>390</v>
      </c>
      <c r="AC96" s="137">
        <v>108</v>
      </c>
      <c r="AD96" s="170">
        <v>27.001999999999999</v>
      </c>
      <c r="AE96" s="139">
        <f t="shared" si="27"/>
        <v>2.1549688352336783E-4</v>
      </c>
    </row>
    <row r="97" spans="1:31" ht="12.75" customHeight="1" x14ac:dyDescent="0.2">
      <c r="A97" s="114" t="str">
        <f>$A$17</f>
        <v>4.0% – 4.9%</v>
      </c>
      <c r="B97" s="36">
        <v>11</v>
      </c>
      <c r="C97" s="10">
        <v>21080</v>
      </c>
      <c r="D97" s="10">
        <v>10415</v>
      </c>
      <c r="E97" s="154">
        <v>7813.6629999999996</v>
      </c>
      <c r="F97" s="37">
        <f t="shared" si="22"/>
        <v>5.6247708719439626E-2</v>
      </c>
      <c r="G97" s="53">
        <v>6</v>
      </c>
      <c r="H97" s="54">
        <v>17801</v>
      </c>
      <c r="I97" s="54">
        <v>10105</v>
      </c>
      <c r="J97" s="164">
        <v>8118.2089999999998</v>
      </c>
      <c r="K97" s="56">
        <f t="shared" si="23"/>
        <v>6.3499989581201205E-2</v>
      </c>
      <c r="L97" s="136">
        <v>6</v>
      </c>
      <c r="M97" s="137">
        <v>17978</v>
      </c>
      <c r="N97" s="137">
        <v>9688</v>
      </c>
      <c r="O97" s="170">
        <v>8061.6059999999998</v>
      </c>
      <c r="P97" s="139">
        <f t="shared" si="24"/>
        <v>6.0156696975348513E-2</v>
      </c>
      <c r="Q97" s="136">
        <v>6</v>
      </c>
      <c r="R97" s="137">
        <v>17977</v>
      </c>
      <c r="S97" s="137">
        <v>9325</v>
      </c>
      <c r="T97" s="170">
        <v>7752.8739999999998</v>
      </c>
      <c r="U97" s="139">
        <f t="shared" si="25"/>
        <v>6.091321223703075E-2</v>
      </c>
      <c r="V97" s="136">
        <v>5</v>
      </c>
      <c r="W97" s="137">
        <v>35297</v>
      </c>
      <c r="X97" s="137">
        <v>14018</v>
      </c>
      <c r="Y97" s="170">
        <v>12237.805</v>
      </c>
      <c r="Z97" s="139">
        <f t="shared" si="26"/>
        <v>0.1026248161510185</v>
      </c>
      <c r="AA97" s="136">
        <v>11</v>
      </c>
      <c r="AB97" s="137">
        <v>60798</v>
      </c>
      <c r="AC97" s="137">
        <v>22003</v>
      </c>
      <c r="AD97" s="170">
        <v>19107.883000000002</v>
      </c>
      <c r="AE97" s="139">
        <f t="shared" si="27"/>
        <v>0.15249571280753799</v>
      </c>
    </row>
    <row r="98" spans="1:31" ht="12.75" customHeight="1" x14ac:dyDescent="0.2">
      <c r="A98" s="114" t="str">
        <f>$A$18</f>
        <v>5.0% – 5.9%</v>
      </c>
      <c r="B98" s="36">
        <v>18</v>
      </c>
      <c r="C98" s="10">
        <v>167326</v>
      </c>
      <c r="D98" s="10">
        <v>83541</v>
      </c>
      <c r="E98" s="154">
        <v>68285.947</v>
      </c>
      <c r="F98" s="37">
        <f t="shared" si="22"/>
        <v>0.49156561480666522</v>
      </c>
      <c r="G98" s="53">
        <v>12</v>
      </c>
      <c r="H98" s="54">
        <v>89095</v>
      </c>
      <c r="I98" s="54">
        <v>40680</v>
      </c>
      <c r="J98" s="164">
        <v>34478.873</v>
      </c>
      <c r="K98" s="56">
        <f t="shared" si="23"/>
        <v>0.26969102129195732</v>
      </c>
      <c r="L98" s="136">
        <v>16</v>
      </c>
      <c r="M98" s="137">
        <v>122723</v>
      </c>
      <c r="N98" s="137">
        <v>61305</v>
      </c>
      <c r="O98" s="170">
        <v>51677.815000000002</v>
      </c>
      <c r="P98" s="139">
        <f t="shared" si="24"/>
        <v>0.38562622104120692</v>
      </c>
      <c r="Q98" s="136">
        <v>16</v>
      </c>
      <c r="R98" s="137">
        <v>84189</v>
      </c>
      <c r="S98" s="137">
        <v>35847</v>
      </c>
      <c r="T98" s="170">
        <v>32065.298999999999</v>
      </c>
      <c r="U98" s="139">
        <f t="shared" si="25"/>
        <v>0.25193242704974311</v>
      </c>
      <c r="V98" s="136">
        <v>19</v>
      </c>
      <c r="W98" s="137">
        <v>130366</v>
      </c>
      <c r="X98" s="137">
        <v>60806</v>
      </c>
      <c r="Y98" s="170">
        <v>51140.923000000003</v>
      </c>
      <c r="Z98" s="139">
        <f t="shared" si="26"/>
        <v>0.42886186049445907</v>
      </c>
      <c r="AA98" s="136">
        <v>17</v>
      </c>
      <c r="AB98" s="137">
        <v>142928</v>
      </c>
      <c r="AC98" s="137">
        <v>69338</v>
      </c>
      <c r="AD98" s="170">
        <v>58495.163</v>
      </c>
      <c r="AE98" s="139">
        <f t="shared" si="27"/>
        <v>0.46683672793464986</v>
      </c>
    </row>
    <row r="99" spans="1:31" ht="12.75" customHeight="1" x14ac:dyDescent="0.2">
      <c r="A99" s="114" t="str">
        <f>$A$19</f>
        <v>6.0% – 6.9%</v>
      </c>
      <c r="B99" s="36">
        <v>4</v>
      </c>
      <c r="C99" s="10">
        <v>106967</v>
      </c>
      <c r="D99" s="10">
        <v>53013</v>
      </c>
      <c r="E99" s="154">
        <v>54680.247000000003</v>
      </c>
      <c r="F99" s="37">
        <f t="shared" si="22"/>
        <v>0.39362314524737152</v>
      </c>
      <c r="G99" s="53">
        <v>17</v>
      </c>
      <c r="H99" s="54">
        <v>198039</v>
      </c>
      <c r="I99" s="54">
        <v>100457</v>
      </c>
      <c r="J99" s="164">
        <v>85063.016000000003</v>
      </c>
      <c r="K99" s="56">
        <f t="shared" si="23"/>
        <v>0.66535619244904287</v>
      </c>
      <c r="L99" s="136">
        <v>14</v>
      </c>
      <c r="M99" s="137">
        <v>166099</v>
      </c>
      <c r="N99" s="137">
        <v>76160</v>
      </c>
      <c r="O99" s="170">
        <v>68255.641000000003</v>
      </c>
      <c r="P99" s="139">
        <f t="shared" si="24"/>
        <v>0.50933200065783091</v>
      </c>
      <c r="Q99" s="136">
        <v>15</v>
      </c>
      <c r="R99" s="137">
        <v>172523</v>
      </c>
      <c r="S99" s="137">
        <v>81559</v>
      </c>
      <c r="T99" s="170">
        <v>66738.436000000002</v>
      </c>
      <c r="U99" s="139">
        <f t="shared" si="25"/>
        <v>0.52435426094058712</v>
      </c>
      <c r="V99" s="136">
        <v>10</v>
      </c>
      <c r="W99" s="137">
        <v>95942</v>
      </c>
      <c r="X99" s="137">
        <v>45815</v>
      </c>
      <c r="Y99" s="170">
        <v>36964.542000000001</v>
      </c>
      <c r="Z99" s="139">
        <f t="shared" si="26"/>
        <v>0.30998037040601661</v>
      </c>
      <c r="AA99" s="136">
        <v>10</v>
      </c>
      <c r="AB99" s="137">
        <v>89718</v>
      </c>
      <c r="AC99" s="137">
        <v>39480</v>
      </c>
      <c r="AD99" s="170">
        <v>29073.773000000001</v>
      </c>
      <c r="AE99" s="139">
        <f t="shared" si="27"/>
        <v>0.2320312374552195</v>
      </c>
    </row>
    <row r="100" spans="1:31" ht="12.75" customHeight="1" x14ac:dyDescent="0.2">
      <c r="A100" s="114" t="str">
        <f>$A$20</f>
        <v>7.0% – 7.9%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2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3"/>
        <v>0</v>
      </c>
      <c r="L100" s="136">
        <v>1</v>
      </c>
      <c r="M100" s="137">
        <v>18912</v>
      </c>
      <c r="N100" s="137">
        <v>9006</v>
      </c>
      <c r="O100" s="170">
        <v>5955.2780000000002</v>
      </c>
      <c r="P100" s="139">
        <f t="shared" si="24"/>
        <v>4.4439017988470234E-2</v>
      </c>
      <c r="Q100" s="136">
        <v>1</v>
      </c>
      <c r="R100" s="137">
        <v>47340</v>
      </c>
      <c r="S100" s="137">
        <v>23342</v>
      </c>
      <c r="T100" s="170">
        <v>20661.907999999999</v>
      </c>
      <c r="U100" s="139">
        <f t="shared" si="25"/>
        <v>0.16233762953273889</v>
      </c>
      <c r="V100" s="136">
        <v>1</v>
      </c>
      <c r="W100" s="137">
        <v>46271</v>
      </c>
      <c r="X100" s="137">
        <v>23029</v>
      </c>
      <c r="Y100" s="170">
        <v>18811.918000000001</v>
      </c>
      <c r="Z100" s="139">
        <f t="shared" si="26"/>
        <v>0.15775456678693897</v>
      </c>
      <c r="AA100" s="136">
        <v>1</v>
      </c>
      <c r="AB100" s="137">
        <v>45528</v>
      </c>
      <c r="AC100" s="137">
        <v>22882</v>
      </c>
      <c r="AD100" s="170">
        <v>18469.134999999998</v>
      </c>
      <c r="AE100" s="139">
        <f t="shared" si="27"/>
        <v>0.14739800880943471</v>
      </c>
    </row>
    <row r="101" spans="1:31" ht="12.75" customHeight="1" x14ac:dyDescent="0.2">
      <c r="A101" s="114" t="str">
        <f>$A$21</f>
        <v>8.0% – 8.9%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3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24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25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6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27"/>
        <v>0</v>
      </c>
    </row>
    <row r="102" spans="1:31" ht="12.75" customHeight="1" x14ac:dyDescent="0.2">
      <c r="A102" s="114" t="str">
        <f>$A$22</f>
        <v>9.0% – 9.9%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2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3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4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25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26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27"/>
        <v>0</v>
      </c>
    </row>
    <row r="103" spans="1:31" ht="12.75" customHeight="1" x14ac:dyDescent="0.2">
      <c r="A103" s="114" t="str">
        <f>$A$23</f>
        <v>10.0% oder höher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2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3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4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6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7"/>
        <v>0</v>
      </c>
    </row>
    <row r="104" spans="1:31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22"/>
        <v>0</v>
      </c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</row>
    <row r="105" spans="1:31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22"/>
        <v>0</v>
      </c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</row>
    <row r="106" spans="1:31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22"/>
        <v>0</v>
      </c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</row>
    <row r="107" spans="1:31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22"/>
        <v>0</v>
      </c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</row>
    <row r="108" spans="1:31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22"/>
        <v>0</v>
      </c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</row>
    <row r="109" spans="1:31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22"/>
        <v>0</v>
      </c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</row>
    <row r="110" spans="1:31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22"/>
        <v>0</v>
      </c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</row>
    <row r="111" spans="1:31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22"/>
        <v>0</v>
      </c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</row>
    <row r="112" spans="1:31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22"/>
        <v>0</v>
      </c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</row>
    <row r="113" spans="1:31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22"/>
        <v>0</v>
      </c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</row>
    <row r="114" spans="1:31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22"/>
        <v>0</v>
      </c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</row>
    <row r="115" spans="1:31" ht="12.75" hidden="1" customHeight="1" x14ac:dyDescent="0.2">
      <c r="B115" s="36"/>
      <c r="C115" s="10"/>
      <c r="D115" s="10"/>
      <c r="E115" s="154"/>
      <c r="F115" s="37">
        <f t="shared" si="22"/>
        <v>0</v>
      </c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115" t="s">
        <v>2</v>
      </c>
      <c r="B116" s="38">
        <f t="shared" ref="B116:F116" si="28">SUM(B$92:B$115)</f>
        <v>38</v>
      </c>
      <c r="C116" s="11">
        <f t="shared" si="28"/>
        <v>311729</v>
      </c>
      <c r="D116" s="11">
        <f t="shared" si="28"/>
        <v>156654</v>
      </c>
      <c r="E116" s="155">
        <f t="shared" si="28"/>
        <v>138915.223</v>
      </c>
      <c r="F116" s="70">
        <f t="shared" si="28"/>
        <v>1</v>
      </c>
      <c r="G116" s="57">
        <f t="shared" ref="G116:AE116" si="29">SUM(G$92:G$115)</f>
        <v>38</v>
      </c>
      <c r="H116" s="71">
        <f t="shared" si="29"/>
        <v>305370</v>
      </c>
      <c r="I116" s="71">
        <f t="shared" si="29"/>
        <v>151460</v>
      </c>
      <c r="J116" s="165">
        <f t="shared" si="29"/>
        <v>127845.83199999999</v>
      </c>
      <c r="K116" s="72">
        <f t="shared" si="29"/>
        <v>1</v>
      </c>
      <c r="L116" s="140">
        <f t="shared" si="29"/>
        <v>38</v>
      </c>
      <c r="M116" s="141">
        <f t="shared" si="29"/>
        <v>325723</v>
      </c>
      <c r="N116" s="141">
        <f t="shared" si="29"/>
        <v>156184</v>
      </c>
      <c r="O116" s="171">
        <f t="shared" si="29"/>
        <v>134010.117</v>
      </c>
      <c r="P116" s="143">
        <f t="shared" si="29"/>
        <v>1</v>
      </c>
      <c r="Q116" s="140">
        <f t="shared" si="29"/>
        <v>39</v>
      </c>
      <c r="R116" s="141">
        <f t="shared" si="29"/>
        <v>322040</v>
      </c>
      <c r="S116" s="141">
        <f t="shared" si="29"/>
        <v>150098</v>
      </c>
      <c r="T116" s="171">
        <f t="shared" si="29"/>
        <v>127277.37899999999</v>
      </c>
      <c r="U116" s="143">
        <f t="shared" si="29"/>
        <v>1</v>
      </c>
      <c r="V116" s="140">
        <f t="shared" si="29"/>
        <v>38</v>
      </c>
      <c r="W116" s="141">
        <f t="shared" si="29"/>
        <v>308343</v>
      </c>
      <c r="X116" s="141">
        <f t="shared" si="29"/>
        <v>143834</v>
      </c>
      <c r="Y116" s="171">
        <f t="shared" si="29"/>
        <v>119248.00900000001</v>
      </c>
      <c r="Z116" s="143">
        <f t="shared" si="29"/>
        <v>1</v>
      </c>
      <c r="AA116" s="140">
        <f t="shared" si="29"/>
        <v>43</v>
      </c>
      <c r="AB116" s="141">
        <f t="shared" si="29"/>
        <v>339380</v>
      </c>
      <c r="AC116" s="141">
        <f t="shared" si="29"/>
        <v>153912</v>
      </c>
      <c r="AD116" s="171">
        <f t="shared" si="29"/>
        <v>125301.11599999999</v>
      </c>
      <c r="AE116" s="143">
        <f t="shared" si="29"/>
        <v>1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36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</row>
    <row r="132" spans="1:31" x14ac:dyDescent="0.2">
      <c r="A132" s="114" t="str">
        <f>$A$12</f>
        <v>nicht definiert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43" si="30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43" si="31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43" si="32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43" si="33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43" si="34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43" si="35">AD132/AD$156</f>
        <v>0</v>
      </c>
    </row>
    <row r="133" spans="1:31" x14ac:dyDescent="0.2">
      <c r="A133" s="114" t="str">
        <f>$A$13</f>
        <v>unter 1.0%</v>
      </c>
      <c r="B133" s="209">
        <v>13</v>
      </c>
      <c r="C133" s="210">
        <v>832</v>
      </c>
      <c r="D133" s="210">
        <v>96</v>
      </c>
      <c r="E133" s="211">
        <v>186.935</v>
      </c>
      <c r="F133" s="212">
        <f t="shared" si="30"/>
        <v>2.4538011405741831E-4</v>
      </c>
      <c r="G133" s="217">
        <v>16</v>
      </c>
      <c r="H133" s="218">
        <v>1607</v>
      </c>
      <c r="I133" s="218">
        <v>119</v>
      </c>
      <c r="J133" s="219">
        <v>371.09300000000002</v>
      </c>
      <c r="K133" s="220">
        <f t="shared" si="31"/>
        <v>5.3150316493546959E-4</v>
      </c>
      <c r="L133" s="227">
        <v>13</v>
      </c>
      <c r="M133" s="228">
        <v>988</v>
      </c>
      <c r="N133" s="228">
        <v>94</v>
      </c>
      <c r="O133" s="229">
        <v>139.411</v>
      </c>
      <c r="P133" s="230">
        <f t="shared" si="32"/>
        <v>2.0820170231934077E-4</v>
      </c>
      <c r="Q133" s="227">
        <v>17</v>
      </c>
      <c r="R133" s="228">
        <v>7047</v>
      </c>
      <c r="S133" s="228">
        <v>19</v>
      </c>
      <c r="T133" s="229">
        <v>722.28899999999999</v>
      </c>
      <c r="U133" s="230">
        <f t="shared" si="33"/>
        <v>1.1375336983544472E-3</v>
      </c>
      <c r="V133" s="227">
        <v>22</v>
      </c>
      <c r="W133" s="228">
        <v>7312</v>
      </c>
      <c r="X133" s="228">
        <v>60</v>
      </c>
      <c r="Y133" s="229">
        <v>835.56100000000004</v>
      </c>
      <c r="Z133" s="230">
        <f t="shared" si="34"/>
        <v>1.3803737295118158E-3</v>
      </c>
      <c r="AA133" s="227">
        <v>28</v>
      </c>
      <c r="AB133" s="228">
        <v>9434</v>
      </c>
      <c r="AC133" s="228">
        <v>129</v>
      </c>
      <c r="AD133" s="229">
        <v>923.65300000000002</v>
      </c>
      <c r="AE133" s="230">
        <f t="shared" si="35"/>
        <v>1.6022985760150877E-3</v>
      </c>
    </row>
    <row r="134" spans="1:31" x14ac:dyDescent="0.2">
      <c r="A134" s="114" t="str">
        <f>$A$14</f>
        <v>1.0% – 1.9%</v>
      </c>
      <c r="B134" s="209">
        <v>4</v>
      </c>
      <c r="C134" s="210">
        <v>426</v>
      </c>
      <c r="D134" s="210">
        <v>210</v>
      </c>
      <c r="E134" s="211">
        <v>217.536</v>
      </c>
      <c r="F134" s="212">
        <f t="shared" si="30"/>
        <v>2.8554849809610055E-4</v>
      </c>
      <c r="G134" s="217">
        <v>5</v>
      </c>
      <c r="H134" s="218">
        <v>74</v>
      </c>
      <c r="I134" s="218">
        <v>8</v>
      </c>
      <c r="J134" s="219">
        <v>25.675999999999998</v>
      </c>
      <c r="K134" s="220">
        <f t="shared" si="31"/>
        <v>3.6774811874336393E-5</v>
      </c>
      <c r="L134" s="227">
        <v>4</v>
      </c>
      <c r="M134" s="228">
        <v>126</v>
      </c>
      <c r="N134" s="228">
        <v>270</v>
      </c>
      <c r="O134" s="229">
        <v>105.352</v>
      </c>
      <c r="P134" s="230">
        <f t="shared" si="32"/>
        <v>1.5733669325051244E-4</v>
      </c>
      <c r="Q134" s="227">
        <v>5</v>
      </c>
      <c r="R134" s="228">
        <v>113</v>
      </c>
      <c r="S134" s="228">
        <v>17</v>
      </c>
      <c r="T134" s="229">
        <v>26.277999999999999</v>
      </c>
      <c r="U134" s="230">
        <f t="shared" si="33"/>
        <v>4.1385249568189693E-5</v>
      </c>
      <c r="V134" s="227">
        <v>12</v>
      </c>
      <c r="W134" s="228">
        <v>682</v>
      </c>
      <c r="X134" s="228">
        <v>91</v>
      </c>
      <c r="Y134" s="229">
        <v>183.458</v>
      </c>
      <c r="Z134" s="230">
        <f t="shared" si="34"/>
        <v>3.0307853486313829E-4</v>
      </c>
      <c r="AA134" s="227">
        <v>14</v>
      </c>
      <c r="AB134" s="228">
        <v>591</v>
      </c>
      <c r="AC134" s="228">
        <v>143</v>
      </c>
      <c r="AD134" s="229">
        <v>215.80799999999999</v>
      </c>
      <c r="AE134" s="230">
        <f t="shared" si="35"/>
        <v>3.7437095001333185E-4</v>
      </c>
    </row>
    <row r="135" spans="1:31" x14ac:dyDescent="0.2">
      <c r="A135" s="114" t="str">
        <f>$A$15</f>
        <v>2.0% – 2.9%</v>
      </c>
      <c r="B135" s="209">
        <v>48</v>
      </c>
      <c r="C135" s="210">
        <v>17627</v>
      </c>
      <c r="D135" s="210">
        <v>10181</v>
      </c>
      <c r="E135" s="211">
        <v>6999.0169999999998</v>
      </c>
      <c r="F135" s="212">
        <f t="shared" si="30"/>
        <v>9.1872554082959839E-3</v>
      </c>
      <c r="G135" s="217">
        <v>21</v>
      </c>
      <c r="H135" s="218">
        <v>1755</v>
      </c>
      <c r="I135" s="218">
        <v>1844</v>
      </c>
      <c r="J135" s="219">
        <v>1245.8130000000001</v>
      </c>
      <c r="K135" s="220">
        <f t="shared" si="31"/>
        <v>1.7843331790622626E-3</v>
      </c>
      <c r="L135" s="227">
        <v>22</v>
      </c>
      <c r="M135" s="228">
        <v>1817</v>
      </c>
      <c r="N135" s="228">
        <v>1719</v>
      </c>
      <c r="O135" s="229">
        <v>1265.44</v>
      </c>
      <c r="P135" s="230">
        <f t="shared" si="32"/>
        <v>1.8898563397650586E-3</v>
      </c>
      <c r="Q135" s="227">
        <v>27</v>
      </c>
      <c r="R135" s="228">
        <v>3016</v>
      </c>
      <c r="S135" s="228">
        <v>1837</v>
      </c>
      <c r="T135" s="229">
        <v>1446.002</v>
      </c>
      <c r="U135" s="230">
        <f t="shared" si="33"/>
        <v>2.2773100557919716E-3</v>
      </c>
      <c r="V135" s="227">
        <v>22</v>
      </c>
      <c r="W135" s="228">
        <v>1721</v>
      </c>
      <c r="X135" s="228">
        <v>2021</v>
      </c>
      <c r="Y135" s="229">
        <v>1379.3209999999999</v>
      </c>
      <c r="Z135" s="230">
        <f t="shared" si="34"/>
        <v>2.2786827927152743E-3</v>
      </c>
      <c r="AA135" s="227">
        <v>39</v>
      </c>
      <c r="AB135" s="228">
        <v>86072</v>
      </c>
      <c r="AC135" s="228">
        <v>13879</v>
      </c>
      <c r="AD135" s="229">
        <v>7236.0709999999999</v>
      </c>
      <c r="AE135" s="230">
        <f t="shared" si="35"/>
        <v>1.2552707845093419E-2</v>
      </c>
    </row>
    <row r="136" spans="1:31" x14ac:dyDescent="0.2">
      <c r="A136" s="114" t="str">
        <f>$A$16</f>
        <v>3.0% – 3.9%</v>
      </c>
      <c r="B136" s="209">
        <v>97</v>
      </c>
      <c r="C136" s="210">
        <v>122198</v>
      </c>
      <c r="D136" s="210">
        <v>53477</v>
      </c>
      <c r="E136" s="211">
        <v>35238.133000000002</v>
      </c>
      <c r="F136" s="212">
        <f t="shared" si="30"/>
        <v>4.6255313850859799E-2</v>
      </c>
      <c r="G136" s="217">
        <v>62</v>
      </c>
      <c r="H136" s="218">
        <v>90181</v>
      </c>
      <c r="I136" s="218">
        <v>36977</v>
      </c>
      <c r="J136" s="219">
        <v>24935.111000000001</v>
      </c>
      <c r="K136" s="220">
        <f t="shared" si="31"/>
        <v>3.5713663190944704E-2</v>
      </c>
      <c r="L136" s="227">
        <v>70</v>
      </c>
      <c r="M136" s="228">
        <v>91907</v>
      </c>
      <c r="N136" s="228">
        <v>37709</v>
      </c>
      <c r="O136" s="229">
        <v>24995.147000000001</v>
      </c>
      <c r="P136" s="230">
        <f t="shared" si="32"/>
        <v>3.7328705447361853E-2</v>
      </c>
      <c r="Q136" s="227">
        <v>77</v>
      </c>
      <c r="R136" s="228">
        <v>110456</v>
      </c>
      <c r="S136" s="228">
        <v>40260</v>
      </c>
      <c r="T136" s="229">
        <v>28014.643</v>
      </c>
      <c r="U136" s="230">
        <f t="shared" si="33"/>
        <v>4.4120290437580423E-2</v>
      </c>
      <c r="V136" s="227">
        <v>87</v>
      </c>
      <c r="W136" s="228">
        <v>100153</v>
      </c>
      <c r="X136" s="228">
        <v>14843</v>
      </c>
      <c r="Y136" s="229">
        <v>14118.34</v>
      </c>
      <c r="Z136" s="230">
        <f t="shared" si="34"/>
        <v>2.3323953176746941E-2</v>
      </c>
      <c r="AA136" s="227">
        <v>115</v>
      </c>
      <c r="AB136" s="228">
        <v>96868</v>
      </c>
      <c r="AC136" s="228">
        <v>17873</v>
      </c>
      <c r="AD136" s="229">
        <v>14216.352999999999</v>
      </c>
      <c r="AE136" s="230">
        <f t="shared" si="35"/>
        <v>2.466168806686907E-2</v>
      </c>
    </row>
    <row r="137" spans="1:31" ht="12.75" customHeight="1" x14ac:dyDescent="0.2">
      <c r="A137" s="114" t="str">
        <f>$A$17</f>
        <v>4.0% – 4.9%</v>
      </c>
      <c r="B137" s="209">
        <v>318</v>
      </c>
      <c r="C137" s="210">
        <v>523911</v>
      </c>
      <c r="D137" s="210">
        <v>170417</v>
      </c>
      <c r="E137" s="211">
        <v>162117.587</v>
      </c>
      <c r="F137" s="212">
        <f t="shared" si="30"/>
        <v>0.21280355197674827</v>
      </c>
      <c r="G137" s="217">
        <v>187</v>
      </c>
      <c r="H137" s="218">
        <v>166911</v>
      </c>
      <c r="I137" s="218">
        <v>45592</v>
      </c>
      <c r="J137" s="219">
        <v>37220.214</v>
      </c>
      <c r="K137" s="220">
        <f t="shared" si="31"/>
        <v>5.3309174628935266E-2</v>
      </c>
      <c r="L137" s="227">
        <v>205</v>
      </c>
      <c r="M137" s="228">
        <v>155250</v>
      </c>
      <c r="N137" s="228">
        <v>45496</v>
      </c>
      <c r="O137" s="229">
        <v>37577.248</v>
      </c>
      <c r="P137" s="230">
        <f t="shared" si="32"/>
        <v>5.6119294762077908E-2</v>
      </c>
      <c r="Q137" s="227">
        <v>232</v>
      </c>
      <c r="R137" s="228">
        <v>156807</v>
      </c>
      <c r="S137" s="228">
        <v>53979</v>
      </c>
      <c r="T137" s="229">
        <v>42522.682000000001</v>
      </c>
      <c r="U137" s="230">
        <f t="shared" si="33"/>
        <v>6.6969016168611298E-2</v>
      </c>
      <c r="V137" s="227">
        <v>265</v>
      </c>
      <c r="W137" s="228">
        <v>199128</v>
      </c>
      <c r="X137" s="228">
        <v>76308</v>
      </c>
      <c r="Y137" s="229">
        <v>55409.131999999998</v>
      </c>
      <c r="Z137" s="230">
        <f t="shared" si="34"/>
        <v>9.1537673716045265E-2</v>
      </c>
      <c r="AA137" s="227">
        <v>392</v>
      </c>
      <c r="AB137" s="228">
        <v>346912</v>
      </c>
      <c r="AC137" s="228">
        <v>108012</v>
      </c>
      <c r="AD137" s="229">
        <v>85307.327000000005</v>
      </c>
      <c r="AE137" s="230">
        <f t="shared" si="35"/>
        <v>0.14798610362955941</v>
      </c>
    </row>
    <row r="138" spans="1:31" ht="12.75" customHeight="1" x14ac:dyDescent="0.2">
      <c r="A138" s="114" t="str">
        <f>$A$18</f>
        <v>5.0% – 5.9%</v>
      </c>
      <c r="B138" s="209">
        <v>483</v>
      </c>
      <c r="C138" s="210">
        <v>1362723</v>
      </c>
      <c r="D138" s="210">
        <v>321787</v>
      </c>
      <c r="E138" s="211">
        <v>308354.86300000001</v>
      </c>
      <c r="F138" s="212">
        <f t="shared" si="30"/>
        <v>0.40476182337764255</v>
      </c>
      <c r="G138" s="217">
        <v>467</v>
      </c>
      <c r="H138" s="218">
        <v>760729</v>
      </c>
      <c r="I138" s="218">
        <v>243766</v>
      </c>
      <c r="J138" s="219">
        <v>219822.329</v>
      </c>
      <c r="K138" s="220">
        <f t="shared" si="31"/>
        <v>0.31484362029730029</v>
      </c>
      <c r="L138" s="227">
        <v>485</v>
      </c>
      <c r="M138" s="228">
        <v>757615</v>
      </c>
      <c r="N138" s="228">
        <v>236704</v>
      </c>
      <c r="O138" s="229">
        <v>207945.09599999999</v>
      </c>
      <c r="P138" s="230">
        <f t="shared" si="32"/>
        <v>0.31055313408668422</v>
      </c>
      <c r="Q138" s="227">
        <v>482</v>
      </c>
      <c r="R138" s="228">
        <v>751168</v>
      </c>
      <c r="S138" s="228">
        <v>259489</v>
      </c>
      <c r="T138" s="229">
        <v>209143.212</v>
      </c>
      <c r="U138" s="230">
        <f t="shared" si="33"/>
        <v>0.3293798623986911</v>
      </c>
      <c r="V138" s="227">
        <v>555</v>
      </c>
      <c r="W138" s="228">
        <v>889623</v>
      </c>
      <c r="X138" s="228">
        <v>319901</v>
      </c>
      <c r="Y138" s="229">
        <v>243480.73</v>
      </c>
      <c r="Z138" s="230">
        <f t="shared" si="34"/>
        <v>0.4022380213226317</v>
      </c>
      <c r="AA138" s="227">
        <v>602</v>
      </c>
      <c r="AB138" s="228">
        <v>1113763</v>
      </c>
      <c r="AC138" s="228">
        <v>361654</v>
      </c>
      <c r="AD138" s="229">
        <v>274344.92599999998</v>
      </c>
      <c r="AE138" s="230">
        <f t="shared" si="35"/>
        <v>0.47591734587205858</v>
      </c>
    </row>
    <row r="139" spans="1:31" ht="12.75" customHeight="1" x14ac:dyDescent="0.2">
      <c r="A139" s="114" t="str">
        <f>$A$19</f>
        <v>6.0% – 6.9%</v>
      </c>
      <c r="B139" s="209">
        <v>257</v>
      </c>
      <c r="C139" s="210">
        <v>952802</v>
      </c>
      <c r="D139" s="210">
        <v>189524</v>
      </c>
      <c r="E139" s="211">
        <v>198640.43299999999</v>
      </c>
      <c r="F139" s="212">
        <f t="shared" si="30"/>
        <v>0.26074524356570444</v>
      </c>
      <c r="G139" s="217">
        <v>458</v>
      </c>
      <c r="H139" s="218">
        <v>1245664</v>
      </c>
      <c r="I139" s="218">
        <v>306493</v>
      </c>
      <c r="J139" s="219">
        <v>259391.54199999999</v>
      </c>
      <c r="K139" s="220">
        <f t="shared" si="31"/>
        <v>0.37151718175899784</v>
      </c>
      <c r="L139" s="227">
        <v>443</v>
      </c>
      <c r="M139" s="228">
        <v>1289257</v>
      </c>
      <c r="N139" s="228">
        <v>308501</v>
      </c>
      <c r="O139" s="229">
        <v>263281.83299999998</v>
      </c>
      <c r="P139" s="230">
        <f t="shared" si="32"/>
        <v>0.39319512678595225</v>
      </c>
      <c r="Q139" s="227">
        <v>446</v>
      </c>
      <c r="R139" s="228">
        <v>1255833</v>
      </c>
      <c r="S139" s="228">
        <v>270320</v>
      </c>
      <c r="T139" s="229">
        <v>240941.32500000001</v>
      </c>
      <c r="U139" s="230">
        <f t="shared" si="33"/>
        <v>0.37945874367970556</v>
      </c>
      <c r="V139" s="227">
        <v>419</v>
      </c>
      <c r="W139" s="228">
        <v>1123006</v>
      </c>
      <c r="X139" s="228">
        <v>205006</v>
      </c>
      <c r="Y139" s="229">
        <v>190053.94200000001</v>
      </c>
      <c r="Z139" s="230">
        <f t="shared" si="34"/>
        <v>0.31397524385049369</v>
      </c>
      <c r="AA139" s="227">
        <v>353</v>
      </c>
      <c r="AB139" s="228">
        <v>829416</v>
      </c>
      <c r="AC139" s="228">
        <v>154959</v>
      </c>
      <c r="AD139" s="229">
        <v>148432.02600000001</v>
      </c>
      <c r="AE139" s="230">
        <f t="shared" si="35"/>
        <v>0.25749109665083586</v>
      </c>
    </row>
    <row r="140" spans="1:31" ht="12.75" customHeight="1" x14ac:dyDescent="0.2">
      <c r="A140" s="114" t="str">
        <f>$A$20</f>
        <v>7.0% – 7.9%</v>
      </c>
      <c r="B140" s="209">
        <v>89</v>
      </c>
      <c r="C140" s="210">
        <v>142684</v>
      </c>
      <c r="D140" s="210">
        <v>31689</v>
      </c>
      <c r="E140" s="211">
        <v>32261.536</v>
      </c>
      <c r="F140" s="212">
        <f t="shared" si="30"/>
        <v>4.2348085609155629E-2</v>
      </c>
      <c r="G140" s="217">
        <v>164</v>
      </c>
      <c r="H140" s="218">
        <v>506973</v>
      </c>
      <c r="I140" s="218">
        <v>115878</v>
      </c>
      <c r="J140" s="219">
        <v>117572.18399999999</v>
      </c>
      <c r="K140" s="220">
        <f t="shared" si="31"/>
        <v>0.16839441300260413</v>
      </c>
      <c r="L140" s="227">
        <v>184</v>
      </c>
      <c r="M140" s="228">
        <v>357501</v>
      </c>
      <c r="N140" s="228">
        <v>100717</v>
      </c>
      <c r="O140" s="229">
        <v>102415.93700000001</v>
      </c>
      <c r="P140" s="230">
        <f t="shared" si="32"/>
        <v>0.15295186483154385</v>
      </c>
      <c r="Q140" s="227">
        <v>158</v>
      </c>
      <c r="R140" s="228">
        <v>208403</v>
      </c>
      <c r="S140" s="228">
        <v>51731</v>
      </c>
      <c r="T140" s="229">
        <v>52333.58</v>
      </c>
      <c r="U140" s="230">
        <f t="shared" si="33"/>
        <v>8.2420209646731898E-2</v>
      </c>
      <c r="V140" s="227">
        <v>136</v>
      </c>
      <c r="W140" s="228">
        <v>214846</v>
      </c>
      <c r="X140" s="228">
        <v>65610</v>
      </c>
      <c r="Y140" s="229">
        <v>58383.7</v>
      </c>
      <c r="Z140" s="230">
        <f t="shared" si="34"/>
        <v>9.6451756019846541E-2</v>
      </c>
      <c r="AA140" s="227">
        <v>79</v>
      </c>
      <c r="AB140" s="228">
        <v>102373</v>
      </c>
      <c r="AC140" s="228">
        <v>33032</v>
      </c>
      <c r="AD140" s="229">
        <v>25550.973000000002</v>
      </c>
      <c r="AE140" s="230">
        <f t="shared" si="35"/>
        <v>4.4324316224491178E-2</v>
      </c>
    </row>
    <row r="141" spans="1:31" ht="12.75" customHeight="1" x14ac:dyDescent="0.2">
      <c r="A141" s="114" t="str">
        <f>$A$21</f>
        <v>8.0% – 8.9%</v>
      </c>
      <c r="B141" s="209">
        <v>19</v>
      </c>
      <c r="C141" s="210">
        <v>59500</v>
      </c>
      <c r="D141" s="210">
        <v>13397</v>
      </c>
      <c r="E141" s="211">
        <v>15627.249</v>
      </c>
      <c r="F141" s="212">
        <f t="shared" si="30"/>
        <v>2.0513098895464609E-2</v>
      </c>
      <c r="G141" s="217">
        <v>37</v>
      </c>
      <c r="H141" s="218">
        <v>87109</v>
      </c>
      <c r="I141" s="218">
        <v>26878</v>
      </c>
      <c r="J141" s="219">
        <v>27220.261999999999</v>
      </c>
      <c r="K141" s="220">
        <f t="shared" si="31"/>
        <v>3.8986602828327922E-2</v>
      </c>
      <c r="L141" s="227">
        <v>42</v>
      </c>
      <c r="M141" s="228">
        <v>94218</v>
      </c>
      <c r="N141" s="228">
        <v>22661</v>
      </c>
      <c r="O141" s="229">
        <v>21682.062999999998</v>
      </c>
      <c r="P141" s="230">
        <f t="shared" si="32"/>
        <v>3.2380819493405773E-2</v>
      </c>
      <c r="Q141" s="227">
        <v>52</v>
      </c>
      <c r="R141" s="228">
        <v>159682</v>
      </c>
      <c r="S141" s="228">
        <v>54479</v>
      </c>
      <c r="T141" s="229">
        <v>51588.832999999999</v>
      </c>
      <c r="U141" s="230">
        <f t="shared" si="33"/>
        <v>8.1247306820787735E-2</v>
      </c>
      <c r="V141" s="227">
        <v>32</v>
      </c>
      <c r="W141" s="228">
        <v>85618</v>
      </c>
      <c r="X141" s="228">
        <v>33103</v>
      </c>
      <c r="Y141" s="229">
        <v>33240.044999999998</v>
      </c>
      <c r="Z141" s="230">
        <f t="shared" si="34"/>
        <v>5.4913626755904818E-2</v>
      </c>
      <c r="AA141" s="227">
        <v>16</v>
      </c>
      <c r="AB141" s="228">
        <v>49272</v>
      </c>
      <c r="AC141" s="228">
        <v>15402</v>
      </c>
      <c r="AD141" s="229">
        <v>12977.364</v>
      </c>
      <c r="AE141" s="230">
        <f t="shared" si="35"/>
        <v>2.2512363255063818E-2</v>
      </c>
    </row>
    <row r="142" spans="1:31" ht="12.75" customHeight="1" x14ac:dyDescent="0.2">
      <c r="A142" s="114" t="str">
        <f>$A$22</f>
        <v>9.0% – 9.9%</v>
      </c>
      <c r="B142" s="209">
        <v>7</v>
      </c>
      <c r="C142" s="210">
        <v>1226</v>
      </c>
      <c r="D142" s="210">
        <v>162</v>
      </c>
      <c r="E142" s="211">
        <v>363.29199999999997</v>
      </c>
      <c r="F142" s="212">
        <f t="shared" si="30"/>
        <v>4.7687502284830347E-4</v>
      </c>
      <c r="G142" s="217">
        <v>16</v>
      </c>
      <c r="H142" s="218">
        <v>18303</v>
      </c>
      <c r="I142" s="218">
        <v>6236</v>
      </c>
      <c r="J142" s="219">
        <v>8518.2330000000002</v>
      </c>
      <c r="K142" s="220">
        <f t="shared" si="31"/>
        <v>1.2200358937403184E-2</v>
      </c>
      <c r="L142" s="227">
        <v>19</v>
      </c>
      <c r="M142" s="228">
        <v>18535</v>
      </c>
      <c r="N142" s="228">
        <v>5216</v>
      </c>
      <c r="O142" s="229">
        <v>8075.125</v>
      </c>
      <c r="P142" s="230">
        <f t="shared" si="32"/>
        <v>1.2059699531898248E-2</v>
      </c>
      <c r="Q142" s="227">
        <v>13</v>
      </c>
      <c r="R142" s="228">
        <v>13818</v>
      </c>
      <c r="S142" s="228">
        <v>4189</v>
      </c>
      <c r="T142" s="229">
        <v>6294.6130000000003</v>
      </c>
      <c r="U142" s="230">
        <f t="shared" si="33"/>
        <v>9.9133925694562461E-3</v>
      </c>
      <c r="V142" s="227">
        <v>14</v>
      </c>
      <c r="W142" s="228">
        <v>12663</v>
      </c>
      <c r="X142" s="228">
        <v>4345</v>
      </c>
      <c r="Y142" s="229">
        <v>6438.14</v>
      </c>
      <c r="Z142" s="230">
        <f t="shared" si="34"/>
        <v>1.0636014992225825E-2</v>
      </c>
      <c r="AA142" s="227">
        <v>13</v>
      </c>
      <c r="AB142" s="228">
        <v>9452</v>
      </c>
      <c r="AC142" s="228">
        <v>3895</v>
      </c>
      <c r="AD142" s="229">
        <v>6120.7520000000004</v>
      </c>
      <c r="AE142" s="230">
        <f t="shared" si="35"/>
        <v>1.0617918432291672E-2</v>
      </c>
    </row>
    <row r="143" spans="1:31" ht="12.75" customHeight="1" x14ac:dyDescent="0.2">
      <c r="A143" s="114" t="str">
        <f>$A$23</f>
        <v>10.0% oder höher</v>
      </c>
      <c r="B143" s="209">
        <v>7</v>
      </c>
      <c r="C143" s="210">
        <v>4679</v>
      </c>
      <c r="D143" s="210">
        <v>1378</v>
      </c>
      <c r="E143" s="211">
        <v>1811.4690000000001</v>
      </c>
      <c r="F143" s="212">
        <f t="shared" si="30"/>
        <v>2.3778236811270097E-3</v>
      </c>
      <c r="G143" s="217">
        <v>10</v>
      </c>
      <c r="H143" s="218">
        <v>7036</v>
      </c>
      <c r="I143" s="218">
        <v>1366</v>
      </c>
      <c r="J143" s="219">
        <v>1872.8209999999999</v>
      </c>
      <c r="K143" s="220">
        <f t="shared" si="31"/>
        <v>2.6823741996146815E-3</v>
      </c>
      <c r="L143" s="227">
        <v>8</v>
      </c>
      <c r="M143" s="228">
        <v>8231</v>
      </c>
      <c r="N143" s="228">
        <v>1324</v>
      </c>
      <c r="O143" s="229">
        <v>2113.2179999999998</v>
      </c>
      <c r="P143" s="230">
        <f t="shared" si="32"/>
        <v>3.1559603257409574E-3</v>
      </c>
      <c r="Q143" s="227">
        <v>8</v>
      </c>
      <c r="R143" s="228">
        <v>8017</v>
      </c>
      <c r="S143" s="228">
        <v>1251</v>
      </c>
      <c r="T143" s="229">
        <v>1927.0730000000001</v>
      </c>
      <c r="U143" s="230">
        <f t="shared" si="33"/>
        <v>3.03494927472106E-3</v>
      </c>
      <c r="V143" s="227">
        <v>5</v>
      </c>
      <c r="W143" s="228">
        <v>8385</v>
      </c>
      <c r="X143" s="228">
        <v>1209</v>
      </c>
      <c r="Y143" s="229">
        <v>1792.6859999999999</v>
      </c>
      <c r="Z143" s="230">
        <f t="shared" si="34"/>
        <v>2.961575109014924E-3</v>
      </c>
      <c r="AA143" s="227">
        <v>2</v>
      </c>
      <c r="AB143" s="228">
        <v>5799</v>
      </c>
      <c r="AC143" s="228">
        <v>795</v>
      </c>
      <c r="AD143" s="229">
        <v>1129.731</v>
      </c>
      <c r="AE143" s="230">
        <f t="shared" si="35"/>
        <v>1.9597904977086641E-3</v>
      </c>
    </row>
    <row r="144" spans="1:31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</row>
    <row r="145" spans="1:31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</row>
    <row r="146" spans="1:31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</row>
    <row r="147" spans="1:31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</row>
    <row r="148" spans="1:31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</row>
    <row r="149" spans="1:31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</row>
    <row r="150" spans="1:31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</row>
    <row r="151" spans="1:31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</row>
    <row r="152" spans="1:31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</row>
    <row r="153" spans="1:31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</row>
    <row r="154" spans="1:31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1.0000000000000002</v>
      </c>
      <c r="G156" s="223">
        <f t="shared" ref="G156:AE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0.99999999999999989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2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</row>
    <row r="172" spans="1:31" x14ac:dyDescent="0.2">
      <c r="A172" s="114" t="str">
        <f>$A$12</f>
        <v>nicht definiert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83" si="38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83" si="39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95" si="40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83" si="41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83" si="42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83" si="43">AD172/AD$196</f>
        <v>1</v>
      </c>
    </row>
    <row r="173" spans="1:31" x14ac:dyDescent="0.2">
      <c r="A173" s="114" t="str">
        <f>$A$13</f>
        <v>unter 1.0%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</row>
    <row r="174" spans="1:31" x14ac:dyDescent="0.2">
      <c r="A174" s="114" t="str">
        <f>$A$14</f>
        <v>1.0% – 1.9%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</row>
    <row r="175" spans="1:31" x14ac:dyDescent="0.2">
      <c r="A175" s="114" t="str">
        <f>$A$15</f>
        <v>2.0% – 2.9%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</row>
    <row r="176" spans="1:31" x14ac:dyDescent="0.2">
      <c r="A176" s="114" t="str">
        <f>$A$16</f>
        <v>3.0% – 3.9%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</row>
    <row r="177" spans="1:31" ht="12.75" customHeight="1" x14ac:dyDescent="0.2">
      <c r="A177" s="114" t="str">
        <f>$A$17</f>
        <v>4.0% – 4.9%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8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1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3"/>
        <v>0</v>
      </c>
    </row>
    <row r="178" spans="1:31" ht="12.75" customHeight="1" x14ac:dyDescent="0.2">
      <c r="A178" s="114" t="str">
        <f>$A$18</f>
        <v>5.0% – 5.9%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</row>
    <row r="179" spans="1:31" ht="12.75" customHeight="1" x14ac:dyDescent="0.2">
      <c r="A179" s="114" t="str">
        <f>$A$19</f>
        <v>6.0% – 6.9%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38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39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40"/>
        <v>0</v>
      </c>
      <c r="Q179" s="255">
        <v>0</v>
      </c>
      <c r="R179" s="256">
        <v>0</v>
      </c>
      <c r="S179" s="256">
        <v>0</v>
      </c>
      <c r="T179" s="257">
        <v>0</v>
      </c>
      <c r="U179" s="258">
        <f t="shared" si="41"/>
        <v>0</v>
      </c>
      <c r="V179" s="255">
        <v>0</v>
      </c>
      <c r="W179" s="256">
        <v>0</v>
      </c>
      <c r="X179" s="256">
        <v>0</v>
      </c>
      <c r="Y179" s="257">
        <v>0</v>
      </c>
      <c r="Z179" s="258">
        <f t="shared" si="42"/>
        <v>0</v>
      </c>
      <c r="AA179" s="255">
        <v>0</v>
      </c>
      <c r="AB179" s="256">
        <v>0</v>
      </c>
      <c r="AC179" s="256">
        <v>0</v>
      </c>
      <c r="AD179" s="257">
        <v>0</v>
      </c>
      <c r="AE179" s="258">
        <f t="shared" si="43"/>
        <v>0</v>
      </c>
    </row>
    <row r="180" spans="1:31" ht="12.75" customHeight="1" x14ac:dyDescent="0.2">
      <c r="A180" s="114" t="str">
        <f>$A$20</f>
        <v>7.0% – 7.9%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38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39"/>
        <v>0</v>
      </c>
      <c r="L180" s="255">
        <v>0</v>
      </c>
      <c r="M180" s="256">
        <v>0</v>
      </c>
      <c r="N180" s="256">
        <v>0</v>
      </c>
      <c r="O180" s="257">
        <v>0</v>
      </c>
      <c r="P180" s="258">
        <f t="shared" si="40"/>
        <v>0</v>
      </c>
      <c r="Q180" s="255">
        <v>0</v>
      </c>
      <c r="R180" s="256">
        <v>0</v>
      </c>
      <c r="S180" s="256">
        <v>0</v>
      </c>
      <c r="T180" s="257">
        <v>0</v>
      </c>
      <c r="U180" s="258">
        <f t="shared" si="41"/>
        <v>0</v>
      </c>
      <c r="V180" s="255">
        <v>0</v>
      </c>
      <c r="W180" s="256">
        <v>0</v>
      </c>
      <c r="X180" s="256">
        <v>0</v>
      </c>
      <c r="Y180" s="257">
        <v>0</v>
      </c>
      <c r="Z180" s="258">
        <f t="shared" si="42"/>
        <v>0</v>
      </c>
      <c r="AA180" s="255">
        <v>0</v>
      </c>
      <c r="AB180" s="256">
        <v>0</v>
      </c>
      <c r="AC180" s="256">
        <v>0</v>
      </c>
      <c r="AD180" s="257">
        <v>0</v>
      </c>
      <c r="AE180" s="258">
        <f t="shared" si="43"/>
        <v>0</v>
      </c>
    </row>
    <row r="181" spans="1:31" ht="12.75" customHeight="1" x14ac:dyDescent="0.2">
      <c r="A181" s="114" t="str">
        <f>$A$21</f>
        <v>8.0% – 8.9%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38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39"/>
        <v>0</v>
      </c>
      <c r="L181" s="255">
        <v>0</v>
      </c>
      <c r="M181" s="256">
        <v>0</v>
      </c>
      <c r="N181" s="256">
        <v>0</v>
      </c>
      <c r="O181" s="257">
        <v>0</v>
      </c>
      <c r="P181" s="258">
        <f t="shared" si="40"/>
        <v>0</v>
      </c>
      <c r="Q181" s="255">
        <v>0</v>
      </c>
      <c r="R181" s="256">
        <v>0</v>
      </c>
      <c r="S181" s="256">
        <v>0</v>
      </c>
      <c r="T181" s="257">
        <v>0</v>
      </c>
      <c r="U181" s="258">
        <f t="shared" si="41"/>
        <v>0</v>
      </c>
      <c r="V181" s="255">
        <v>0</v>
      </c>
      <c r="W181" s="256">
        <v>0</v>
      </c>
      <c r="X181" s="256">
        <v>0</v>
      </c>
      <c r="Y181" s="257">
        <v>0</v>
      </c>
      <c r="Z181" s="258">
        <f t="shared" si="42"/>
        <v>0</v>
      </c>
      <c r="AA181" s="255">
        <v>0</v>
      </c>
      <c r="AB181" s="256">
        <v>0</v>
      </c>
      <c r="AC181" s="256">
        <v>0</v>
      </c>
      <c r="AD181" s="257">
        <v>0</v>
      </c>
      <c r="AE181" s="258">
        <f t="shared" si="43"/>
        <v>0</v>
      </c>
    </row>
    <row r="182" spans="1:31" ht="12.75" customHeight="1" x14ac:dyDescent="0.2">
      <c r="A182" s="114" t="str">
        <f>$A$22</f>
        <v>9.0% – 9.9%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38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39"/>
        <v>0</v>
      </c>
      <c r="L182" s="255">
        <v>0</v>
      </c>
      <c r="M182" s="256">
        <v>0</v>
      </c>
      <c r="N182" s="256">
        <v>0</v>
      </c>
      <c r="O182" s="257">
        <v>0</v>
      </c>
      <c r="P182" s="258">
        <f t="shared" si="40"/>
        <v>0</v>
      </c>
      <c r="Q182" s="255">
        <v>0</v>
      </c>
      <c r="R182" s="256">
        <v>0</v>
      </c>
      <c r="S182" s="256">
        <v>0</v>
      </c>
      <c r="T182" s="257">
        <v>0</v>
      </c>
      <c r="U182" s="258">
        <f t="shared" si="41"/>
        <v>0</v>
      </c>
      <c r="V182" s="255">
        <v>0</v>
      </c>
      <c r="W182" s="256">
        <v>0</v>
      </c>
      <c r="X182" s="256">
        <v>0</v>
      </c>
      <c r="Y182" s="257">
        <v>0</v>
      </c>
      <c r="Z182" s="258">
        <f t="shared" si="42"/>
        <v>0</v>
      </c>
      <c r="AA182" s="255">
        <v>0</v>
      </c>
      <c r="AB182" s="256">
        <v>0</v>
      </c>
      <c r="AC182" s="256">
        <v>0</v>
      </c>
      <c r="AD182" s="257">
        <v>0</v>
      </c>
      <c r="AE182" s="258">
        <f t="shared" si="43"/>
        <v>0</v>
      </c>
    </row>
    <row r="183" spans="1:31" ht="12.75" customHeight="1" x14ac:dyDescent="0.2">
      <c r="A183" s="114" t="str">
        <f>$A$23</f>
        <v>10.0% oder höher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38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39"/>
        <v>0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40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41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42"/>
        <v>0</v>
      </c>
      <c r="AA183" s="255">
        <v>0</v>
      </c>
      <c r="AB183" s="256">
        <v>0</v>
      </c>
      <c r="AC183" s="256">
        <v>0</v>
      </c>
      <c r="AD183" s="257">
        <v>0</v>
      </c>
      <c r="AE183" s="258">
        <f t="shared" si="43"/>
        <v>0</v>
      </c>
    </row>
    <row r="184" spans="1:31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>
        <f t="shared" si="40"/>
        <v>0</v>
      </c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</row>
    <row r="185" spans="1:31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>
        <f t="shared" si="40"/>
        <v>0</v>
      </c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</row>
    <row r="186" spans="1:31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>
        <f t="shared" si="40"/>
        <v>0</v>
      </c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</row>
    <row r="187" spans="1:31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>
        <f t="shared" si="40"/>
        <v>0</v>
      </c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</row>
    <row r="188" spans="1:31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>
        <f t="shared" si="40"/>
        <v>0</v>
      </c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</row>
    <row r="189" spans="1:31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>
        <f t="shared" si="40"/>
        <v>0</v>
      </c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</row>
    <row r="190" spans="1:31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>
        <f t="shared" si="40"/>
        <v>0</v>
      </c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</row>
    <row r="191" spans="1:31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>
        <f t="shared" si="40"/>
        <v>0</v>
      </c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</row>
    <row r="192" spans="1:31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>
        <f t="shared" si="40"/>
        <v>0</v>
      </c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</row>
    <row r="193" spans="1:31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>
        <f t="shared" si="40"/>
        <v>0</v>
      </c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</row>
    <row r="194" spans="1:31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>
        <f t="shared" si="40"/>
        <v>0</v>
      </c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>
        <f t="shared" si="40"/>
        <v>0</v>
      </c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115" t="s">
        <v>2</v>
      </c>
      <c r="B196" s="241">
        <f t="shared" ref="B196:F196" si="44">SUM(B$172:B$195)</f>
        <v>76</v>
      </c>
      <c r="C196" s="242">
        <f t="shared" si="44"/>
        <v>815444</v>
      </c>
      <c r="D196" s="242">
        <f t="shared" si="44"/>
        <v>534</v>
      </c>
      <c r="E196" s="243">
        <f t="shared" si="44"/>
        <v>76366.240000000005</v>
      </c>
      <c r="F196" s="244">
        <f t="shared" si="44"/>
        <v>1</v>
      </c>
      <c r="G196" s="249">
        <f t="shared" ref="G196:AE196" si="45">SUM(G$172:G$195)</f>
        <v>106</v>
      </c>
      <c r="H196" s="250">
        <f t="shared" si="45"/>
        <v>1050185</v>
      </c>
      <c r="I196" s="250">
        <f t="shared" si="45"/>
        <v>678</v>
      </c>
      <c r="J196" s="254">
        <f t="shared" si="45"/>
        <v>96100.048999999999</v>
      </c>
      <c r="K196" s="251">
        <f t="shared" si="45"/>
        <v>1</v>
      </c>
      <c r="L196" s="260">
        <f t="shared" si="45"/>
        <v>121</v>
      </c>
      <c r="M196" s="261">
        <f t="shared" si="45"/>
        <v>1074744</v>
      </c>
      <c r="N196" s="261">
        <f t="shared" si="45"/>
        <v>896</v>
      </c>
      <c r="O196" s="262">
        <f t="shared" si="45"/>
        <v>99681.796000000002</v>
      </c>
      <c r="P196" s="263">
        <f t="shared" si="45"/>
        <v>1</v>
      </c>
      <c r="Q196" s="260">
        <f t="shared" si="45"/>
        <v>126</v>
      </c>
      <c r="R196" s="261">
        <f t="shared" si="45"/>
        <v>1053694</v>
      </c>
      <c r="S196" s="261">
        <f t="shared" si="45"/>
        <v>1156</v>
      </c>
      <c r="T196" s="262">
        <f t="shared" si="45"/>
        <v>97827.23</v>
      </c>
      <c r="U196" s="263">
        <f t="shared" si="45"/>
        <v>1</v>
      </c>
      <c r="V196" s="260">
        <f t="shared" si="45"/>
        <v>136</v>
      </c>
      <c r="W196" s="261">
        <f t="shared" si="45"/>
        <v>1086675</v>
      </c>
      <c r="X196" s="261">
        <f t="shared" si="45"/>
        <v>12270</v>
      </c>
      <c r="Y196" s="262">
        <f t="shared" si="45"/>
        <v>98666.89</v>
      </c>
      <c r="Z196" s="263">
        <f t="shared" si="45"/>
        <v>1</v>
      </c>
      <c r="AA196" s="260">
        <f t="shared" si="45"/>
        <v>149</v>
      </c>
      <c r="AB196" s="261">
        <f t="shared" si="45"/>
        <v>1014705</v>
      </c>
      <c r="AC196" s="261">
        <f t="shared" si="45"/>
        <v>5133</v>
      </c>
      <c r="AD196" s="262">
        <f t="shared" si="45"/>
        <v>102274.91499999999</v>
      </c>
      <c r="AE196" s="263">
        <f t="shared" si="45"/>
        <v>1</v>
      </c>
    </row>
    <row r="199" spans="1:31" ht="12.75" customHeight="1" x14ac:dyDescent="0.2"/>
    <row r="200" spans="1:31" ht="12.75" customHeight="1" x14ac:dyDescent="0.2">
      <c r="A200" s="110" t="str">
        <f>Translation!$A$39</f>
        <v>Vorsorgekapital in Mio. CHF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V3:Z3"/>
    <mergeCell ref="AA3:AE3"/>
    <mergeCell ref="Q3:U3"/>
    <mergeCell ref="L3:P3"/>
    <mergeCell ref="G3:K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Translation!$A$364</f>
        <v>Ziel-Wertschwankungsreserven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Translation!$A365</f>
        <v>nicht definiert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8" si="0">E12/E$36</f>
        <v>7.8156051644659857E-2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8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8" si="2">O12/O$36</f>
        <v>0.11035441625141519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8" si="3">T12/T$36</f>
        <v>0.11374397771050686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8" si="4">Y12/Y$36</f>
        <v>0.11985337695814696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8" si="5">AD12/AD$36</f>
        <v>0.12720269876653947</v>
      </c>
      <c r="AF12" s="76">
        <v>165</v>
      </c>
      <c r="AG12" s="122">
        <v>1041650</v>
      </c>
      <c r="AH12" s="122">
        <v>90221</v>
      </c>
      <c r="AI12" s="166">
        <v>44874.271999999997</v>
      </c>
      <c r="AJ12" s="124">
        <f t="shared" ref="AJ12:AJ18" si="6">AI12/AI$36</f>
        <v>6.0197170764879404E-2</v>
      </c>
    </row>
    <row r="13" spans="1:36" x14ac:dyDescent="0.2">
      <c r="A13" s="114" t="str">
        <f>Translation!$A388</f>
        <v>unter 5%</v>
      </c>
      <c r="B13" s="30">
        <v>56</v>
      </c>
      <c r="C13" s="6">
        <v>25667</v>
      </c>
      <c r="D13" s="6">
        <v>1552</v>
      </c>
      <c r="E13" s="150">
        <v>7205.1329999999998</v>
      </c>
      <c r="F13" s="31">
        <f t="shared" si="0"/>
        <v>7.3740012190549519E-3</v>
      </c>
      <c r="G13" s="41">
        <v>60</v>
      </c>
      <c r="H13" s="42">
        <v>22897</v>
      </c>
      <c r="I13" s="42">
        <v>1682</v>
      </c>
      <c r="J13" s="160">
        <v>5987.4220000000005</v>
      </c>
      <c r="K13" s="44">
        <f t="shared" si="1"/>
        <v>6.4929560312576833E-3</v>
      </c>
      <c r="L13" s="76">
        <v>75</v>
      </c>
      <c r="M13" s="122">
        <v>23571</v>
      </c>
      <c r="N13" s="122">
        <v>2388</v>
      </c>
      <c r="O13" s="166">
        <v>6264.9129999999996</v>
      </c>
      <c r="P13" s="124">
        <f t="shared" si="2"/>
        <v>6.9356777739127233E-3</v>
      </c>
      <c r="Q13" s="76">
        <v>77</v>
      </c>
      <c r="R13" s="122">
        <v>27364</v>
      </c>
      <c r="S13" s="122">
        <v>1856</v>
      </c>
      <c r="T13" s="166">
        <v>5722.1259999999993</v>
      </c>
      <c r="U13" s="124">
        <f t="shared" si="3"/>
        <v>6.6531309554682446E-3</v>
      </c>
      <c r="V13" s="76">
        <v>87</v>
      </c>
      <c r="W13" s="122">
        <v>43228</v>
      </c>
      <c r="X13" s="122">
        <v>2268</v>
      </c>
      <c r="Y13" s="166">
        <v>7589.4330000000009</v>
      </c>
      <c r="Z13" s="124">
        <f t="shared" si="4"/>
        <v>9.2190923849692664E-3</v>
      </c>
      <c r="AA13" s="76">
        <v>107</v>
      </c>
      <c r="AB13" s="122">
        <v>126037</v>
      </c>
      <c r="AC13" s="122">
        <v>14089</v>
      </c>
      <c r="AD13" s="166">
        <v>13240.711000000001</v>
      </c>
      <c r="AE13" s="124">
        <f t="shared" si="5"/>
        <v>1.6467910755905358E-2</v>
      </c>
      <c r="AF13" s="76">
        <v>108</v>
      </c>
      <c r="AG13" s="122">
        <v>198735</v>
      </c>
      <c r="AH13" s="122">
        <v>20048</v>
      </c>
      <c r="AI13" s="166">
        <v>14569.535</v>
      </c>
      <c r="AJ13" s="124">
        <f t="shared" si="6"/>
        <v>1.954449057936555E-2</v>
      </c>
    </row>
    <row r="14" spans="1:36" x14ac:dyDescent="0.2">
      <c r="A14" s="114" t="str">
        <f>Translation!$A389</f>
        <v>5% – 9%</v>
      </c>
      <c r="B14" s="30">
        <v>55</v>
      </c>
      <c r="C14" s="6">
        <v>225431</v>
      </c>
      <c r="D14" s="6">
        <v>19506</v>
      </c>
      <c r="E14" s="150">
        <v>28240.048999999999</v>
      </c>
      <c r="F14" s="31">
        <f t="shared" si="0"/>
        <v>2.8901916973936716E-2</v>
      </c>
      <c r="G14" s="41">
        <v>69</v>
      </c>
      <c r="H14" s="42">
        <v>325883</v>
      </c>
      <c r="I14" s="42">
        <v>32523</v>
      </c>
      <c r="J14" s="160">
        <v>40475.574000000001</v>
      </c>
      <c r="K14" s="44">
        <f t="shared" si="1"/>
        <v>4.3893034818978299E-2</v>
      </c>
      <c r="L14" s="76">
        <v>73</v>
      </c>
      <c r="M14" s="122">
        <v>325544</v>
      </c>
      <c r="N14" s="122">
        <v>33575</v>
      </c>
      <c r="O14" s="166">
        <v>44938.332999999999</v>
      </c>
      <c r="P14" s="124">
        <f t="shared" si="2"/>
        <v>4.9749740720228468E-2</v>
      </c>
      <c r="Q14" s="76">
        <v>82</v>
      </c>
      <c r="R14" s="122">
        <v>327982</v>
      </c>
      <c r="S14" s="122">
        <v>36805</v>
      </c>
      <c r="T14" s="166">
        <v>48523.960999999996</v>
      </c>
      <c r="U14" s="124">
        <f t="shared" si="3"/>
        <v>5.6418937124249599E-2</v>
      </c>
      <c r="V14" s="76">
        <v>96</v>
      </c>
      <c r="W14" s="122">
        <v>327268</v>
      </c>
      <c r="X14" s="122">
        <v>39607</v>
      </c>
      <c r="Y14" s="166">
        <v>46633.289000000004</v>
      </c>
      <c r="Z14" s="124">
        <f t="shared" si="4"/>
        <v>5.6646734941328429E-2</v>
      </c>
      <c r="AA14" s="76">
        <v>111</v>
      </c>
      <c r="AB14" s="122">
        <v>358813</v>
      </c>
      <c r="AC14" s="122">
        <v>49462</v>
      </c>
      <c r="AD14" s="166">
        <v>54308.580999999998</v>
      </c>
      <c r="AE14" s="124">
        <f t="shared" si="5"/>
        <v>6.7545380696539425E-2</v>
      </c>
      <c r="AF14" s="76">
        <v>120</v>
      </c>
      <c r="AG14" s="122">
        <v>311431</v>
      </c>
      <c r="AH14" s="122">
        <v>37539</v>
      </c>
      <c r="AI14" s="166">
        <v>37805.968999999997</v>
      </c>
      <c r="AJ14" s="124">
        <f t="shared" si="6"/>
        <v>5.0715304569726213E-2</v>
      </c>
    </row>
    <row r="15" spans="1:36" x14ac:dyDescent="0.2">
      <c r="A15" s="114" t="str">
        <f>Translation!$A390</f>
        <v>10% – 14%</v>
      </c>
      <c r="B15" s="30">
        <v>302</v>
      </c>
      <c r="C15" s="6">
        <v>758118</v>
      </c>
      <c r="D15" s="6">
        <v>179022</v>
      </c>
      <c r="E15" s="150">
        <v>182534.802</v>
      </c>
      <c r="F15" s="31">
        <f t="shared" si="0"/>
        <v>0.18681290858447086</v>
      </c>
      <c r="G15" s="41">
        <v>344</v>
      </c>
      <c r="H15" s="42">
        <v>683379</v>
      </c>
      <c r="I15" s="42">
        <v>185798</v>
      </c>
      <c r="J15" s="160">
        <v>166837.30900000001</v>
      </c>
      <c r="K15" s="44">
        <f t="shared" si="1"/>
        <v>0.18092382860442305</v>
      </c>
      <c r="L15" s="76">
        <v>379</v>
      </c>
      <c r="M15" s="122">
        <v>655328</v>
      </c>
      <c r="N15" s="122">
        <v>171117</v>
      </c>
      <c r="O15" s="166">
        <v>150874.36800000002</v>
      </c>
      <c r="P15" s="124">
        <f t="shared" si="2"/>
        <v>0.16702801791353356</v>
      </c>
      <c r="Q15" s="76">
        <v>422</v>
      </c>
      <c r="R15" s="122">
        <v>724278</v>
      </c>
      <c r="S15" s="122">
        <v>169505</v>
      </c>
      <c r="T15" s="166">
        <v>143205.742</v>
      </c>
      <c r="U15" s="124">
        <f t="shared" si="3"/>
        <v>0.16650569300658516</v>
      </c>
      <c r="V15" s="76">
        <v>450</v>
      </c>
      <c r="W15" s="122">
        <v>697396</v>
      </c>
      <c r="X15" s="122">
        <v>170865</v>
      </c>
      <c r="Y15" s="166">
        <v>143665.144</v>
      </c>
      <c r="Z15" s="124">
        <f t="shared" si="4"/>
        <v>0.17451399004852047</v>
      </c>
      <c r="AA15" s="76">
        <v>483</v>
      </c>
      <c r="AB15" s="122">
        <v>575808</v>
      </c>
      <c r="AC15" s="122">
        <v>145780</v>
      </c>
      <c r="AD15" s="166">
        <v>116972.431</v>
      </c>
      <c r="AE15" s="124">
        <f t="shared" si="5"/>
        <v>0.14548248614513956</v>
      </c>
      <c r="AF15" s="76">
        <v>511</v>
      </c>
      <c r="AG15" s="122">
        <v>835398</v>
      </c>
      <c r="AH15" s="122">
        <v>196433</v>
      </c>
      <c r="AI15" s="166">
        <v>154221.992</v>
      </c>
      <c r="AJ15" s="124">
        <f t="shared" si="6"/>
        <v>0.20688307964358432</v>
      </c>
    </row>
    <row r="16" spans="1:36" x14ac:dyDescent="0.2">
      <c r="A16" s="114" t="str">
        <f>Translation!$A391</f>
        <v>15% – 19%</v>
      </c>
      <c r="B16" s="30">
        <v>608</v>
      </c>
      <c r="C16" s="6">
        <v>1686825</v>
      </c>
      <c r="D16" s="6">
        <v>502638</v>
      </c>
      <c r="E16" s="150">
        <v>450388.03599999996</v>
      </c>
      <c r="F16" s="31">
        <f t="shared" si="0"/>
        <v>0.46094387522225688</v>
      </c>
      <c r="G16" s="41">
        <v>629</v>
      </c>
      <c r="H16" s="42">
        <v>1356120</v>
      </c>
      <c r="I16" s="42">
        <v>474436</v>
      </c>
      <c r="J16" s="160">
        <v>399640.00599999999</v>
      </c>
      <c r="K16" s="44">
        <f t="shared" si="1"/>
        <v>0.43338267910455563</v>
      </c>
      <c r="L16" s="76">
        <v>618</v>
      </c>
      <c r="M16" s="122">
        <v>1282986</v>
      </c>
      <c r="N16" s="122">
        <v>458574</v>
      </c>
      <c r="O16" s="166">
        <v>384403.16399999999</v>
      </c>
      <c r="P16" s="124">
        <f t="shared" si="2"/>
        <v>0.42556001667964544</v>
      </c>
      <c r="Q16" s="76">
        <v>608</v>
      </c>
      <c r="R16" s="122">
        <v>1308094</v>
      </c>
      <c r="S16" s="122">
        <v>461435</v>
      </c>
      <c r="T16" s="166">
        <v>374315.576</v>
      </c>
      <c r="U16" s="124">
        <f t="shared" si="3"/>
        <v>0.43521770506268592</v>
      </c>
      <c r="V16" s="76">
        <v>608</v>
      </c>
      <c r="W16" s="122">
        <v>1307653</v>
      </c>
      <c r="X16" s="122">
        <v>452892</v>
      </c>
      <c r="Y16" s="166">
        <v>352935.39500000002</v>
      </c>
      <c r="Z16" s="124">
        <f t="shared" si="4"/>
        <v>0.42872030261425587</v>
      </c>
      <c r="AA16" s="76">
        <v>625</v>
      </c>
      <c r="AB16" s="122">
        <v>1405592</v>
      </c>
      <c r="AC16" s="122">
        <v>484972</v>
      </c>
      <c r="AD16" s="166">
        <v>365125.533</v>
      </c>
      <c r="AE16" s="124">
        <f t="shared" si="5"/>
        <v>0.45411871704973966</v>
      </c>
      <c r="AF16" s="76">
        <v>628</v>
      </c>
      <c r="AG16" s="122">
        <v>1054703</v>
      </c>
      <c r="AH16" s="122">
        <v>416344</v>
      </c>
      <c r="AI16" s="166">
        <v>336041.93200000003</v>
      </c>
      <c r="AJ16" s="124">
        <f t="shared" si="6"/>
        <v>0.45078778246840406</v>
      </c>
    </row>
    <row r="17" spans="1:36" ht="12.75" customHeight="1" x14ac:dyDescent="0.2">
      <c r="A17" s="110" t="str">
        <f>Translation!$A392</f>
        <v>20% – 24%</v>
      </c>
      <c r="B17" s="30">
        <v>259</v>
      </c>
      <c r="C17" s="6">
        <v>535522</v>
      </c>
      <c r="D17" s="6">
        <v>154007</v>
      </c>
      <c r="E17" s="150">
        <v>140051.992</v>
      </c>
      <c r="F17" s="31">
        <f t="shared" si="0"/>
        <v>0.14333442002237493</v>
      </c>
      <c r="G17" s="41">
        <v>276</v>
      </c>
      <c r="H17" s="42">
        <v>543292</v>
      </c>
      <c r="I17" s="42">
        <v>149806</v>
      </c>
      <c r="J17" s="160">
        <v>125960.386</v>
      </c>
      <c r="K17" s="44">
        <f t="shared" si="1"/>
        <v>0.1365955578174122</v>
      </c>
      <c r="L17" s="76">
        <v>273</v>
      </c>
      <c r="M17" s="122">
        <v>554870</v>
      </c>
      <c r="N17" s="122">
        <v>154806</v>
      </c>
      <c r="O17" s="166">
        <v>122947.01300000001</v>
      </c>
      <c r="P17" s="124">
        <f t="shared" si="2"/>
        <v>0.13611056776575489</v>
      </c>
      <c r="Q17" s="76">
        <v>259</v>
      </c>
      <c r="R17" s="122">
        <v>339584</v>
      </c>
      <c r="S17" s="122">
        <v>128351</v>
      </c>
      <c r="T17" s="166">
        <v>102497.447</v>
      </c>
      <c r="U17" s="124">
        <f t="shared" si="3"/>
        <v>0.11917405130403733</v>
      </c>
      <c r="V17" s="76">
        <v>266</v>
      </c>
      <c r="W17" s="122">
        <v>290991</v>
      </c>
      <c r="X17" s="122">
        <v>84884</v>
      </c>
      <c r="Y17" s="166">
        <v>74836.731</v>
      </c>
      <c r="Z17" s="124">
        <f t="shared" si="4"/>
        <v>9.0906229342573197E-2</v>
      </c>
      <c r="AA17" s="76">
        <v>264</v>
      </c>
      <c r="AB17" s="122">
        <v>295924</v>
      </c>
      <c r="AC17" s="122">
        <v>83128</v>
      </c>
      <c r="AD17" s="166">
        <v>72410.305000000008</v>
      </c>
      <c r="AE17" s="124">
        <f t="shared" si="5"/>
        <v>9.005909429998793E-2</v>
      </c>
      <c r="AF17" s="76">
        <v>256</v>
      </c>
      <c r="AG17" s="122">
        <v>300565</v>
      </c>
      <c r="AH17" s="122">
        <v>85719</v>
      </c>
      <c r="AI17" s="166">
        <v>74906.078999999998</v>
      </c>
      <c r="AJ17" s="124">
        <f t="shared" si="6"/>
        <v>0.10048372548284565</v>
      </c>
    </row>
    <row r="18" spans="1:36" ht="12.75" customHeight="1" x14ac:dyDescent="0.2">
      <c r="A18" s="110" t="str">
        <f>Translation!$A393</f>
        <v>25% oder höher</v>
      </c>
      <c r="B18" s="30">
        <v>100</v>
      </c>
      <c r="C18" s="6">
        <v>268774</v>
      </c>
      <c r="D18" s="6">
        <v>92247</v>
      </c>
      <c r="E18" s="150">
        <v>92313.261000000013</v>
      </c>
      <c r="F18" s="31">
        <f t="shared" si="0"/>
        <v>9.4476826333245764E-2</v>
      </c>
      <c r="G18" s="41">
        <v>103</v>
      </c>
      <c r="H18" s="42">
        <v>260141</v>
      </c>
      <c r="I18" s="42">
        <v>92372</v>
      </c>
      <c r="J18" s="160">
        <v>87140.413</v>
      </c>
      <c r="K18" s="44">
        <f t="shared" si="1"/>
        <v>9.4497910812806479E-2</v>
      </c>
      <c r="L18" s="76">
        <v>115</v>
      </c>
      <c r="M18" s="122">
        <v>258869</v>
      </c>
      <c r="N18" s="122">
        <v>96135</v>
      </c>
      <c r="O18" s="166">
        <v>94178.195999999996</v>
      </c>
      <c r="P18" s="124">
        <f t="shared" si="2"/>
        <v>0.10426156289550967</v>
      </c>
      <c r="Q18" s="76">
        <v>108</v>
      </c>
      <c r="R18" s="122">
        <v>269098</v>
      </c>
      <c r="S18" s="122">
        <v>89717</v>
      </c>
      <c r="T18" s="166">
        <v>87973.057000000001</v>
      </c>
      <c r="U18" s="124">
        <f t="shared" si="3"/>
        <v>0.1022865048364668</v>
      </c>
      <c r="V18" s="76">
        <v>100</v>
      </c>
      <c r="W18" s="122">
        <v>284944</v>
      </c>
      <c r="X18" s="122">
        <v>115815</v>
      </c>
      <c r="Y18" s="166">
        <v>98903.071999999986</v>
      </c>
      <c r="Z18" s="124">
        <f t="shared" si="4"/>
        <v>0.12014027371020561</v>
      </c>
      <c r="AA18" s="76">
        <v>106</v>
      </c>
      <c r="AB18" s="122">
        <v>227158</v>
      </c>
      <c r="AC18" s="122">
        <v>86254</v>
      </c>
      <c r="AD18" s="166">
        <v>79698.53899999999</v>
      </c>
      <c r="AE18" s="124">
        <f t="shared" si="5"/>
        <v>9.9123712286148552E-2</v>
      </c>
      <c r="AF18" s="76">
        <v>117</v>
      </c>
      <c r="AG18" s="122">
        <v>190266</v>
      </c>
      <c r="AH18" s="122">
        <v>97028</v>
      </c>
      <c r="AI18" s="166">
        <v>83035.055999999997</v>
      </c>
      <c r="AJ18" s="124">
        <f t="shared" si="6"/>
        <v>0.11138844649119486</v>
      </c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0.99999999999999989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823229.95400000014</v>
      </c>
      <c r="Z36" s="127">
        <f t="shared" si="8"/>
        <v>0.99999999999999978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58" si="9">E52/E$76</f>
        <v>9.1109128280130375E-2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58" si="10">J52/J$76</f>
        <v>0.12098780608840218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58" si="11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58" si="12">T52/T$76</f>
        <v>0.13350008739228941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58" si="13">Y52/Y$76</f>
        <v>0.14015542685544299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58" si="14">AD52/AD$76</f>
        <v>0.15068573691933379</v>
      </c>
      <c r="AF52" s="128">
        <v>165</v>
      </c>
      <c r="AG52" s="129">
        <v>1041650</v>
      </c>
      <c r="AH52" s="129">
        <v>90221</v>
      </c>
      <c r="AI52" s="168">
        <v>44874.271999999997</v>
      </c>
      <c r="AJ52" s="131">
        <f t="shared" ref="AJ52:AJ58" si="15">AI52/AI$76</f>
        <v>7.2770036448236347E-2</v>
      </c>
    </row>
    <row r="53" spans="1:36" x14ac:dyDescent="0.2">
      <c r="A53" s="114" t="str">
        <f>$A$13</f>
        <v>unter 5%</v>
      </c>
      <c r="B53" s="33">
        <v>53</v>
      </c>
      <c r="C53" s="8">
        <v>25656</v>
      </c>
      <c r="D53" s="8">
        <v>1377</v>
      </c>
      <c r="E53" s="152">
        <v>7123.567</v>
      </c>
      <c r="F53" s="34">
        <f t="shared" si="9"/>
        <v>8.49880758323447E-3</v>
      </c>
      <c r="G53" s="47">
        <v>57</v>
      </c>
      <c r="H53" s="48">
        <v>22886</v>
      </c>
      <c r="I53" s="48">
        <v>1502</v>
      </c>
      <c r="J53" s="162">
        <v>5906.05</v>
      </c>
      <c r="K53" s="50">
        <f t="shared" si="10"/>
        <v>7.4355844724741781E-3</v>
      </c>
      <c r="L53" s="128">
        <v>72</v>
      </c>
      <c r="M53" s="129">
        <v>22675</v>
      </c>
      <c r="N53" s="129">
        <v>1997</v>
      </c>
      <c r="O53" s="168">
        <v>6052.3019999999997</v>
      </c>
      <c r="P53" s="131">
        <f t="shared" si="11"/>
        <v>7.8675129507789453E-3</v>
      </c>
      <c r="Q53" s="128">
        <v>73</v>
      </c>
      <c r="R53" s="129">
        <v>26433</v>
      </c>
      <c r="S53" s="129">
        <v>1444</v>
      </c>
      <c r="T53" s="168">
        <v>5507.6759999999995</v>
      </c>
      <c r="U53" s="131">
        <f t="shared" si="12"/>
        <v>7.5160589472728087E-3</v>
      </c>
      <c r="V53" s="128">
        <v>83</v>
      </c>
      <c r="W53" s="129">
        <v>42391</v>
      </c>
      <c r="X53" s="129">
        <v>1892</v>
      </c>
      <c r="Y53" s="168">
        <v>7377.0120000000006</v>
      </c>
      <c r="Z53" s="131">
        <f t="shared" si="13"/>
        <v>1.0478978974382646E-2</v>
      </c>
      <c r="AA53" s="128">
        <v>100</v>
      </c>
      <c r="AB53" s="129">
        <v>124447</v>
      </c>
      <c r="AC53" s="129">
        <v>13163</v>
      </c>
      <c r="AD53" s="168">
        <v>12669.468000000001</v>
      </c>
      <c r="AE53" s="131">
        <f t="shared" si="14"/>
        <v>1.8666435674436085E-2</v>
      </c>
      <c r="AF53" s="128">
        <v>99</v>
      </c>
      <c r="AG53" s="129">
        <v>196814</v>
      </c>
      <c r="AH53" s="129">
        <v>19063</v>
      </c>
      <c r="AI53" s="168">
        <v>13828.534</v>
      </c>
      <c r="AJ53" s="131">
        <f t="shared" si="15"/>
        <v>2.2424941472157487E-2</v>
      </c>
    </row>
    <row r="54" spans="1:36" x14ac:dyDescent="0.2">
      <c r="A54" s="114" t="str">
        <f>$A$14</f>
        <v>5% – 9%</v>
      </c>
      <c r="B54" s="33">
        <v>54</v>
      </c>
      <c r="C54" s="8">
        <v>222628</v>
      </c>
      <c r="D54" s="8">
        <v>17956</v>
      </c>
      <c r="E54" s="152">
        <v>27445.388999999999</v>
      </c>
      <c r="F54" s="34">
        <f t="shared" si="9"/>
        <v>3.2743859945167902E-2</v>
      </c>
      <c r="G54" s="47">
        <v>68</v>
      </c>
      <c r="H54" s="48">
        <v>323136</v>
      </c>
      <c r="I54" s="48">
        <v>31002</v>
      </c>
      <c r="J54" s="162">
        <v>39709.332000000002</v>
      </c>
      <c r="K54" s="50">
        <f t="shared" si="10"/>
        <v>4.9993158275246911E-2</v>
      </c>
      <c r="L54" s="128">
        <v>71</v>
      </c>
      <c r="M54" s="129">
        <v>298778</v>
      </c>
      <c r="N54" s="129">
        <v>22852</v>
      </c>
      <c r="O54" s="168">
        <v>35037.366000000002</v>
      </c>
      <c r="P54" s="131">
        <f t="shared" si="11"/>
        <v>4.5545799063923434E-2</v>
      </c>
      <c r="Q54" s="128">
        <v>79</v>
      </c>
      <c r="R54" s="129">
        <v>281220</v>
      </c>
      <c r="S54" s="129">
        <v>21685</v>
      </c>
      <c r="T54" s="168">
        <v>33958.366999999998</v>
      </c>
      <c r="U54" s="131">
        <f t="shared" si="12"/>
        <v>4.6341340362999507E-2</v>
      </c>
      <c r="V54" s="128">
        <v>93</v>
      </c>
      <c r="W54" s="129">
        <v>281728</v>
      </c>
      <c r="X54" s="129">
        <v>24273</v>
      </c>
      <c r="Y54" s="168">
        <v>32872.44</v>
      </c>
      <c r="Z54" s="131">
        <f t="shared" si="13"/>
        <v>4.6695004372590831E-2</v>
      </c>
      <c r="AA54" s="128">
        <v>106</v>
      </c>
      <c r="AB54" s="129">
        <v>291291</v>
      </c>
      <c r="AC54" s="129">
        <v>20991</v>
      </c>
      <c r="AD54" s="168">
        <v>30618.12</v>
      </c>
      <c r="AE54" s="131">
        <f t="shared" si="14"/>
        <v>4.511090500817911E-2</v>
      </c>
      <c r="AF54" s="128">
        <v>118</v>
      </c>
      <c r="AG54" s="129">
        <v>292963</v>
      </c>
      <c r="AH54" s="129">
        <v>32410</v>
      </c>
      <c r="AI54" s="168">
        <v>33468.063999999998</v>
      </c>
      <c r="AJ54" s="131">
        <f t="shared" si="15"/>
        <v>5.4273242296430046E-2</v>
      </c>
    </row>
    <row r="55" spans="1:36" x14ac:dyDescent="0.2">
      <c r="A55" s="114" t="str">
        <f>$A$15</f>
        <v>10% – 14%</v>
      </c>
      <c r="B55" s="33">
        <v>286</v>
      </c>
      <c r="C55" s="8">
        <v>632940</v>
      </c>
      <c r="D55" s="8">
        <v>117387</v>
      </c>
      <c r="E55" s="152">
        <v>129776.966</v>
      </c>
      <c r="F55" s="34">
        <f t="shared" si="9"/>
        <v>0.15483106465763036</v>
      </c>
      <c r="G55" s="47">
        <v>327</v>
      </c>
      <c r="H55" s="48">
        <v>553396</v>
      </c>
      <c r="I55" s="48">
        <v>121886</v>
      </c>
      <c r="J55" s="162">
        <v>114160.587</v>
      </c>
      <c r="K55" s="50">
        <f t="shared" si="10"/>
        <v>0.14372561831778219</v>
      </c>
      <c r="L55" s="128">
        <v>365</v>
      </c>
      <c r="M55" s="129">
        <v>552661</v>
      </c>
      <c r="N55" s="129">
        <v>123330</v>
      </c>
      <c r="O55" s="168">
        <v>108864.905</v>
      </c>
      <c r="P55" s="131">
        <f t="shared" si="11"/>
        <v>0.14151574887915699</v>
      </c>
      <c r="Q55" s="128">
        <v>409</v>
      </c>
      <c r="R55" s="129">
        <v>639762</v>
      </c>
      <c r="S55" s="129">
        <v>127520</v>
      </c>
      <c r="T55" s="168">
        <v>108339.921</v>
      </c>
      <c r="U55" s="131">
        <f t="shared" si="12"/>
        <v>0.14784624814148098</v>
      </c>
      <c r="V55" s="128">
        <v>436</v>
      </c>
      <c r="W55" s="129">
        <v>614224</v>
      </c>
      <c r="X55" s="129">
        <v>130097</v>
      </c>
      <c r="Y55" s="168">
        <v>109886.14599999999</v>
      </c>
      <c r="Z55" s="131">
        <f t="shared" si="13"/>
        <v>0.15609227875865478</v>
      </c>
      <c r="AA55" s="128">
        <v>472</v>
      </c>
      <c r="AB55" s="129">
        <v>541138</v>
      </c>
      <c r="AC55" s="129">
        <v>128543</v>
      </c>
      <c r="AD55" s="168">
        <v>103381.569</v>
      </c>
      <c r="AE55" s="131">
        <f t="shared" si="14"/>
        <v>0.15231621467142706</v>
      </c>
      <c r="AF55" s="128">
        <v>494</v>
      </c>
      <c r="AG55" s="129">
        <v>746887</v>
      </c>
      <c r="AH55" s="129">
        <v>152692</v>
      </c>
      <c r="AI55" s="168">
        <v>120391.56600000001</v>
      </c>
      <c r="AJ55" s="131">
        <f t="shared" si="15"/>
        <v>0.19523210640342539</v>
      </c>
    </row>
    <row r="56" spans="1:36" x14ac:dyDescent="0.2">
      <c r="A56" s="114" t="str">
        <f>$A$16</f>
        <v>15% – 19%</v>
      </c>
      <c r="B56" s="33">
        <v>592</v>
      </c>
      <c r="C56" s="8">
        <v>1521569</v>
      </c>
      <c r="D56" s="8">
        <v>417615</v>
      </c>
      <c r="E56" s="152">
        <v>374474.647</v>
      </c>
      <c r="F56" s="34">
        <f t="shared" si="9"/>
        <v>0.44676886869354232</v>
      </c>
      <c r="G56" s="47">
        <v>613</v>
      </c>
      <c r="H56" s="48">
        <v>1191480</v>
      </c>
      <c r="I56" s="48">
        <v>393418</v>
      </c>
      <c r="J56" s="162">
        <v>330148.37099999998</v>
      </c>
      <c r="K56" s="50">
        <f t="shared" si="10"/>
        <v>0.41564939359135872</v>
      </c>
      <c r="L56" s="128">
        <v>601</v>
      </c>
      <c r="M56" s="129">
        <v>1112088</v>
      </c>
      <c r="N56" s="129">
        <v>373988</v>
      </c>
      <c r="O56" s="168">
        <v>310777.45299999998</v>
      </c>
      <c r="P56" s="131">
        <f t="shared" si="11"/>
        <v>0.40398605956668965</v>
      </c>
      <c r="Q56" s="128">
        <v>591</v>
      </c>
      <c r="R56" s="129">
        <v>1142698</v>
      </c>
      <c r="S56" s="129">
        <v>381221</v>
      </c>
      <c r="T56" s="168">
        <v>304810.01</v>
      </c>
      <c r="U56" s="131">
        <f t="shared" si="12"/>
        <v>0.41595947235799902</v>
      </c>
      <c r="V56" s="128">
        <v>593</v>
      </c>
      <c r="W56" s="129">
        <v>1152899</v>
      </c>
      <c r="X56" s="129">
        <v>377651</v>
      </c>
      <c r="Y56" s="168">
        <v>289381.41899999999</v>
      </c>
      <c r="Z56" s="131">
        <f t="shared" si="13"/>
        <v>0.41106369425426098</v>
      </c>
      <c r="AA56" s="128">
        <v>608</v>
      </c>
      <c r="AB56" s="129">
        <v>1217674</v>
      </c>
      <c r="AC56" s="129">
        <v>397195</v>
      </c>
      <c r="AD56" s="168">
        <v>292542.88799999998</v>
      </c>
      <c r="AE56" s="131">
        <f t="shared" si="14"/>
        <v>0.43101517765905872</v>
      </c>
      <c r="AF56" s="128">
        <v>604</v>
      </c>
      <c r="AG56" s="129">
        <v>862335</v>
      </c>
      <c r="AH56" s="129">
        <v>334662</v>
      </c>
      <c r="AI56" s="168">
        <v>268648.12</v>
      </c>
      <c r="AJ56" s="131">
        <f t="shared" si="15"/>
        <v>0.43565126770524926</v>
      </c>
    </row>
    <row r="57" spans="1:36" ht="12.75" customHeight="1" x14ac:dyDescent="0.2">
      <c r="A57" s="114" t="str">
        <f>$A$17</f>
        <v>20% – 24%</v>
      </c>
      <c r="B57" s="33">
        <v>257</v>
      </c>
      <c r="C57" s="8">
        <v>517041</v>
      </c>
      <c r="D57" s="8">
        <v>145736</v>
      </c>
      <c r="E57" s="152">
        <v>130684.22</v>
      </c>
      <c r="F57" s="34">
        <f t="shared" si="9"/>
        <v>0.15591346862394664</v>
      </c>
      <c r="G57" s="47">
        <v>275</v>
      </c>
      <c r="H57" s="48">
        <v>535303</v>
      </c>
      <c r="I57" s="48">
        <v>144977</v>
      </c>
      <c r="J57" s="162">
        <v>121130.52499999999</v>
      </c>
      <c r="K57" s="50">
        <f t="shared" si="10"/>
        <v>0.15250061391837949</v>
      </c>
      <c r="L57" s="128">
        <v>271</v>
      </c>
      <c r="M57" s="129">
        <v>530374</v>
      </c>
      <c r="N57" s="129">
        <v>142109</v>
      </c>
      <c r="O57" s="168">
        <v>114685.648</v>
      </c>
      <c r="P57" s="131">
        <f t="shared" si="11"/>
        <v>0.14908225348115073</v>
      </c>
      <c r="Q57" s="128">
        <v>257</v>
      </c>
      <c r="R57" s="129">
        <v>315149</v>
      </c>
      <c r="S57" s="129">
        <v>115984</v>
      </c>
      <c r="T57" s="168">
        <v>94371.498999999996</v>
      </c>
      <c r="U57" s="131">
        <f t="shared" si="12"/>
        <v>0.1287842185027763</v>
      </c>
      <c r="V57" s="128">
        <v>264</v>
      </c>
      <c r="W57" s="129">
        <v>266951</v>
      </c>
      <c r="X57" s="129">
        <v>72769</v>
      </c>
      <c r="Y57" s="168">
        <v>66894.966</v>
      </c>
      <c r="Z57" s="131">
        <f t="shared" si="13"/>
        <v>9.5023695529577817E-2</v>
      </c>
      <c r="AA57" s="128">
        <v>261</v>
      </c>
      <c r="AB57" s="129">
        <v>248244</v>
      </c>
      <c r="AC57" s="129">
        <v>63627</v>
      </c>
      <c r="AD57" s="168">
        <v>57544.4</v>
      </c>
      <c r="AE57" s="131">
        <f t="shared" si="14"/>
        <v>8.4782473977914455E-2</v>
      </c>
      <c r="AF57" s="128">
        <v>250</v>
      </c>
      <c r="AG57" s="129">
        <v>243717</v>
      </c>
      <c r="AH57" s="129">
        <v>57551</v>
      </c>
      <c r="AI57" s="168">
        <v>52413.031999999999</v>
      </c>
      <c r="AJ57" s="131">
        <f t="shared" si="15"/>
        <v>8.4995211710678628E-2</v>
      </c>
    </row>
    <row r="58" spans="1:36" ht="12.75" customHeight="1" x14ac:dyDescent="0.2">
      <c r="A58" s="114" t="str">
        <f>$A$18</f>
        <v>25% oder höher</v>
      </c>
      <c r="B58" s="33">
        <v>100</v>
      </c>
      <c r="C58" s="8">
        <v>268774</v>
      </c>
      <c r="D58" s="8">
        <v>92247</v>
      </c>
      <c r="E58" s="152">
        <v>92313.261000000013</v>
      </c>
      <c r="F58" s="34">
        <f t="shared" si="9"/>
        <v>0.11013480221634792</v>
      </c>
      <c r="G58" s="47">
        <v>103</v>
      </c>
      <c r="H58" s="48">
        <v>260141</v>
      </c>
      <c r="I58" s="48">
        <v>92372</v>
      </c>
      <c r="J58" s="162">
        <v>87140.413</v>
      </c>
      <c r="K58" s="50">
        <f t="shared" si="10"/>
        <v>0.10970782533635628</v>
      </c>
      <c r="L58" s="128">
        <v>115</v>
      </c>
      <c r="M58" s="129">
        <v>258869</v>
      </c>
      <c r="N58" s="129">
        <v>96135</v>
      </c>
      <c r="O58" s="168">
        <v>94178.195999999996</v>
      </c>
      <c r="P58" s="131">
        <f t="shared" si="11"/>
        <v>0.12242419111124955</v>
      </c>
      <c r="Q58" s="128">
        <v>108</v>
      </c>
      <c r="R58" s="129">
        <v>269098</v>
      </c>
      <c r="S58" s="129">
        <v>89717</v>
      </c>
      <c r="T58" s="168">
        <v>87973.057000000001</v>
      </c>
      <c r="U58" s="131">
        <f t="shared" si="12"/>
        <v>0.120052574295182</v>
      </c>
      <c r="V58" s="128">
        <v>100</v>
      </c>
      <c r="W58" s="129">
        <v>284944</v>
      </c>
      <c r="X58" s="129">
        <v>115815</v>
      </c>
      <c r="Y58" s="168">
        <v>98903.071999999986</v>
      </c>
      <c r="Z58" s="131">
        <f t="shared" si="13"/>
        <v>0.14049092125508983</v>
      </c>
      <c r="AA58" s="128">
        <v>106</v>
      </c>
      <c r="AB58" s="129">
        <v>227158</v>
      </c>
      <c r="AC58" s="129">
        <v>86254</v>
      </c>
      <c r="AD58" s="168">
        <v>79698.53899999999</v>
      </c>
      <c r="AE58" s="131">
        <f t="shared" si="14"/>
        <v>0.11742305608965076</v>
      </c>
      <c r="AF58" s="128">
        <v>117</v>
      </c>
      <c r="AG58" s="129">
        <v>190266</v>
      </c>
      <c r="AH58" s="129">
        <v>97028</v>
      </c>
      <c r="AI58" s="168">
        <v>83035.055999999997</v>
      </c>
      <c r="AJ58" s="131">
        <f t="shared" si="15"/>
        <v>0.13465319396382289</v>
      </c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794295.32700000005</v>
      </c>
      <c r="K76" s="69">
        <f t="shared" si="17"/>
        <v>0.99999999999999989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0.99999999999999978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19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0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1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2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3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4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5">AI92/AI$116</f>
        <v>0</v>
      </c>
    </row>
    <row r="93" spans="1:36" x14ac:dyDescent="0.2">
      <c r="A93" s="114" t="str">
        <f>$A$13</f>
        <v>unter 5%</v>
      </c>
      <c r="B93" s="36">
        <v>3</v>
      </c>
      <c r="C93" s="10">
        <v>11</v>
      </c>
      <c r="D93" s="10">
        <v>175</v>
      </c>
      <c r="E93" s="154">
        <v>81.566000000000003</v>
      </c>
      <c r="F93" s="37">
        <f t="shared" si="19"/>
        <v>5.8716387044204649E-4</v>
      </c>
      <c r="G93" s="53">
        <v>3</v>
      </c>
      <c r="H93" s="54">
        <v>11</v>
      </c>
      <c r="I93" s="54">
        <v>180</v>
      </c>
      <c r="J93" s="164">
        <v>81.372</v>
      </c>
      <c r="K93" s="56">
        <f t="shared" si="20"/>
        <v>6.3648535683196936E-4</v>
      </c>
      <c r="L93" s="136">
        <v>3</v>
      </c>
      <c r="M93" s="137">
        <v>896</v>
      </c>
      <c r="N93" s="137">
        <v>391</v>
      </c>
      <c r="O93" s="170">
        <v>212.61099999999999</v>
      </c>
      <c r="P93" s="139">
        <f t="shared" si="21"/>
        <v>1.5865294707563011E-3</v>
      </c>
      <c r="Q93" s="136">
        <v>4</v>
      </c>
      <c r="R93" s="137">
        <v>931</v>
      </c>
      <c r="S93" s="137">
        <v>412</v>
      </c>
      <c r="T93" s="170">
        <v>214.45</v>
      </c>
      <c r="U93" s="139">
        <f t="shared" si="22"/>
        <v>1.6849027037239663E-3</v>
      </c>
      <c r="V93" s="136">
        <v>4</v>
      </c>
      <c r="W93" s="137">
        <v>837</v>
      </c>
      <c r="X93" s="137">
        <v>376</v>
      </c>
      <c r="Y93" s="170">
        <v>212.42099999999999</v>
      </c>
      <c r="Z93" s="139">
        <f t="shared" si="23"/>
        <v>1.7813379173483724E-3</v>
      </c>
      <c r="AA93" s="136">
        <v>7</v>
      </c>
      <c r="AB93" s="137">
        <v>1590</v>
      </c>
      <c r="AC93" s="137">
        <v>926</v>
      </c>
      <c r="AD93" s="170">
        <v>571.24300000000005</v>
      </c>
      <c r="AE93" s="139">
        <f t="shared" si="24"/>
        <v>4.5589617892948372E-3</v>
      </c>
      <c r="AF93" s="136">
        <v>9</v>
      </c>
      <c r="AG93" s="137">
        <v>1921</v>
      </c>
      <c r="AH93" s="137">
        <v>985</v>
      </c>
      <c r="AI93" s="170">
        <v>741.00099999999998</v>
      </c>
      <c r="AJ93" s="139">
        <f t="shared" si="25"/>
        <v>5.753283495782884E-3</v>
      </c>
    </row>
    <row r="94" spans="1:36" x14ac:dyDescent="0.2">
      <c r="A94" s="114" t="str">
        <f>$A$14</f>
        <v>5% – 9%</v>
      </c>
      <c r="B94" s="36">
        <v>1</v>
      </c>
      <c r="C94" s="10">
        <v>2803</v>
      </c>
      <c r="D94" s="10">
        <v>1550</v>
      </c>
      <c r="E94" s="154">
        <v>794.66</v>
      </c>
      <c r="F94" s="37">
        <f t="shared" si="19"/>
        <v>5.7204673673525329E-3</v>
      </c>
      <c r="G94" s="53">
        <v>1</v>
      </c>
      <c r="H94" s="54">
        <v>2747</v>
      </c>
      <c r="I94" s="54">
        <v>1521</v>
      </c>
      <c r="J94" s="164">
        <v>766.24199999999996</v>
      </c>
      <c r="K94" s="56">
        <f t="shared" si="20"/>
        <v>5.993484402369879E-3</v>
      </c>
      <c r="L94" s="136">
        <v>2</v>
      </c>
      <c r="M94" s="137">
        <v>26766</v>
      </c>
      <c r="N94" s="137">
        <v>10723</v>
      </c>
      <c r="O94" s="170">
        <v>9900.9670000000006</v>
      </c>
      <c r="P94" s="139">
        <f t="shared" si="21"/>
        <v>7.388223532406886E-2</v>
      </c>
      <c r="Q94" s="136">
        <v>3</v>
      </c>
      <c r="R94" s="137">
        <v>46762</v>
      </c>
      <c r="S94" s="137">
        <v>15120</v>
      </c>
      <c r="T94" s="170">
        <v>14565.593999999999</v>
      </c>
      <c r="U94" s="139">
        <f t="shared" si="22"/>
        <v>0.11443977016528599</v>
      </c>
      <c r="V94" s="136">
        <v>3</v>
      </c>
      <c r="W94" s="137">
        <v>45540</v>
      </c>
      <c r="X94" s="137">
        <v>15334</v>
      </c>
      <c r="Y94" s="170">
        <v>13760.849</v>
      </c>
      <c r="Z94" s="139">
        <f t="shared" si="23"/>
        <v>0.11539688683607287</v>
      </c>
      <c r="AA94" s="136">
        <v>5</v>
      </c>
      <c r="AB94" s="137">
        <v>67522</v>
      </c>
      <c r="AC94" s="137">
        <v>28471</v>
      </c>
      <c r="AD94" s="170">
        <v>23690.460999999999</v>
      </c>
      <c r="AE94" s="139">
        <f t="shared" si="24"/>
        <v>0.1890682362318305</v>
      </c>
      <c r="AF94" s="136">
        <v>2</v>
      </c>
      <c r="AG94" s="137">
        <v>18468</v>
      </c>
      <c r="AH94" s="137">
        <v>5129</v>
      </c>
      <c r="AI94" s="170">
        <v>4337.9049999999997</v>
      </c>
      <c r="AJ94" s="139">
        <f t="shared" si="25"/>
        <v>3.3680382675292005E-2</v>
      </c>
    </row>
    <row r="95" spans="1:36" x14ac:dyDescent="0.2">
      <c r="A95" s="114" t="str">
        <f>$A$15</f>
        <v>10% – 14%</v>
      </c>
      <c r="B95" s="36">
        <v>16</v>
      </c>
      <c r="C95" s="10">
        <v>125178</v>
      </c>
      <c r="D95" s="10">
        <v>61635</v>
      </c>
      <c r="E95" s="154">
        <v>52757.836000000003</v>
      </c>
      <c r="F95" s="37">
        <f t="shared" si="19"/>
        <v>0.37978440994908097</v>
      </c>
      <c r="G95" s="53">
        <v>17</v>
      </c>
      <c r="H95" s="54">
        <v>129983</v>
      </c>
      <c r="I95" s="54">
        <v>63912</v>
      </c>
      <c r="J95" s="164">
        <v>52676.722000000002</v>
      </c>
      <c r="K95" s="56">
        <f t="shared" si="20"/>
        <v>0.41203315881271751</v>
      </c>
      <c r="L95" s="136">
        <v>14</v>
      </c>
      <c r="M95" s="137">
        <v>102667</v>
      </c>
      <c r="N95" s="137">
        <v>47787</v>
      </c>
      <c r="O95" s="170">
        <v>42009.463000000003</v>
      </c>
      <c r="P95" s="139">
        <f t="shared" si="21"/>
        <v>0.31347978749992439</v>
      </c>
      <c r="Q95" s="136">
        <v>13</v>
      </c>
      <c r="R95" s="137">
        <v>84516</v>
      </c>
      <c r="S95" s="137">
        <v>41985</v>
      </c>
      <c r="T95" s="170">
        <v>34865.821000000004</v>
      </c>
      <c r="U95" s="139">
        <f t="shared" si="22"/>
        <v>0.27393572427351759</v>
      </c>
      <c r="V95" s="136">
        <v>14</v>
      </c>
      <c r="W95" s="137">
        <v>83172</v>
      </c>
      <c r="X95" s="137">
        <v>40768</v>
      </c>
      <c r="Y95" s="170">
        <v>33778.998</v>
      </c>
      <c r="Z95" s="139">
        <f t="shared" si="23"/>
        <v>0.2832667671625444</v>
      </c>
      <c r="AA95" s="136">
        <v>11</v>
      </c>
      <c r="AB95" s="137">
        <v>34670</v>
      </c>
      <c r="AC95" s="137">
        <v>17237</v>
      </c>
      <c r="AD95" s="170">
        <v>13590.861999999999</v>
      </c>
      <c r="AE95" s="139">
        <f t="shared" si="24"/>
        <v>0.10846561015466134</v>
      </c>
      <c r="AF95" s="136">
        <v>17</v>
      </c>
      <c r="AG95" s="137">
        <v>88511</v>
      </c>
      <c r="AH95" s="137">
        <v>43741</v>
      </c>
      <c r="AI95" s="170">
        <v>33830.425999999999</v>
      </c>
      <c r="AJ95" s="139">
        <f t="shared" si="25"/>
        <v>0.26266635478373734</v>
      </c>
    </row>
    <row r="96" spans="1:36" x14ac:dyDescent="0.2">
      <c r="A96" s="114" t="str">
        <f>$A$16</f>
        <v>15% – 19%</v>
      </c>
      <c r="B96" s="36">
        <v>16</v>
      </c>
      <c r="C96" s="10">
        <v>165256</v>
      </c>
      <c r="D96" s="10">
        <v>85023</v>
      </c>
      <c r="E96" s="154">
        <v>75913.388999999996</v>
      </c>
      <c r="F96" s="37">
        <f t="shared" si="19"/>
        <v>0.54647278649943209</v>
      </c>
      <c r="G96" s="53">
        <v>16</v>
      </c>
      <c r="H96" s="54">
        <v>164640</v>
      </c>
      <c r="I96" s="54">
        <v>81018</v>
      </c>
      <c r="J96" s="164">
        <v>69491.634999999995</v>
      </c>
      <c r="K96" s="56">
        <f t="shared" si="20"/>
        <v>0.54355808017268792</v>
      </c>
      <c r="L96" s="136">
        <v>17</v>
      </c>
      <c r="M96" s="137">
        <v>170898</v>
      </c>
      <c r="N96" s="137">
        <v>84586</v>
      </c>
      <c r="O96" s="170">
        <v>73625.710999999996</v>
      </c>
      <c r="P96" s="139">
        <f t="shared" si="21"/>
        <v>0.54940412446621467</v>
      </c>
      <c r="Q96" s="136">
        <v>17</v>
      </c>
      <c r="R96" s="137">
        <v>165396</v>
      </c>
      <c r="S96" s="137">
        <v>80214</v>
      </c>
      <c r="T96" s="170">
        <v>69505.566000000006</v>
      </c>
      <c r="U96" s="139">
        <f t="shared" si="22"/>
        <v>0.54609520203900486</v>
      </c>
      <c r="V96" s="136">
        <v>15</v>
      </c>
      <c r="W96" s="137">
        <v>154754</v>
      </c>
      <c r="X96" s="137">
        <v>75241</v>
      </c>
      <c r="Y96" s="170">
        <v>63553.976000000002</v>
      </c>
      <c r="Z96" s="139">
        <f t="shared" si="23"/>
        <v>0.5329562860877618</v>
      </c>
      <c r="AA96" s="136">
        <v>17</v>
      </c>
      <c r="AB96" s="137">
        <v>187918</v>
      </c>
      <c r="AC96" s="137">
        <v>87777</v>
      </c>
      <c r="AD96" s="170">
        <v>72582.645000000004</v>
      </c>
      <c r="AE96" s="139">
        <f t="shared" si="24"/>
        <v>0.57926575051414542</v>
      </c>
      <c r="AF96" s="136">
        <v>24</v>
      </c>
      <c r="AG96" s="137">
        <v>192368</v>
      </c>
      <c r="AH96" s="137">
        <v>81682</v>
      </c>
      <c r="AI96" s="170">
        <v>67393.812000000005</v>
      </c>
      <c r="AJ96" s="139">
        <f t="shared" si="25"/>
        <v>0.52325935632677223</v>
      </c>
    </row>
    <row r="97" spans="1:36" ht="12.75" customHeight="1" x14ac:dyDescent="0.2">
      <c r="A97" s="114" t="str">
        <f>$A$17</f>
        <v>20% – 24%</v>
      </c>
      <c r="B97" s="36">
        <v>2</v>
      </c>
      <c r="C97" s="10">
        <v>18481</v>
      </c>
      <c r="D97" s="10">
        <v>8271</v>
      </c>
      <c r="E97" s="154">
        <v>9367.7720000000008</v>
      </c>
      <c r="F97" s="37">
        <f t="shared" si="19"/>
        <v>6.7435172313692365E-2</v>
      </c>
      <c r="G97" s="53">
        <v>1</v>
      </c>
      <c r="H97" s="54">
        <v>7989</v>
      </c>
      <c r="I97" s="54">
        <v>4829</v>
      </c>
      <c r="J97" s="164">
        <v>4829.8609999999999</v>
      </c>
      <c r="K97" s="56">
        <f t="shared" si="20"/>
        <v>3.7778791255392664E-2</v>
      </c>
      <c r="L97" s="136">
        <v>2</v>
      </c>
      <c r="M97" s="137">
        <v>24496</v>
      </c>
      <c r="N97" s="137">
        <v>12697</v>
      </c>
      <c r="O97" s="170">
        <v>8261.3649999999998</v>
      </c>
      <c r="P97" s="139">
        <f t="shared" si="21"/>
        <v>6.1647323239035753E-2</v>
      </c>
      <c r="Q97" s="136">
        <v>2</v>
      </c>
      <c r="R97" s="137">
        <v>24435</v>
      </c>
      <c r="S97" s="137">
        <v>12367</v>
      </c>
      <c r="T97" s="170">
        <v>8125.9480000000003</v>
      </c>
      <c r="U97" s="139">
        <f t="shared" si="22"/>
        <v>6.3844400818467512E-2</v>
      </c>
      <c r="V97" s="136">
        <v>2</v>
      </c>
      <c r="W97" s="137">
        <v>24040</v>
      </c>
      <c r="X97" s="137">
        <v>12115</v>
      </c>
      <c r="Y97" s="170">
        <v>7941.7650000000003</v>
      </c>
      <c r="Z97" s="139">
        <f t="shared" si="23"/>
        <v>6.6598721996272495E-2</v>
      </c>
      <c r="AA97" s="136">
        <v>3</v>
      </c>
      <c r="AB97" s="137">
        <v>47680</v>
      </c>
      <c r="AC97" s="137">
        <v>19501</v>
      </c>
      <c r="AD97" s="170">
        <v>14865.905000000001</v>
      </c>
      <c r="AE97" s="139">
        <f t="shared" si="24"/>
        <v>0.11864144131006782</v>
      </c>
      <c r="AF97" s="136">
        <v>6</v>
      </c>
      <c r="AG97" s="137">
        <v>56848</v>
      </c>
      <c r="AH97" s="137">
        <v>28168</v>
      </c>
      <c r="AI97" s="170">
        <v>22493.046999999999</v>
      </c>
      <c r="AJ97" s="139">
        <f t="shared" si="25"/>
        <v>0.17464062271841563</v>
      </c>
    </row>
    <row r="98" spans="1:36" ht="12.75" customHeight="1" x14ac:dyDescent="0.2">
      <c r="A98" s="114" t="str">
        <f>$A$18</f>
        <v>25% oder höher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19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0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1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2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3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4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5"/>
        <v>0</v>
      </c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127845.83199999999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0.99999999999999989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125301.11600000001</v>
      </c>
      <c r="AE116" s="143">
        <f t="shared" ref="AE116:AJ116" si="28">SUM(AE$92:AE$115)</f>
        <v>0.99999999999999989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38" si="29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38" si="30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38" si="31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38" si="32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38" si="33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38" si="34">AD132/AD$156</f>
        <v>0</v>
      </c>
      <c r="AF132" s="227"/>
      <c r="AG132" s="228"/>
      <c r="AH132" s="228"/>
      <c r="AI132" s="229"/>
      <c r="AJ132" s="230" t="e">
        <f t="shared" ref="AJ132:AJ138" si="35">AI132/AI$156</f>
        <v>#DIV/0!</v>
      </c>
    </row>
    <row r="133" spans="1:36" x14ac:dyDescent="0.2">
      <c r="A133" s="114" t="str">
        <f>$A$13</f>
        <v>unter 5%</v>
      </c>
      <c r="B133" s="209">
        <v>53</v>
      </c>
      <c r="C133" s="210">
        <v>25656</v>
      </c>
      <c r="D133" s="210">
        <v>1377</v>
      </c>
      <c r="E133" s="211">
        <v>7123.567</v>
      </c>
      <c r="F133" s="212">
        <f t="shared" si="29"/>
        <v>9.3507458900455292E-3</v>
      </c>
      <c r="G133" s="217">
        <v>57</v>
      </c>
      <c r="H133" s="218">
        <v>22886</v>
      </c>
      <c r="I133" s="218">
        <v>1502</v>
      </c>
      <c r="J133" s="219">
        <v>5906.05</v>
      </c>
      <c r="K133" s="220">
        <f t="shared" si="30"/>
        <v>8.459023121608681E-3</v>
      </c>
      <c r="L133" s="227">
        <v>72</v>
      </c>
      <c r="M133" s="228">
        <v>22675</v>
      </c>
      <c r="N133" s="228">
        <v>1997</v>
      </c>
      <c r="O133" s="229">
        <v>6052.3019999999997</v>
      </c>
      <c r="P133" s="230">
        <f t="shared" si="31"/>
        <v>9.0387385453855919E-3</v>
      </c>
      <c r="Q133" s="227">
        <v>73</v>
      </c>
      <c r="R133" s="228">
        <v>26433</v>
      </c>
      <c r="S133" s="228">
        <v>1444</v>
      </c>
      <c r="T133" s="229">
        <v>5507.6759999999995</v>
      </c>
      <c r="U133" s="230">
        <f t="shared" si="32"/>
        <v>8.674044668571761E-3</v>
      </c>
      <c r="V133" s="227">
        <v>83</v>
      </c>
      <c r="W133" s="228">
        <v>42391</v>
      </c>
      <c r="X133" s="228">
        <v>1892</v>
      </c>
      <c r="Y133" s="229">
        <v>7377.0120000000006</v>
      </c>
      <c r="Z133" s="230">
        <f t="shared" si="33"/>
        <v>1.2187061826836607E-2</v>
      </c>
      <c r="AA133" s="227">
        <v>100</v>
      </c>
      <c r="AB133" s="228">
        <v>124447</v>
      </c>
      <c r="AC133" s="228">
        <v>13163</v>
      </c>
      <c r="AD133" s="229">
        <v>12669.468000000001</v>
      </c>
      <c r="AE133" s="230">
        <f t="shared" si="34"/>
        <v>2.1978243491082388E-2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5% – 9%</v>
      </c>
      <c r="B134" s="209">
        <v>54</v>
      </c>
      <c r="C134" s="210">
        <v>222628</v>
      </c>
      <c r="D134" s="210">
        <v>17956</v>
      </c>
      <c r="E134" s="211">
        <v>27445.388999999999</v>
      </c>
      <c r="F134" s="212">
        <f t="shared" si="29"/>
        <v>3.6026173178753111E-2</v>
      </c>
      <c r="G134" s="217">
        <v>68</v>
      </c>
      <c r="H134" s="218">
        <v>323136</v>
      </c>
      <c r="I134" s="218">
        <v>31002</v>
      </c>
      <c r="J134" s="219">
        <v>39709.332000000002</v>
      </c>
      <c r="K134" s="220">
        <f t="shared" si="30"/>
        <v>5.6874248868810033E-2</v>
      </c>
      <c r="L134" s="227">
        <v>71</v>
      </c>
      <c r="M134" s="228">
        <v>298778</v>
      </c>
      <c r="N134" s="228">
        <v>22852</v>
      </c>
      <c r="O134" s="229">
        <v>35037.366000000002</v>
      </c>
      <c r="P134" s="230">
        <f t="shared" si="31"/>
        <v>5.2326138152554616E-2</v>
      </c>
      <c r="Q134" s="227">
        <v>79</v>
      </c>
      <c r="R134" s="228">
        <v>281220</v>
      </c>
      <c r="S134" s="228">
        <v>21685</v>
      </c>
      <c r="T134" s="229">
        <v>33958.366999999998</v>
      </c>
      <c r="U134" s="230">
        <f t="shared" si="32"/>
        <v>5.3481067555490411E-2</v>
      </c>
      <c r="V134" s="227">
        <v>93</v>
      </c>
      <c r="W134" s="228">
        <v>281728</v>
      </c>
      <c r="X134" s="228">
        <v>24273</v>
      </c>
      <c r="Y134" s="229">
        <v>32872.44</v>
      </c>
      <c r="Z134" s="230">
        <f t="shared" si="33"/>
        <v>5.4306331435949512E-2</v>
      </c>
      <c r="AA134" s="227">
        <v>106</v>
      </c>
      <c r="AB134" s="228">
        <v>291291</v>
      </c>
      <c r="AC134" s="228">
        <v>20991</v>
      </c>
      <c r="AD134" s="229">
        <v>30618.12</v>
      </c>
      <c r="AE134" s="230">
        <f t="shared" si="34"/>
        <v>5.311450303984188E-2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10% – 14%</v>
      </c>
      <c r="B135" s="209">
        <v>286</v>
      </c>
      <c r="C135" s="210">
        <v>632940</v>
      </c>
      <c r="D135" s="210">
        <v>117387</v>
      </c>
      <c r="E135" s="211">
        <v>129776.966</v>
      </c>
      <c r="F135" s="212">
        <f t="shared" si="29"/>
        <v>0.17035165549044157</v>
      </c>
      <c r="G135" s="217">
        <v>327</v>
      </c>
      <c r="H135" s="218">
        <v>553396</v>
      </c>
      <c r="I135" s="218">
        <v>121886</v>
      </c>
      <c r="J135" s="219">
        <v>114160.587</v>
      </c>
      <c r="K135" s="220">
        <f t="shared" si="30"/>
        <v>0.16350810524960327</v>
      </c>
      <c r="L135" s="227">
        <v>365</v>
      </c>
      <c r="M135" s="228">
        <v>552661</v>
      </c>
      <c r="N135" s="228">
        <v>123330</v>
      </c>
      <c r="O135" s="229">
        <v>108864.905</v>
      </c>
      <c r="P135" s="230">
        <f t="shared" si="31"/>
        <v>0.16258299950386493</v>
      </c>
      <c r="Q135" s="227">
        <v>409</v>
      </c>
      <c r="R135" s="228">
        <v>639762</v>
      </c>
      <c r="S135" s="228">
        <v>127520</v>
      </c>
      <c r="T135" s="229">
        <v>108339.921</v>
      </c>
      <c r="U135" s="230">
        <f t="shared" si="32"/>
        <v>0.17062465441749583</v>
      </c>
      <c r="V135" s="227">
        <v>436</v>
      </c>
      <c r="W135" s="228">
        <v>614224</v>
      </c>
      <c r="X135" s="228">
        <v>130097</v>
      </c>
      <c r="Y135" s="229">
        <v>109886.14599999999</v>
      </c>
      <c r="Z135" s="230">
        <f t="shared" si="33"/>
        <v>0.18153545842338253</v>
      </c>
      <c r="AA135" s="227">
        <v>472</v>
      </c>
      <c r="AB135" s="228">
        <v>541138</v>
      </c>
      <c r="AC135" s="228">
        <v>128543</v>
      </c>
      <c r="AD135" s="229">
        <v>103381.569</v>
      </c>
      <c r="AE135" s="230">
        <f t="shared" si="34"/>
        <v>0.17934022927972468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15% – 19%</v>
      </c>
      <c r="B136" s="209">
        <v>592</v>
      </c>
      <c r="C136" s="210">
        <v>1521569</v>
      </c>
      <c r="D136" s="210">
        <v>417615</v>
      </c>
      <c r="E136" s="211">
        <v>374474.647</v>
      </c>
      <c r="F136" s="212">
        <f t="shared" si="29"/>
        <v>0.49155391763164441</v>
      </c>
      <c r="G136" s="217">
        <v>613</v>
      </c>
      <c r="H136" s="218">
        <v>1191480</v>
      </c>
      <c r="I136" s="218">
        <v>393418</v>
      </c>
      <c r="J136" s="219">
        <v>330148.37099999998</v>
      </c>
      <c r="K136" s="220">
        <f t="shared" si="30"/>
        <v>0.4728596445763989</v>
      </c>
      <c r="L136" s="227">
        <v>601</v>
      </c>
      <c r="M136" s="228">
        <v>1112088</v>
      </c>
      <c r="N136" s="228">
        <v>373988</v>
      </c>
      <c r="O136" s="229">
        <v>310777.45299999998</v>
      </c>
      <c r="P136" s="230">
        <f t="shared" si="31"/>
        <v>0.46412689642186711</v>
      </c>
      <c r="Q136" s="227">
        <v>591</v>
      </c>
      <c r="R136" s="228">
        <v>1142698</v>
      </c>
      <c r="S136" s="228">
        <v>381221</v>
      </c>
      <c r="T136" s="229">
        <v>304810.01</v>
      </c>
      <c r="U136" s="230">
        <f t="shared" si="32"/>
        <v>0.48004560220459686</v>
      </c>
      <c r="V136" s="227">
        <v>593</v>
      </c>
      <c r="W136" s="228">
        <v>1152899</v>
      </c>
      <c r="X136" s="228">
        <v>377651</v>
      </c>
      <c r="Y136" s="229">
        <v>289381.41899999999</v>
      </c>
      <c r="Z136" s="230">
        <f t="shared" si="33"/>
        <v>0.4780674404339737</v>
      </c>
      <c r="AA136" s="227">
        <v>608</v>
      </c>
      <c r="AB136" s="228">
        <v>1217674</v>
      </c>
      <c r="AC136" s="228">
        <v>397195</v>
      </c>
      <c r="AD136" s="229">
        <v>292542.88799999998</v>
      </c>
      <c r="AE136" s="230">
        <f t="shared" si="34"/>
        <v>0.50748609365826913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20% – 24%</v>
      </c>
      <c r="B137" s="209">
        <v>257</v>
      </c>
      <c r="C137" s="210">
        <v>517041</v>
      </c>
      <c r="D137" s="210">
        <v>145736</v>
      </c>
      <c r="E137" s="211">
        <v>130684.22</v>
      </c>
      <c r="F137" s="212">
        <f t="shared" si="29"/>
        <v>0.17154256190175593</v>
      </c>
      <c r="G137" s="217">
        <v>275</v>
      </c>
      <c r="H137" s="218">
        <v>535303</v>
      </c>
      <c r="I137" s="218">
        <v>144977</v>
      </c>
      <c r="J137" s="219">
        <v>121130.52499999999</v>
      </c>
      <c r="K137" s="220">
        <f t="shared" si="30"/>
        <v>0.17349089691208139</v>
      </c>
      <c r="L137" s="227">
        <v>271</v>
      </c>
      <c r="M137" s="228">
        <v>530374</v>
      </c>
      <c r="N137" s="228">
        <v>142109</v>
      </c>
      <c r="O137" s="229">
        <v>114685.648</v>
      </c>
      <c r="P137" s="230">
        <f t="shared" si="31"/>
        <v>0.17127591901067132</v>
      </c>
      <c r="Q137" s="227">
        <v>257</v>
      </c>
      <c r="R137" s="228">
        <v>315149</v>
      </c>
      <c r="S137" s="228">
        <v>115984</v>
      </c>
      <c r="T137" s="229">
        <v>94371.498999999996</v>
      </c>
      <c r="U137" s="230">
        <f t="shared" si="32"/>
        <v>0.14862577206176894</v>
      </c>
      <c r="V137" s="227">
        <v>264</v>
      </c>
      <c r="W137" s="228">
        <v>266951</v>
      </c>
      <c r="X137" s="228">
        <v>72769</v>
      </c>
      <c r="Y137" s="229">
        <v>66894.966</v>
      </c>
      <c r="Z137" s="230">
        <f t="shared" si="33"/>
        <v>0.11051264204885836</v>
      </c>
      <c r="AA137" s="227">
        <v>261</v>
      </c>
      <c r="AB137" s="228">
        <v>248244</v>
      </c>
      <c r="AC137" s="228">
        <v>63627</v>
      </c>
      <c r="AD137" s="229">
        <v>57544.4</v>
      </c>
      <c r="AE137" s="230">
        <f t="shared" si="34"/>
        <v>9.9824620477216672E-2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customHeight="1" x14ac:dyDescent="0.2">
      <c r="A138" s="114" t="str">
        <f>$A$18</f>
        <v>25% oder höher</v>
      </c>
      <c r="B138" s="209">
        <v>100</v>
      </c>
      <c r="C138" s="210">
        <v>268774</v>
      </c>
      <c r="D138" s="210">
        <v>92247</v>
      </c>
      <c r="E138" s="211">
        <v>92313.261000000013</v>
      </c>
      <c r="F138" s="212">
        <f t="shared" si="29"/>
        <v>0.12117494590735939</v>
      </c>
      <c r="G138" s="217">
        <v>103</v>
      </c>
      <c r="H138" s="218">
        <v>260141</v>
      </c>
      <c r="I138" s="218">
        <v>92372</v>
      </c>
      <c r="J138" s="219">
        <v>87140.413</v>
      </c>
      <c r="K138" s="220">
        <f t="shared" si="30"/>
        <v>0.12480808127149781</v>
      </c>
      <c r="L138" s="227">
        <v>115</v>
      </c>
      <c r="M138" s="228">
        <v>258869</v>
      </c>
      <c r="N138" s="228">
        <v>96135</v>
      </c>
      <c r="O138" s="229">
        <v>94178.195999999996</v>
      </c>
      <c r="P138" s="230">
        <f t="shared" si="31"/>
        <v>0.14064930836565642</v>
      </c>
      <c r="Q138" s="227">
        <v>108</v>
      </c>
      <c r="R138" s="228">
        <v>269098</v>
      </c>
      <c r="S138" s="228">
        <v>89717</v>
      </c>
      <c r="T138" s="229">
        <v>87973.057000000001</v>
      </c>
      <c r="U138" s="230">
        <f t="shared" si="32"/>
        <v>0.13854885909207615</v>
      </c>
      <c r="V138" s="227">
        <v>100</v>
      </c>
      <c r="W138" s="228">
        <v>284944</v>
      </c>
      <c r="X138" s="228">
        <v>115815</v>
      </c>
      <c r="Y138" s="229">
        <v>98903.071999999986</v>
      </c>
      <c r="Z138" s="230">
        <f t="shared" si="33"/>
        <v>0.16339106583099935</v>
      </c>
      <c r="AA138" s="227">
        <v>106</v>
      </c>
      <c r="AB138" s="228">
        <v>227158</v>
      </c>
      <c r="AC138" s="228">
        <v>86254</v>
      </c>
      <c r="AD138" s="229">
        <v>79698.53899999999</v>
      </c>
      <c r="AE138" s="230">
        <f t="shared" si="34"/>
        <v>0.13825631005386538</v>
      </c>
      <c r="AF138" s="227"/>
      <c r="AG138" s="228"/>
      <c r="AH138" s="228"/>
      <c r="AI138" s="229"/>
      <c r="AJ138" s="230" t="e">
        <f t="shared" si="35"/>
        <v>#DIV/0!</v>
      </c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761818.05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1.0000000000000002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1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605315.05499999993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78" si="38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78" si="39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78" si="40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78" si="41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78" si="42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78" si="43">AD172/AD$196</f>
        <v>1</v>
      </c>
      <c r="AF172" s="255"/>
      <c r="AG172" s="256"/>
      <c r="AH172" s="256"/>
      <c r="AI172" s="257"/>
      <c r="AJ172" s="258" t="e">
        <f t="shared" ref="AJ172:AJ178" si="44">AI172/AI$196</f>
        <v>#DIV/0!</v>
      </c>
    </row>
    <row r="173" spans="1:36" x14ac:dyDescent="0.2">
      <c r="A173" s="114" t="str">
        <f>$A$13</f>
        <v>unter 5%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5% – 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10% – 14%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15% – 19%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20% – 24%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8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1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3"/>
        <v>0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customHeight="1" x14ac:dyDescent="0.2">
      <c r="A178" s="114" t="str">
        <f>$A$18</f>
        <v>25% oder höher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  <c r="AF178" s="255"/>
      <c r="AG178" s="256"/>
      <c r="AH178" s="256"/>
      <c r="AI178" s="257"/>
      <c r="AJ178" s="258" t="e">
        <f t="shared" si="44"/>
        <v>#DIV/0!</v>
      </c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Translation!$A$110</f>
        <v>Verzinsung der 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Translation!$A111</f>
        <v>nicht definiert</v>
      </c>
      <c r="B12" s="30">
        <v>171</v>
      </c>
      <c r="C12" s="6">
        <v>1030111</v>
      </c>
      <c r="D12" s="6">
        <v>119435</v>
      </c>
      <c r="E12" s="150">
        <v>180527.87300000002</v>
      </c>
      <c r="F12" s="31">
        <f t="shared" ref="F12:F24" si="0">E12/E$36</f>
        <v>0.18475894276696875</v>
      </c>
      <c r="G12" s="41">
        <v>214</v>
      </c>
      <c r="H12" s="42">
        <v>1268819</v>
      </c>
      <c r="I12" s="42">
        <v>120051</v>
      </c>
      <c r="J12" s="160">
        <v>192664.984</v>
      </c>
      <c r="K12" s="44">
        <f t="shared" ref="K12:K24" si="1">J12/J$36</f>
        <v>0.20893220318777683</v>
      </c>
      <c r="L12" s="76">
        <v>135</v>
      </c>
      <c r="M12" s="122">
        <v>332209</v>
      </c>
      <c r="N12" s="122">
        <v>133385</v>
      </c>
      <c r="O12" s="166">
        <v>115143.81</v>
      </c>
      <c r="P12" s="124">
        <f t="shared" ref="P12:P24" si="2">O12/O$36</f>
        <v>0.12747190006000556</v>
      </c>
      <c r="Q12" s="76">
        <v>142</v>
      </c>
      <c r="R12" s="122">
        <v>330418</v>
      </c>
      <c r="S12" s="122">
        <v>132148</v>
      </c>
      <c r="T12" s="166">
        <v>111261.66500000001</v>
      </c>
      <c r="U12" s="124">
        <f t="shared" ref="U12:U24" si="3">T12/T$36</f>
        <v>0.12936423063183825</v>
      </c>
      <c r="V12" s="76">
        <v>157</v>
      </c>
      <c r="W12" s="122">
        <v>433797</v>
      </c>
      <c r="X12" s="122">
        <v>161168</v>
      </c>
      <c r="Y12" s="166">
        <v>126244.208</v>
      </c>
      <c r="Z12" s="124">
        <f t="shared" ref="Z12:Z24" si="4">Y12/Y$36</f>
        <v>0.15335230136681835</v>
      </c>
      <c r="AA12" s="76">
        <v>128</v>
      </c>
      <c r="AB12" s="122">
        <v>439298</v>
      </c>
      <c r="AC12" s="122">
        <v>174212</v>
      </c>
      <c r="AD12" s="166">
        <v>150428.60800000001</v>
      </c>
      <c r="AE12" s="124">
        <f t="shared" ref="AE12:AE24" si="5">AD12/AD$36</f>
        <v>0.18709304142950259</v>
      </c>
      <c r="AF12" s="76">
        <v>169</v>
      </c>
      <c r="AG12" s="122">
        <v>512878</v>
      </c>
      <c r="AH12" s="122">
        <v>195543</v>
      </c>
      <c r="AI12" s="166">
        <v>165899.17000000001</v>
      </c>
      <c r="AJ12" s="124">
        <f t="shared" ref="AJ12:AJ24" si="6">AI12/AI$36</f>
        <v>0.22254758063243368</v>
      </c>
    </row>
    <row r="13" spans="1:36" x14ac:dyDescent="0.2">
      <c r="A13" s="114" t="str">
        <f>Translation!$A112</f>
        <v>unter 0.00%</v>
      </c>
      <c r="B13" s="30">
        <v>0</v>
      </c>
      <c r="C13" s="6">
        <v>0</v>
      </c>
      <c r="D13" s="6">
        <v>0</v>
      </c>
      <c r="E13" s="150">
        <v>0</v>
      </c>
      <c r="F13" s="31">
        <f t="shared" si="0"/>
        <v>0</v>
      </c>
      <c r="G13" s="41">
        <v>14</v>
      </c>
      <c r="H13" s="42">
        <v>5553</v>
      </c>
      <c r="I13" s="42">
        <v>249</v>
      </c>
      <c r="J13" s="160">
        <v>1880.711</v>
      </c>
      <c r="K13" s="44">
        <f t="shared" si="1"/>
        <v>2.03950445291858E-3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</row>
    <row r="14" spans="1:36" x14ac:dyDescent="0.2">
      <c r="A14" s="114" t="str">
        <f>Translation!$A113</f>
        <v>0.00% – 0.49%</v>
      </c>
      <c r="B14" s="30">
        <v>35</v>
      </c>
      <c r="C14" s="6">
        <v>11925</v>
      </c>
      <c r="D14" s="6">
        <v>3289</v>
      </c>
      <c r="E14" s="150">
        <v>3699.2660000000005</v>
      </c>
      <c r="F14" s="31">
        <f t="shared" si="0"/>
        <v>3.7859664760676232E-3</v>
      </c>
      <c r="G14" s="41">
        <v>67</v>
      </c>
      <c r="H14" s="42">
        <v>32185</v>
      </c>
      <c r="I14" s="42">
        <v>6555</v>
      </c>
      <c r="J14" s="160">
        <v>11314.306999999999</v>
      </c>
      <c r="K14" s="44">
        <f t="shared" si="1"/>
        <v>1.2269604159377947E-2</v>
      </c>
      <c r="L14" s="76">
        <v>56</v>
      </c>
      <c r="M14" s="122">
        <v>34772</v>
      </c>
      <c r="N14" s="122">
        <v>2028</v>
      </c>
      <c r="O14" s="166">
        <v>7310.6059999999998</v>
      </c>
      <c r="P14" s="124">
        <f t="shared" si="2"/>
        <v>8.0933298751368135E-3</v>
      </c>
      <c r="Q14" s="76">
        <v>65</v>
      </c>
      <c r="R14" s="122">
        <v>39538</v>
      </c>
      <c r="S14" s="122">
        <v>12958</v>
      </c>
      <c r="T14" s="166">
        <v>9752.8639999999996</v>
      </c>
      <c r="U14" s="124">
        <f t="shared" si="3"/>
        <v>1.1339680633189809E-2</v>
      </c>
      <c r="V14" s="76">
        <v>79</v>
      </c>
      <c r="W14" s="122">
        <v>62176</v>
      </c>
      <c r="X14" s="122">
        <v>17500</v>
      </c>
      <c r="Y14" s="166">
        <v>14504.139000000001</v>
      </c>
      <c r="Z14" s="124">
        <f t="shared" si="4"/>
        <v>1.7618575380458038E-2</v>
      </c>
      <c r="AA14" s="76">
        <v>104</v>
      </c>
      <c r="AB14" s="122">
        <v>40509</v>
      </c>
      <c r="AC14" s="122">
        <v>12427</v>
      </c>
      <c r="AD14" s="166">
        <v>8307.259</v>
      </c>
      <c r="AE14" s="124">
        <f t="shared" si="5"/>
        <v>1.0332013125140455E-2</v>
      </c>
      <c r="AF14" s="76">
        <v>116</v>
      </c>
      <c r="AG14" s="122">
        <v>38011</v>
      </c>
      <c r="AH14" s="122">
        <v>13867</v>
      </c>
      <c r="AI14" s="166">
        <v>8715.8109999999997</v>
      </c>
      <c r="AJ14" s="124">
        <f t="shared" si="6"/>
        <v>1.1691937044046407E-2</v>
      </c>
    </row>
    <row r="15" spans="1:36" x14ac:dyDescent="0.2">
      <c r="A15" s="114" t="str">
        <f>Translation!$A114</f>
        <v>0.50% – 0.99%</v>
      </c>
      <c r="B15" s="30">
        <v>15</v>
      </c>
      <c r="C15" s="6">
        <v>22120</v>
      </c>
      <c r="D15" s="6">
        <v>9482</v>
      </c>
      <c r="E15" s="150">
        <v>7676.6670000000004</v>
      </c>
      <c r="F15" s="31">
        <f t="shared" si="0"/>
        <v>7.8565866606874479E-3</v>
      </c>
      <c r="G15" s="41">
        <v>34</v>
      </c>
      <c r="H15" s="42">
        <v>52962</v>
      </c>
      <c r="I15" s="42">
        <v>19921</v>
      </c>
      <c r="J15" s="160">
        <v>19997.540999999997</v>
      </c>
      <c r="K15" s="44">
        <f t="shared" si="1"/>
        <v>2.1685986798036416E-2</v>
      </c>
      <c r="L15" s="76">
        <v>23</v>
      </c>
      <c r="M15" s="122">
        <v>130392</v>
      </c>
      <c r="N15" s="122">
        <v>42010</v>
      </c>
      <c r="O15" s="166">
        <v>39221.917000000001</v>
      </c>
      <c r="P15" s="124">
        <f t="shared" si="2"/>
        <v>4.3421285816283427E-2</v>
      </c>
      <c r="Q15" s="76">
        <v>40</v>
      </c>
      <c r="R15" s="122">
        <v>169605</v>
      </c>
      <c r="S15" s="122">
        <v>63635</v>
      </c>
      <c r="T15" s="166">
        <v>62008.094000000005</v>
      </c>
      <c r="U15" s="124">
        <f t="shared" si="3"/>
        <v>7.2096974040939496E-2</v>
      </c>
      <c r="V15" s="76">
        <v>29</v>
      </c>
      <c r="W15" s="122">
        <v>9996</v>
      </c>
      <c r="X15" s="122">
        <v>1956</v>
      </c>
      <c r="Y15" s="166">
        <v>3616.163</v>
      </c>
      <c r="Z15" s="124">
        <f t="shared" si="4"/>
        <v>4.3926523596832098E-3</v>
      </c>
      <c r="AA15" s="76">
        <v>7</v>
      </c>
      <c r="AB15" s="122">
        <v>1913</v>
      </c>
      <c r="AC15" s="122">
        <v>683</v>
      </c>
      <c r="AD15" s="166">
        <v>472.12200000000001</v>
      </c>
      <c r="AE15" s="124">
        <f t="shared" si="5"/>
        <v>5.8719376639967068E-4</v>
      </c>
      <c r="AF15" s="76">
        <v>7</v>
      </c>
      <c r="AG15" s="122">
        <v>4420</v>
      </c>
      <c r="AH15" s="122">
        <v>2109</v>
      </c>
      <c r="AI15" s="166">
        <v>1356.4950000000001</v>
      </c>
      <c r="AJ15" s="124">
        <f t="shared" si="6"/>
        <v>1.8196877078408115E-3</v>
      </c>
    </row>
    <row r="16" spans="1:36" x14ac:dyDescent="0.2">
      <c r="A16" s="114" t="str">
        <f>Translation!$A115</f>
        <v>1.00% – 1.49%</v>
      </c>
      <c r="B16" s="30">
        <v>304</v>
      </c>
      <c r="C16" s="6">
        <v>683391</v>
      </c>
      <c r="D16" s="6">
        <v>171060</v>
      </c>
      <c r="E16" s="150">
        <v>155960.88099999999</v>
      </c>
      <c r="F16" s="31">
        <f t="shared" si="0"/>
        <v>0.15961616900324871</v>
      </c>
      <c r="G16" s="41">
        <v>687</v>
      </c>
      <c r="H16" s="42">
        <v>1549483</v>
      </c>
      <c r="I16" s="42">
        <v>432419</v>
      </c>
      <c r="J16" s="160">
        <v>374073.17399999994</v>
      </c>
      <c r="K16" s="44">
        <f t="shared" si="1"/>
        <v>0.40565717119237704</v>
      </c>
      <c r="L16" s="76">
        <v>507</v>
      </c>
      <c r="M16" s="122">
        <v>1781140</v>
      </c>
      <c r="N16" s="122">
        <v>279466</v>
      </c>
      <c r="O16" s="166">
        <v>298867.32299999997</v>
      </c>
      <c r="P16" s="124">
        <f t="shared" si="2"/>
        <v>0.3308661188878273</v>
      </c>
      <c r="Q16" s="76">
        <v>709</v>
      </c>
      <c r="R16" s="122">
        <v>1974917</v>
      </c>
      <c r="S16" s="122">
        <v>347165</v>
      </c>
      <c r="T16" s="166">
        <v>372217.16499999998</v>
      </c>
      <c r="U16" s="124">
        <f t="shared" si="3"/>
        <v>0.4327778770719366</v>
      </c>
      <c r="V16" s="76">
        <v>70</v>
      </c>
      <c r="W16" s="122">
        <v>215795</v>
      </c>
      <c r="X16" s="122">
        <v>86305</v>
      </c>
      <c r="Y16" s="166">
        <v>71195.061000000002</v>
      </c>
      <c r="Z16" s="124">
        <f t="shared" si="4"/>
        <v>8.6482592930528873E-2</v>
      </c>
      <c r="AA16" s="76">
        <v>36</v>
      </c>
      <c r="AB16" s="122">
        <v>127463</v>
      </c>
      <c r="AC16" s="122">
        <v>45125</v>
      </c>
      <c r="AD16" s="166">
        <v>38655.595999999998</v>
      </c>
      <c r="AE16" s="124">
        <f t="shared" si="5"/>
        <v>4.8077244880907984E-2</v>
      </c>
      <c r="AF16" s="76">
        <v>63</v>
      </c>
      <c r="AG16" s="122">
        <v>168062</v>
      </c>
      <c r="AH16" s="122">
        <v>50752</v>
      </c>
      <c r="AI16" s="166">
        <v>76657.255000000005</v>
      </c>
      <c r="AJ16" s="124">
        <f t="shared" si="6"/>
        <v>0.10283286310699161</v>
      </c>
    </row>
    <row r="17" spans="1:36" x14ac:dyDescent="0.2">
      <c r="A17" s="114" t="str">
        <f>Translation!$A116</f>
        <v>1.50% – 1.99%</v>
      </c>
      <c r="B17" s="30">
        <v>83</v>
      </c>
      <c r="C17" s="6">
        <v>351247</v>
      </c>
      <c r="D17" s="6">
        <v>127273</v>
      </c>
      <c r="E17" s="150">
        <v>100311.973</v>
      </c>
      <c r="F17" s="31">
        <f t="shared" si="0"/>
        <v>0.1026630058304</v>
      </c>
      <c r="G17" s="41">
        <v>141</v>
      </c>
      <c r="H17" s="42">
        <v>542511</v>
      </c>
      <c r="I17" s="42">
        <v>124407</v>
      </c>
      <c r="J17" s="160">
        <v>115773.117</v>
      </c>
      <c r="K17" s="44">
        <f t="shared" si="1"/>
        <v>0.12554815048657861</v>
      </c>
      <c r="L17" s="76">
        <v>155</v>
      </c>
      <c r="M17" s="122">
        <v>185952</v>
      </c>
      <c r="N17" s="122">
        <v>44915</v>
      </c>
      <c r="O17" s="166">
        <v>42332.332999999999</v>
      </c>
      <c r="P17" s="124">
        <f t="shared" si="2"/>
        <v>4.6864724395370233E-2</v>
      </c>
      <c r="Q17" s="76">
        <v>244</v>
      </c>
      <c r="R17" s="122">
        <v>624143</v>
      </c>
      <c r="S17" s="122">
        <v>113181</v>
      </c>
      <c r="T17" s="166">
        <v>101424.59800000001</v>
      </c>
      <c r="U17" s="124">
        <f t="shared" si="3"/>
        <v>0.11792664694900513</v>
      </c>
      <c r="V17" s="76">
        <v>807</v>
      </c>
      <c r="W17" s="122">
        <v>2243756</v>
      </c>
      <c r="X17" s="122">
        <v>365174</v>
      </c>
      <c r="Y17" s="166">
        <v>386639.2</v>
      </c>
      <c r="Z17" s="124">
        <f t="shared" si="4"/>
        <v>0.46966123878432153</v>
      </c>
      <c r="AA17" s="76">
        <v>679</v>
      </c>
      <c r="AB17" s="122">
        <v>1849566</v>
      </c>
      <c r="AC17" s="122">
        <v>296499</v>
      </c>
      <c r="AD17" s="166">
        <v>301220.087</v>
      </c>
      <c r="AE17" s="124">
        <f t="shared" si="5"/>
        <v>0.37463739753870073</v>
      </c>
      <c r="AF17" s="76">
        <v>841</v>
      </c>
      <c r="AG17" s="122">
        <v>2166463</v>
      </c>
      <c r="AH17" s="122">
        <v>387267</v>
      </c>
      <c r="AI17" s="166">
        <v>246533.87299999999</v>
      </c>
      <c r="AJ17" s="124">
        <f t="shared" si="6"/>
        <v>0.33071604264261034</v>
      </c>
    </row>
    <row r="18" spans="1:36" x14ac:dyDescent="0.2">
      <c r="A18" s="114" t="str">
        <f>Translation!$A117</f>
        <v>2.00% – 2.49%</v>
      </c>
      <c r="B18" s="30">
        <v>241</v>
      </c>
      <c r="C18" s="6">
        <v>1014176</v>
      </c>
      <c r="D18" s="6">
        <v>274212</v>
      </c>
      <c r="E18" s="150">
        <v>235149.38799999998</v>
      </c>
      <c r="F18" s="31">
        <f t="shared" si="0"/>
        <v>0.24066063371377405</v>
      </c>
      <c r="G18" s="41">
        <v>212</v>
      </c>
      <c r="H18" s="42">
        <v>510915</v>
      </c>
      <c r="I18" s="42">
        <v>150718</v>
      </c>
      <c r="J18" s="160">
        <v>134618.88399999999</v>
      </c>
      <c r="K18" s="44">
        <f t="shared" si="1"/>
        <v>0.14598511592952335</v>
      </c>
      <c r="L18" s="76">
        <v>236</v>
      </c>
      <c r="M18" s="122">
        <v>747497</v>
      </c>
      <c r="N18" s="122">
        <v>129314</v>
      </c>
      <c r="O18" s="166">
        <v>124261.49500000001</v>
      </c>
      <c r="P18" s="124">
        <f t="shared" si="2"/>
        <v>0.13756578727025692</v>
      </c>
      <c r="Q18" s="76">
        <v>205</v>
      </c>
      <c r="R18" s="122">
        <v>381996</v>
      </c>
      <c r="S18" s="122">
        <v>114389</v>
      </c>
      <c r="T18" s="166">
        <v>99928.63</v>
      </c>
      <c r="U18" s="124">
        <f t="shared" si="3"/>
        <v>0.11618728101942058</v>
      </c>
      <c r="V18" s="76">
        <v>236</v>
      </c>
      <c r="W18" s="122">
        <v>413834</v>
      </c>
      <c r="X18" s="122">
        <v>111256</v>
      </c>
      <c r="Y18" s="166">
        <v>90346.364000000001</v>
      </c>
      <c r="Z18" s="124">
        <f t="shared" si="4"/>
        <v>0.10974620585781067</v>
      </c>
      <c r="AA18" s="76">
        <v>242</v>
      </c>
      <c r="AB18" s="122">
        <v>514085</v>
      </c>
      <c r="AC18" s="122">
        <v>81566</v>
      </c>
      <c r="AD18" s="166">
        <v>65043.98</v>
      </c>
      <c r="AE18" s="124">
        <f t="shared" si="5"/>
        <v>8.0897351951031413E-2</v>
      </c>
      <c r="AF18" s="76">
        <v>273</v>
      </c>
      <c r="AG18" s="122">
        <v>466609</v>
      </c>
      <c r="AH18" s="122">
        <v>111311</v>
      </c>
      <c r="AI18" s="166">
        <v>91527.313000000009</v>
      </c>
      <c r="AJ18" s="124">
        <f t="shared" si="6"/>
        <v>0.12278049413952762</v>
      </c>
    </row>
    <row r="19" spans="1:36" ht="12.75" customHeight="1" x14ac:dyDescent="0.2">
      <c r="A19" s="114" t="str">
        <f>Translation!$A118</f>
        <v>2.50% – 2.99%</v>
      </c>
      <c r="B19" s="30">
        <v>113</v>
      </c>
      <c r="C19" s="6">
        <v>328745</v>
      </c>
      <c r="D19" s="6">
        <v>70244</v>
      </c>
      <c r="E19" s="150">
        <v>73974.356</v>
      </c>
      <c r="F19" s="31">
        <f t="shared" si="0"/>
        <v>7.5708108555776144E-2</v>
      </c>
      <c r="G19" s="41">
        <v>57</v>
      </c>
      <c r="H19" s="42">
        <v>94307</v>
      </c>
      <c r="I19" s="42">
        <v>43896</v>
      </c>
      <c r="J19" s="160">
        <v>36160.19</v>
      </c>
      <c r="K19" s="44">
        <f t="shared" si="1"/>
        <v>3.9213291421904752E-2</v>
      </c>
      <c r="L19" s="76">
        <v>114</v>
      </c>
      <c r="M19" s="122">
        <v>410757</v>
      </c>
      <c r="N19" s="122">
        <v>119770</v>
      </c>
      <c r="O19" s="166">
        <v>110756.88800000001</v>
      </c>
      <c r="P19" s="124">
        <f t="shared" si="2"/>
        <v>0.12261528394877007</v>
      </c>
      <c r="Q19" s="76">
        <v>98</v>
      </c>
      <c r="R19" s="122">
        <v>380662</v>
      </c>
      <c r="S19" s="122">
        <v>58441</v>
      </c>
      <c r="T19" s="166">
        <v>61091.013999999996</v>
      </c>
      <c r="U19" s="124">
        <f t="shared" si="3"/>
        <v>7.1030682712045143E-2</v>
      </c>
      <c r="V19" s="76">
        <v>135</v>
      </c>
      <c r="W19" s="122">
        <v>395506</v>
      </c>
      <c r="X19" s="122">
        <v>80708</v>
      </c>
      <c r="Y19" s="166">
        <v>80829.069000000003</v>
      </c>
      <c r="Z19" s="124">
        <f t="shared" si="4"/>
        <v>9.818528663499046E-2</v>
      </c>
      <c r="AA19" s="76">
        <v>181</v>
      </c>
      <c r="AB19" s="122">
        <v>419006</v>
      </c>
      <c r="AC19" s="122">
        <v>93754</v>
      </c>
      <c r="AD19" s="166">
        <v>94076.217000000004</v>
      </c>
      <c r="AE19" s="124">
        <f t="shared" si="5"/>
        <v>0.11700570655225286</v>
      </c>
      <c r="AF19" s="76">
        <v>125</v>
      </c>
      <c r="AG19" s="122">
        <v>227113</v>
      </c>
      <c r="AH19" s="122">
        <v>103230</v>
      </c>
      <c r="AI19" s="166">
        <v>79953.019</v>
      </c>
      <c r="AJ19" s="124">
        <f t="shared" si="6"/>
        <v>0.10725400821902244</v>
      </c>
    </row>
    <row r="20" spans="1:36" ht="12.75" customHeight="1" x14ac:dyDescent="0.2">
      <c r="A20" s="114" t="str">
        <f>Translation!$A119</f>
        <v>3.00% – 3.49%</v>
      </c>
      <c r="B20" s="30">
        <v>140</v>
      </c>
      <c r="C20" s="6">
        <v>416356</v>
      </c>
      <c r="D20" s="6">
        <v>46909</v>
      </c>
      <c r="E20" s="150">
        <v>68442.407999999996</v>
      </c>
      <c r="F20" s="31">
        <f t="shared" si="0"/>
        <v>7.0046507125830493E-2</v>
      </c>
      <c r="G20" s="41">
        <v>49</v>
      </c>
      <c r="H20" s="42">
        <v>122409</v>
      </c>
      <c r="I20" s="42">
        <v>15718</v>
      </c>
      <c r="J20" s="160">
        <v>16098.772999999999</v>
      </c>
      <c r="K20" s="44">
        <f t="shared" si="1"/>
        <v>1.7458035402582006E-2</v>
      </c>
      <c r="L20" s="76">
        <v>135</v>
      </c>
      <c r="M20" s="122">
        <v>282339</v>
      </c>
      <c r="N20" s="122">
        <v>87832</v>
      </c>
      <c r="O20" s="166">
        <v>81930.078999999998</v>
      </c>
      <c r="P20" s="124">
        <f t="shared" si="2"/>
        <v>9.0702078055228161E-2</v>
      </c>
      <c r="Q20" s="76">
        <v>65</v>
      </c>
      <c r="R20" s="122">
        <v>121122</v>
      </c>
      <c r="S20" s="122">
        <v>38633</v>
      </c>
      <c r="T20" s="166">
        <v>34216.667999999998</v>
      </c>
      <c r="U20" s="124">
        <f t="shared" si="3"/>
        <v>3.9783809909774759E-2</v>
      </c>
      <c r="V20" s="76">
        <v>71</v>
      </c>
      <c r="W20" s="122">
        <v>105626</v>
      </c>
      <c r="X20" s="122">
        <v>27867</v>
      </c>
      <c r="Y20" s="166">
        <v>25088.786</v>
      </c>
      <c r="Z20" s="124">
        <f t="shared" si="4"/>
        <v>3.0476036346947604E-2</v>
      </c>
      <c r="AA20" s="76">
        <v>165</v>
      </c>
      <c r="AB20" s="122">
        <v>278814</v>
      </c>
      <c r="AC20" s="122">
        <v>88939</v>
      </c>
      <c r="AD20" s="166">
        <v>69981.430999999997</v>
      </c>
      <c r="AE20" s="124">
        <f t="shared" si="5"/>
        <v>8.7038223270528944E-2</v>
      </c>
      <c r="AF20" s="76">
        <v>119</v>
      </c>
      <c r="AG20" s="122">
        <v>235949</v>
      </c>
      <c r="AH20" s="122">
        <v>52348</v>
      </c>
      <c r="AI20" s="166">
        <v>49268.02</v>
      </c>
      <c r="AJ20" s="124">
        <f t="shared" si="6"/>
        <v>6.6091220670666126E-2</v>
      </c>
    </row>
    <row r="21" spans="1:36" x14ac:dyDescent="0.2">
      <c r="A21" s="114" t="str">
        <f>Translation!$A120</f>
        <v>3.50% – 3.99%</v>
      </c>
      <c r="B21" s="30">
        <v>55</v>
      </c>
      <c r="C21" s="6">
        <v>170528</v>
      </c>
      <c r="D21" s="6">
        <v>50920</v>
      </c>
      <c r="E21" s="150">
        <v>56847.305999999997</v>
      </c>
      <c r="F21" s="31">
        <f t="shared" si="0"/>
        <v>5.8179648279079635E-2</v>
      </c>
      <c r="G21" s="41">
        <v>23</v>
      </c>
      <c r="H21" s="42">
        <v>31251</v>
      </c>
      <c r="I21" s="42">
        <v>16350</v>
      </c>
      <c r="J21" s="160">
        <v>13681.839</v>
      </c>
      <c r="K21" s="44">
        <f t="shared" si="1"/>
        <v>1.4837033209576108E-2</v>
      </c>
      <c r="L21" s="76">
        <v>55</v>
      </c>
      <c r="M21" s="122">
        <v>86981</v>
      </c>
      <c r="N21" s="122">
        <v>26308</v>
      </c>
      <c r="O21" s="166">
        <v>26669.723999999998</v>
      </c>
      <c r="P21" s="124">
        <f t="shared" si="2"/>
        <v>2.9525168503247649E-2</v>
      </c>
      <c r="Q21" s="76">
        <v>25</v>
      </c>
      <c r="R21" s="122">
        <v>12536</v>
      </c>
      <c r="S21" s="122">
        <v>2466</v>
      </c>
      <c r="T21" s="166">
        <v>2547.8820000000001</v>
      </c>
      <c r="U21" s="124">
        <f t="shared" si="3"/>
        <v>2.9624291050354972E-3</v>
      </c>
      <c r="V21" s="76">
        <v>45</v>
      </c>
      <c r="W21" s="122">
        <v>104772</v>
      </c>
      <c r="X21" s="122">
        <v>18635</v>
      </c>
      <c r="Y21" s="166">
        <v>16371.205</v>
      </c>
      <c r="Z21" s="124">
        <f t="shared" si="4"/>
        <v>1.9886551649941544E-2</v>
      </c>
      <c r="AA21" s="76">
        <v>85</v>
      </c>
      <c r="AB21" s="122">
        <v>122597</v>
      </c>
      <c r="AC21" s="122">
        <v>25044</v>
      </c>
      <c r="AD21" s="166">
        <v>24517.864000000001</v>
      </c>
      <c r="AE21" s="124">
        <f t="shared" si="5"/>
        <v>3.0493679401160916E-2</v>
      </c>
      <c r="AF21" s="76">
        <v>45</v>
      </c>
      <c r="AG21" s="122">
        <v>68083</v>
      </c>
      <c r="AH21" s="122">
        <v>17999</v>
      </c>
      <c r="AI21" s="166">
        <v>14514.824999999999</v>
      </c>
      <c r="AJ21" s="124">
        <f t="shared" si="6"/>
        <v>1.9471099144457226E-2</v>
      </c>
    </row>
    <row r="22" spans="1:36" x14ac:dyDescent="0.2">
      <c r="A22" s="114" t="str">
        <f>Translation!$A121</f>
        <v>4.00% – 4.49%</v>
      </c>
      <c r="B22" s="30">
        <v>89</v>
      </c>
      <c r="C22" s="6">
        <v>117379</v>
      </c>
      <c r="D22" s="6">
        <v>38777</v>
      </c>
      <c r="E22" s="150">
        <v>42172.18</v>
      </c>
      <c r="F22" s="31">
        <f t="shared" si="0"/>
        <v>4.3160578261387389E-2</v>
      </c>
      <c r="G22" s="41">
        <v>43</v>
      </c>
      <c r="H22" s="42">
        <v>8190</v>
      </c>
      <c r="I22" s="42">
        <v>1746</v>
      </c>
      <c r="J22" s="160">
        <v>1888.866</v>
      </c>
      <c r="K22" s="44">
        <f t="shared" si="1"/>
        <v>2.048348001349759E-3</v>
      </c>
      <c r="L22" s="76">
        <v>88</v>
      </c>
      <c r="M22" s="122">
        <v>86526</v>
      </c>
      <c r="N22" s="122">
        <v>27362</v>
      </c>
      <c r="O22" s="166">
        <v>27833.120999999999</v>
      </c>
      <c r="P22" s="124">
        <f t="shared" si="2"/>
        <v>3.0813126806122203E-2</v>
      </c>
      <c r="Q22" s="76">
        <v>47</v>
      </c>
      <c r="R22" s="122">
        <v>8594</v>
      </c>
      <c r="S22" s="122">
        <v>2393</v>
      </c>
      <c r="T22" s="166">
        <v>2298.4679999999998</v>
      </c>
      <c r="U22" s="124">
        <f t="shared" si="3"/>
        <v>2.6724347910118008E-3</v>
      </c>
      <c r="V22" s="76">
        <v>52</v>
      </c>
      <c r="W22" s="122">
        <v>19092</v>
      </c>
      <c r="X22" s="122">
        <v>3622</v>
      </c>
      <c r="Y22" s="166">
        <v>3312.8440000000001</v>
      </c>
      <c r="Z22" s="124">
        <f t="shared" si="4"/>
        <v>4.0242024526721733E-3</v>
      </c>
      <c r="AA22" s="76">
        <v>90</v>
      </c>
      <c r="AB22" s="122">
        <v>140790</v>
      </c>
      <c r="AC22" s="122">
        <v>38623</v>
      </c>
      <c r="AD22" s="166">
        <v>34529.448000000004</v>
      </c>
      <c r="AE22" s="124">
        <f t="shared" si="5"/>
        <v>4.2945417969977202E-2</v>
      </c>
      <c r="AF22" s="76">
        <v>65</v>
      </c>
      <c r="AG22" s="122">
        <v>19610</v>
      </c>
      <c r="AH22" s="122">
        <v>4843</v>
      </c>
      <c r="AI22" s="166">
        <v>4853.0429999999997</v>
      </c>
      <c r="AJ22" s="124">
        <f t="shared" si="6"/>
        <v>6.5101771054982835E-3</v>
      </c>
    </row>
    <row r="23" spans="1:36" ht="12.75" customHeight="1" x14ac:dyDescent="0.2">
      <c r="A23" s="114" t="str">
        <f>Translation!$A122</f>
        <v>4.50% – 4.99%</v>
      </c>
      <c r="B23" s="30">
        <v>23</v>
      </c>
      <c r="C23" s="6">
        <v>12889</v>
      </c>
      <c r="D23" s="6">
        <v>1963</v>
      </c>
      <c r="E23" s="150">
        <v>2498.0320000000002</v>
      </c>
      <c r="F23" s="31">
        <f t="shared" si="0"/>
        <v>2.5565789019076097E-3</v>
      </c>
      <c r="G23" s="41">
        <v>7</v>
      </c>
      <c r="H23" s="42">
        <v>8303</v>
      </c>
      <c r="I23" s="42">
        <v>1819</v>
      </c>
      <c r="J23" s="160">
        <v>1404.08</v>
      </c>
      <c r="K23" s="44">
        <f t="shared" si="1"/>
        <v>1.5226302245554579E-3</v>
      </c>
      <c r="L23" s="76">
        <v>21</v>
      </c>
      <c r="M23" s="122">
        <v>21429</v>
      </c>
      <c r="N23" s="122">
        <v>5895</v>
      </c>
      <c r="O23" s="166">
        <v>6066.8280000000004</v>
      </c>
      <c r="P23" s="124">
        <f t="shared" si="2"/>
        <v>6.7163844282835828E-3</v>
      </c>
      <c r="Q23" s="76">
        <v>9</v>
      </c>
      <c r="R23" s="122">
        <v>1838</v>
      </c>
      <c r="S23" s="122">
        <v>1254</v>
      </c>
      <c r="T23" s="166">
        <v>803.62099999999998</v>
      </c>
      <c r="U23" s="124">
        <f t="shared" si="3"/>
        <v>9.3437225107667122E-4</v>
      </c>
      <c r="V23" s="76">
        <v>5</v>
      </c>
      <c r="W23" s="122">
        <v>1940</v>
      </c>
      <c r="X23" s="122">
        <v>1394</v>
      </c>
      <c r="Y23" s="166">
        <v>990.28599999999994</v>
      </c>
      <c r="Z23" s="124">
        <f t="shared" si="4"/>
        <v>1.2029275601407477E-3</v>
      </c>
      <c r="AA23" s="76">
        <v>24</v>
      </c>
      <c r="AB23" s="122">
        <v>18371</v>
      </c>
      <c r="AC23" s="122">
        <v>3157</v>
      </c>
      <c r="AD23" s="166">
        <v>5426.67</v>
      </c>
      <c r="AE23" s="124">
        <f t="shared" si="5"/>
        <v>6.7493291909889825E-3</v>
      </c>
      <c r="AF23" s="76">
        <v>14</v>
      </c>
      <c r="AG23" s="122">
        <v>8948</v>
      </c>
      <c r="AH23" s="122">
        <v>964</v>
      </c>
      <c r="AI23" s="166">
        <v>1451.8109999999999</v>
      </c>
      <c r="AJ23" s="124">
        <f t="shared" si="6"/>
        <v>1.9475505850062669E-3</v>
      </c>
    </row>
    <row r="24" spans="1:36" ht="12.75" customHeight="1" x14ac:dyDescent="0.2">
      <c r="A24" s="114" t="str">
        <f>Translation!$A123</f>
        <v>5.00% oder höher</v>
      </c>
      <c r="B24" s="30">
        <v>187</v>
      </c>
      <c r="C24" s="6">
        <v>156914</v>
      </c>
      <c r="D24" s="6">
        <v>35942</v>
      </c>
      <c r="E24" s="150">
        <v>49839.182999999997</v>
      </c>
      <c r="F24" s="31">
        <f t="shared" si="0"/>
        <v>5.1007274424872219E-2</v>
      </c>
      <c r="G24" s="41">
        <v>39</v>
      </c>
      <c r="H24" s="42">
        <v>15009</v>
      </c>
      <c r="I24" s="42">
        <v>3446</v>
      </c>
      <c r="J24" s="160">
        <v>2584.6930000000002</v>
      </c>
      <c r="K24" s="44">
        <f t="shared" si="1"/>
        <v>2.8029255334431945E-3</v>
      </c>
      <c r="L24" s="76">
        <v>129</v>
      </c>
      <c r="M24" s="122">
        <v>75918</v>
      </c>
      <c r="N24" s="122">
        <v>19206</v>
      </c>
      <c r="O24" s="166">
        <v>22893.659</v>
      </c>
      <c r="P24" s="124">
        <f t="shared" si="2"/>
        <v>2.5344811953467987E-2</v>
      </c>
      <c r="Q24" s="76">
        <v>33</v>
      </c>
      <c r="R24" s="122">
        <v>4725</v>
      </c>
      <c r="S24" s="122">
        <v>2162</v>
      </c>
      <c r="T24" s="166">
        <v>2514.4699999999998</v>
      </c>
      <c r="U24" s="124">
        <f t="shared" si="3"/>
        <v>2.9235808847264534E-3</v>
      </c>
      <c r="V24" s="76">
        <v>57</v>
      </c>
      <c r="W24" s="122">
        <v>31865</v>
      </c>
      <c r="X24" s="122">
        <v>3016</v>
      </c>
      <c r="Y24" s="166">
        <v>4092.6289999999999</v>
      </c>
      <c r="Z24" s="124">
        <f t="shared" si="4"/>
        <v>4.9714286756868909E-3</v>
      </c>
      <c r="AA24" s="76">
        <v>104</v>
      </c>
      <c r="AB24" s="122">
        <v>51625</v>
      </c>
      <c r="AC24" s="122">
        <v>8789</v>
      </c>
      <c r="AD24" s="166">
        <v>11371.733</v>
      </c>
      <c r="AE24" s="124">
        <f t="shared" si="5"/>
        <v>1.4143400923408411E-2</v>
      </c>
      <c r="AF24" s="76">
        <v>68</v>
      </c>
      <c r="AG24" s="122">
        <v>16602</v>
      </c>
      <c r="AH24" s="122">
        <v>3099</v>
      </c>
      <c r="AI24" s="166">
        <v>4724.2</v>
      </c>
      <c r="AJ24" s="124">
        <f t="shared" si="6"/>
        <v>6.3373390018994251E-3</v>
      </c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977099.51299999992</v>
      </c>
      <c r="F36" s="64">
        <f t="shared" si="7"/>
        <v>1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922141.15899999987</v>
      </c>
      <c r="K36" s="66">
        <f t="shared" si="7"/>
        <v>1.0000000000000002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903287.78300000005</v>
      </c>
      <c r="P36" s="127">
        <f t="shared" si="7"/>
        <v>0.99999999999999989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860065.13899999985</v>
      </c>
      <c r="U36" s="127">
        <f t="shared" si="7"/>
        <v>1.0000000000000002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823229.95399999991</v>
      </c>
      <c r="Z36" s="127">
        <f t="shared" si="7"/>
        <v>1.0000000000000002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804031.0149999999</v>
      </c>
      <c r="AE36" s="127">
        <f t="shared" si="7"/>
        <v>1.0000000000000002</v>
      </c>
      <c r="AF36" s="77">
        <f t="shared" si="7"/>
        <v>1905</v>
      </c>
      <c r="AG36" s="125">
        <f t="shared" si="7"/>
        <v>3932748</v>
      </c>
      <c r="AH36" s="125">
        <f t="shared" si="7"/>
        <v>943332</v>
      </c>
      <c r="AI36" s="167">
        <f t="shared" si="7"/>
        <v>745454.83499999985</v>
      </c>
      <c r="AJ36" s="127">
        <f t="shared" si="7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160</v>
      </c>
      <c r="C52" s="8">
        <v>888548</v>
      </c>
      <c r="D52" s="8">
        <v>49743</v>
      </c>
      <c r="E52" s="152">
        <v>114336.85</v>
      </c>
      <c r="F52" s="34">
        <f t="shared" ref="F52:F64" si="8">E52/E$76</f>
        <v>0.13641015629152389</v>
      </c>
      <c r="G52" s="47">
        <v>202</v>
      </c>
      <c r="H52" s="48">
        <v>1130299</v>
      </c>
      <c r="I52" s="48">
        <v>52527</v>
      </c>
      <c r="J52" s="162">
        <v>133660.66099999999</v>
      </c>
      <c r="K52" s="50">
        <f t="shared" ref="K52:K64" si="9">J52/J$76</f>
        <v>0.16827577408119385</v>
      </c>
      <c r="L52" s="128">
        <v>123</v>
      </c>
      <c r="M52" s="129">
        <v>177285</v>
      </c>
      <c r="N52" s="129">
        <v>58869</v>
      </c>
      <c r="O52" s="168">
        <v>51459.964999999997</v>
      </c>
      <c r="P52" s="131">
        <f t="shared" ref="P52:P64" si="10">O52/O$76</f>
        <v>6.6893876261318624E-2</v>
      </c>
      <c r="Q52" s="128">
        <v>129</v>
      </c>
      <c r="R52" s="129">
        <v>177948</v>
      </c>
      <c r="S52" s="129">
        <v>60388</v>
      </c>
      <c r="T52" s="168">
        <v>50999.186999999998</v>
      </c>
      <c r="U52" s="131">
        <f t="shared" ref="U52:U64" si="11">T52/T$76</f>
        <v>6.959612289375576E-2</v>
      </c>
      <c r="V52" s="128">
        <v>141</v>
      </c>
      <c r="W52" s="129">
        <v>261128</v>
      </c>
      <c r="X52" s="129">
        <v>75375</v>
      </c>
      <c r="Y52" s="168">
        <v>57853.428</v>
      </c>
      <c r="Z52" s="131">
        <f t="shared" ref="Z52:Z64" si="12">Y52/Y$76</f>
        <v>8.2180272393207493E-2</v>
      </c>
      <c r="AA52" s="128">
        <v>107</v>
      </c>
      <c r="AB52" s="129">
        <v>190727</v>
      </c>
      <c r="AC52" s="129">
        <v>58298</v>
      </c>
      <c r="AD52" s="168">
        <v>55788.99</v>
      </c>
      <c r="AE52" s="131">
        <f t="shared" ref="AE52:AE64" si="13">AD52/AD$76</f>
        <v>8.2196157974175232E-2</v>
      </c>
      <c r="AF52" s="128">
        <v>137</v>
      </c>
      <c r="AG52" s="129">
        <v>237508</v>
      </c>
      <c r="AH52" s="129">
        <v>71597</v>
      </c>
      <c r="AI52" s="168">
        <v>65151.525000000001</v>
      </c>
      <c r="AJ52" s="131">
        <f t="shared" ref="AJ52:AJ64" si="14">AI52/AI$76</f>
        <v>0.10565249613204158</v>
      </c>
    </row>
    <row r="53" spans="1:36" x14ac:dyDescent="0.2">
      <c r="A53" s="114" t="str">
        <f>$A$13</f>
        <v>unter 0.00%</v>
      </c>
      <c r="B53" s="33">
        <v>0</v>
      </c>
      <c r="C53" s="8">
        <v>0</v>
      </c>
      <c r="D53" s="8">
        <v>0</v>
      </c>
      <c r="E53" s="152">
        <v>0</v>
      </c>
      <c r="F53" s="34">
        <f t="shared" si="8"/>
        <v>0</v>
      </c>
      <c r="G53" s="47">
        <v>14</v>
      </c>
      <c r="H53" s="48">
        <v>5553</v>
      </c>
      <c r="I53" s="48">
        <v>249</v>
      </c>
      <c r="J53" s="162">
        <v>1880.711</v>
      </c>
      <c r="K53" s="50">
        <f t="shared" si="9"/>
        <v>2.3677729631160225E-3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0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1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4"/>
        <v>0</v>
      </c>
    </row>
    <row r="54" spans="1:36" x14ac:dyDescent="0.2">
      <c r="A54" s="114" t="str">
        <f>$A$14</f>
        <v>0.00% – 0.49%</v>
      </c>
      <c r="B54" s="33">
        <v>34</v>
      </c>
      <c r="C54" s="8">
        <v>11727</v>
      </c>
      <c r="D54" s="8">
        <v>3157</v>
      </c>
      <c r="E54" s="152">
        <v>3638.0820000000003</v>
      </c>
      <c r="F54" s="34">
        <f t="shared" si="8"/>
        <v>4.3404321023482791E-3</v>
      </c>
      <c r="G54" s="47">
        <v>65</v>
      </c>
      <c r="H54" s="48">
        <v>31493</v>
      </c>
      <c r="I54" s="48">
        <v>6145</v>
      </c>
      <c r="J54" s="162">
        <v>11116.675999999999</v>
      </c>
      <c r="K54" s="50">
        <f t="shared" si="9"/>
        <v>1.3995645727876729E-2</v>
      </c>
      <c r="L54" s="128">
        <v>55</v>
      </c>
      <c r="M54" s="129">
        <v>34510</v>
      </c>
      <c r="N54" s="129">
        <v>1878</v>
      </c>
      <c r="O54" s="168">
        <v>7239.5479999999998</v>
      </c>
      <c r="P54" s="131">
        <f t="shared" si="10"/>
        <v>9.4108386606923805E-3</v>
      </c>
      <c r="Q54" s="128">
        <v>64</v>
      </c>
      <c r="R54" s="129">
        <v>36895</v>
      </c>
      <c r="S54" s="129">
        <v>11504</v>
      </c>
      <c r="T54" s="168">
        <v>9067.1909999999989</v>
      </c>
      <c r="U54" s="131">
        <f t="shared" si="11"/>
        <v>1.2373556839977784E-2</v>
      </c>
      <c r="V54" s="128">
        <v>78</v>
      </c>
      <c r="W54" s="129">
        <v>59614</v>
      </c>
      <c r="X54" s="129">
        <v>16077</v>
      </c>
      <c r="Y54" s="168">
        <v>13828.735000000001</v>
      </c>
      <c r="Z54" s="131">
        <f t="shared" si="12"/>
        <v>1.9643593274256493E-2</v>
      </c>
      <c r="AA54" s="128">
        <v>104</v>
      </c>
      <c r="AB54" s="129">
        <v>40509</v>
      </c>
      <c r="AC54" s="129">
        <v>12427</v>
      </c>
      <c r="AD54" s="168">
        <v>8307.259</v>
      </c>
      <c r="AE54" s="131">
        <f t="shared" si="13"/>
        <v>1.2239418084041116E-2</v>
      </c>
      <c r="AF54" s="128">
        <v>116</v>
      </c>
      <c r="AG54" s="129">
        <v>38011</v>
      </c>
      <c r="AH54" s="129">
        <v>13867</v>
      </c>
      <c r="AI54" s="168">
        <v>8715.8109999999997</v>
      </c>
      <c r="AJ54" s="131">
        <f t="shared" si="14"/>
        <v>1.4133931446195701E-2</v>
      </c>
    </row>
    <row r="55" spans="1:36" x14ac:dyDescent="0.2">
      <c r="A55" s="114" t="str">
        <f>$A$15</f>
        <v>0.50% – 0.99%</v>
      </c>
      <c r="B55" s="33">
        <v>14</v>
      </c>
      <c r="C55" s="8">
        <v>21661</v>
      </c>
      <c r="D55" s="8">
        <v>9229</v>
      </c>
      <c r="E55" s="152">
        <v>7547.71</v>
      </c>
      <c r="F55" s="34">
        <f t="shared" si="8"/>
        <v>9.0048335312989444E-3</v>
      </c>
      <c r="G55" s="47">
        <v>33</v>
      </c>
      <c r="H55" s="48">
        <v>50215</v>
      </c>
      <c r="I55" s="48">
        <v>18400</v>
      </c>
      <c r="J55" s="162">
        <v>19231.298999999999</v>
      </c>
      <c r="K55" s="50">
        <f t="shared" si="9"/>
        <v>2.4211774067254457E-2</v>
      </c>
      <c r="L55" s="128">
        <v>22</v>
      </c>
      <c r="M55" s="129">
        <v>130204</v>
      </c>
      <c r="N55" s="129">
        <v>41924</v>
      </c>
      <c r="O55" s="168">
        <v>39160.976999999999</v>
      </c>
      <c r="P55" s="131">
        <f t="shared" si="10"/>
        <v>5.0906166564830442E-2</v>
      </c>
      <c r="Q55" s="128">
        <v>38</v>
      </c>
      <c r="R55" s="129">
        <v>169010</v>
      </c>
      <c r="S55" s="129">
        <v>63318</v>
      </c>
      <c r="T55" s="168">
        <v>61829.239000000001</v>
      </c>
      <c r="U55" s="131">
        <f t="shared" si="11"/>
        <v>8.4375370844076328E-2</v>
      </c>
      <c r="V55" s="128">
        <v>29</v>
      </c>
      <c r="W55" s="129">
        <v>9996</v>
      </c>
      <c r="X55" s="129">
        <v>1956</v>
      </c>
      <c r="Y55" s="168">
        <v>3616.163</v>
      </c>
      <c r="Z55" s="131">
        <f t="shared" si="12"/>
        <v>5.1367269085288844E-3</v>
      </c>
      <c r="AA55" s="128">
        <v>7</v>
      </c>
      <c r="AB55" s="129">
        <v>1913</v>
      </c>
      <c r="AC55" s="129">
        <v>683</v>
      </c>
      <c r="AD55" s="168">
        <v>472.12200000000001</v>
      </c>
      <c r="AE55" s="131">
        <f t="shared" si="13"/>
        <v>6.9559629050612961E-4</v>
      </c>
      <c r="AF55" s="128">
        <v>6</v>
      </c>
      <c r="AG55" s="129">
        <v>1011</v>
      </c>
      <c r="AH55" s="129">
        <v>90</v>
      </c>
      <c r="AI55" s="168">
        <v>150.77600000000001</v>
      </c>
      <c r="AJ55" s="131">
        <f t="shared" si="14"/>
        <v>2.4450480256302064E-4</v>
      </c>
    </row>
    <row r="56" spans="1:36" x14ac:dyDescent="0.2">
      <c r="A56" s="114" t="str">
        <f>$A$16</f>
        <v>1.00% – 1.49%</v>
      </c>
      <c r="B56" s="33">
        <v>295</v>
      </c>
      <c r="C56" s="8">
        <v>656933</v>
      </c>
      <c r="D56" s="8">
        <v>157457</v>
      </c>
      <c r="E56" s="152">
        <v>144377.83799999999</v>
      </c>
      <c r="F56" s="34">
        <f t="shared" si="8"/>
        <v>0.17225070873136977</v>
      </c>
      <c r="G56" s="47">
        <v>671</v>
      </c>
      <c r="H56" s="48">
        <v>1437928</v>
      </c>
      <c r="I56" s="48">
        <v>382616</v>
      </c>
      <c r="J56" s="162">
        <v>329554.05799999996</v>
      </c>
      <c r="K56" s="50">
        <f t="shared" si="9"/>
        <v>0.41490116685528472</v>
      </c>
      <c r="L56" s="128">
        <v>495</v>
      </c>
      <c r="M56" s="129">
        <v>1726373</v>
      </c>
      <c r="N56" s="129">
        <v>254937</v>
      </c>
      <c r="O56" s="168">
        <v>277187.11099999998</v>
      </c>
      <c r="P56" s="131">
        <f t="shared" si="10"/>
        <v>0.36032127702508915</v>
      </c>
      <c r="Q56" s="128">
        <v>694</v>
      </c>
      <c r="R56" s="129">
        <v>1912533</v>
      </c>
      <c r="S56" s="129">
        <v>321282</v>
      </c>
      <c r="T56" s="168">
        <v>349582.48499999999</v>
      </c>
      <c r="U56" s="131">
        <f t="shared" si="11"/>
        <v>0.47705830266597243</v>
      </c>
      <c r="V56" s="128">
        <v>67</v>
      </c>
      <c r="W56" s="129">
        <v>203959</v>
      </c>
      <c r="X56" s="129">
        <v>80768</v>
      </c>
      <c r="Y56" s="168">
        <v>66270.455000000002</v>
      </c>
      <c r="Z56" s="131">
        <f t="shared" si="12"/>
        <v>9.41365832897888E-2</v>
      </c>
      <c r="AA56" s="128">
        <v>34</v>
      </c>
      <c r="AB56" s="129">
        <v>120385</v>
      </c>
      <c r="AC56" s="129">
        <v>42262</v>
      </c>
      <c r="AD56" s="168">
        <v>36816.06</v>
      </c>
      <c r="AE56" s="131">
        <f t="shared" si="13"/>
        <v>5.4242578755175776E-2</v>
      </c>
      <c r="AF56" s="128">
        <v>61</v>
      </c>
      <c r="AG56" s="129">
        <v>165023</v>
      </c>
      <c r="AH56" s="129">
        <v>49148</v>
      </c>
      <c r="AI56" s="168">
        <v>75861.11</v>
      </c>
      <c r="AJ56" s="131">
        <f t="shared" si="14"/>
        <v>0.12301961666818054</v>
      </c>
    </row>
    <row r="57" spans="1:36" x14ac:dyDescent="0.2">
      <c r="A57" s="114" t="str">
        <f>$A$17</f>
        <v>1.50% – 1.99%</v>
      </c>
      <c r="B57" s="33">
        <v>80</v>
      </c>
      <c r="C57" s="8">
        <v>346863</v>
      </c>
      <c r="D57" s="8">
        <v>124509</v>
      </c>
      <c r="E57" s="152">
        <v>98547.688999999998</v>
      </c>
      <c r="F57" s="34">
        <f t="shared" si="8"/>
        <v>0.11757281802549649</v>
      </c>
      <c r="G57" s="47">
        <v>138</v>
      </c>
      <c r="H57" s="48">
        <v>540719</v>
      </c>
      <c r="I57" s="48">
        <v>123477</v>
      </c>
      <c r="J57" s="162">
        <v>115152.284</v>
      </c>
      <c r="K57" s="50">
        <f t="shared" si="9"/>
        <v>0.14497414259620842</v>
      </c>
      <c r="L57" s="128">
        <v>153</v>
      </c>
      <c r="M57" s="129">
        <v>185209</v>
      </c>
      <c r="N57" s="129">
        <v>44377</v>
      </c>
      <c r="O57" s="168">
        <v>41995.712</v>
      </c>
      <c r="P57" s="131">
        <f t="shared" si="10"/>
        <v>5.4591097410073522E-2</v>
      </c>
      <c r="Q57" s="128">
        <v>243</v>
      </c>
      <c r="R57" s="129">
        <v>614166</v>
      </c>
      <c r="S57" s="129">
        <v>110304</v>
      </c>
      <c r="T57" s="168">
        <v>98073.832000000009</v>
      </c>
      <c r="U57" s="131">
        <f t="shared" si="11"/>
        <v>0.1338366132098058</v>
      </c>
      <c r="V57" s="128">
        <v>792</v>
      </c>
      <c r="W57" s="129">
        <v>2144244</v>
      </c>
      <c r="X57" s="129">
        <v>325284</v>
      </c>
      <c r="Y57" s="168">
        <v>351070.39600000001</v>
      </c>
      <c r="Z57" s="131">
        <f t="shared" si="12"/>
        <v>0.49869232938921482</v>
      </c>
      <c r="AA57" s="128">
        <v>667</v>
      </c>
      <c r="AB57" s="129">
        <v>1819239</v>
      </c>
      <c r="AC57" s="129">
        <v>282117</v>
      </c>
      <c r="AD57" s="168">
        <v>290066.37699999998</v>
      </c>
      <c r="AE57" s="131">
        <f t="shared" si="13"/>
        <v>0.42736643461171581</v>
      </c>
      <c r="AF57" s="128">
        <v>825</v>
      </c>
      <c r="AG57" s="129">
        <v>2117546</v>
      </c>
      <c r="AH57" s="129">
        <v>366973</v>
      </c>
      <c r="AI57" s="168">
        <v>230158.98699999999</v>
      </c>
      <c r="AJ57" s="131">
        <f t="shared" si="14"/>
        <v>0.37323564542460219</v>
      </c>
    </row>
    <row r="58" spans="1:36" x14ac:dyDescent="0.2">
      <c r="A58" s="114" t="str">
        <f>$A$18</f>
        <v>2.00% – 2.49%</v>
      </c>
      <c r="B58" s="33">
        <v>235</v>
      </c>
      <c r="C58" s="8">
        <v>967606</v>
      </c>
      <c r="D58" s="8">
        <v>246224</v>
      </c>
      <c r="E58" s="152">
        <v>214442.57699999999</v>
      </c>
      <c r="F58" s="34">
        <f t="shared" si="8"/>
        <v>0.25584179942098406</v>
      </c>
      <c r="G58" s="47">
        <v>211</v>
      </c>
      <c r="H58" s="48">
        <v>507368</v>
      </c>
      <c r="I58" s="48">
        <v>148554</v>
      </c>
      <c r="J58" s="162">
        <v>133256.851</v>
      </c>
      <c r="K58" s="50">
        <f t="shared" si="9"/>
        <v>0.167767386348982</v>
      </c>
      <c r="L58" s="128">
        <v>233</v>
      </c>
      <c r="M58" s="129">
        <v>737570</v>
      </c>
      <c r="N58" s="129">
        <v>124682</v>
      </c>
      <c r="O58" s="168">
        <v>121650.08500000001</v>
      </c>
      <c r="P58" s="131">
        <f t="shared" si="10"/>
        <v>0.15813546964458475</v>
      </c>
      <c r="Q58" s="128">
        <v>201</v>
      </c>
      <c r="R58" s="129">
        <v>316474</v>
      </c>
      <c r="S58" s="129">
        <v>86041</v>
      </c>
      <c r="T58" s="168">
        <v>74213.623000000007</v>
      </c>
      <c r="U58" s="131">
        <f t="shared" si="11"/>
        <v>0.10127574046815412</v>
      </c>
      <c r="V58" s="128">
        <v>235</v>
      </c>
      <c r="W58" s="129">
        <v>397643</v>
      </c>
      <c r="X58" s="129">
        <v>103889</v>
      </c>
      <c r="Y58" s="168">
        <v>82881.319000000003</v>
      </c>
      <c r="Z58" s="131">
        <f t="shared" si="12"/>
        <v>0.11773216570206217</v>
      </c>
      <c r="AA58" s="128">
        <v>241</v>
      </c>
      <c r="AB58" s="129">
        <v>513725</v>
      </c>
      <c r="AC58" s="129">
        <v>81366</v>
      </c>
      <c r="AD58" s="168">
        <v>64934.18</v>
      </c>
      <c r="AE58" s="131">
        <f t="shared" si="13"/>
        <v>9.5670133429616305E-2</v>
      </c>
      <c r="AF58" s="128">
        <v>270</v>
      </c>
      <c r="AG58" s="129">
        <v>456091</v>
      </c>
      <c r="AH58" s="129">
        <v>108340</v>
      </c>
      <c r="AI58" s="168">
        <v>88357.986000000004</v>
      </c>
      <c r="AJ58" s="131">
        <f t="shared" si="14"/>
        <v>0.14328508464076603</v>
      </c>
    </row>
    <row r="59" spans="1:36" ht="12.75" customHeight="1" x14ac:dyDescent="0.2">
      <c r="A59" s="114" t="str">
        <f>$A$19</f>
        <v>2.50% – 2.99%</v>
      </c>
      <c r="B59" s="33">
        <v>110</v>
      </c>
      <c r="C59" s="8">
        <v>298051</v>
      </c>
      <c r="D59" s="8">
        <v>54492</v>
      </c>
      <c r="E59" s="152">
        <v>60863.391000000003</v>
      </c>
      <c r="F59" s="34">
        <f t="shared" si="8"/>
        <v>7.2613375991573401E-2</v>
      </c>
      <c r="G59" s="47">
        <v>55</v>
      </c>
      <c r="H59" s="48">
        <v>65427</v>
      </c>
      <c r="I59" s="48">
        <v>24200</v>
      </c>
      <c r="J59" s="162">
        <v>21107.544999999998</v>
      </c>
      <c r="K59" s="50">
        <f t="shared" si="9"/>
        <v>2.6573925695524074E-2</v>
      </c>
      <c r="L59" s="128">
        <v>111</v>
      </c>
      <c r="M59" s="129">
        <v>365167</v>
      </c>
      <c r="N59" s="129">
        <v>92334</v>
      </c>
      <c r="O59" s="168">
        <v>88021.216</v>
      </c>
      <c r="P59" s="131">
        <f t="shared" si="10"/>
        <v>0.11442060505627627</v>
      </c>
      <c r="Q59" s="128">
        <v>97</v>
      </c>
      <c r="R59" s="129">
        <v>375204</v>
      </c>
      <c r="S59" s="129">
        <v>54744</v>
      </c>
      <c r="T59" s="168">
        <v>58872.082999999999</v>
      </c>
      <c r="U59" s="131">
        <f t="shared" si="11"/>
        <v>8.0339883133419152E-2</v>
      </c>
      <c r="V59" s="128">
        <v>134</v>
      </c>
      <c r="W59" s="129">
        <v>390325</v>
      </c>
      <c r="X59" s="129">
        <v>77002</v>
      </c>
      <c r="Y59" s="168">
        <v>78634.305999999997</v>
      </c>
      <c r="Z59" s="131">
        <f t="shared" si="12"/>
        <v>0.11169932206144863</v>
      </c>
      <c r="AA59" s="128">
        <v>180</v>
      </c>
      <c r="AB59" s="129">
        <v>394960</v>
      </c>
      <c r="AC59" s="129">
        <v>86220</v>
      </c>
      <c r="AD59" s="168">
        <v>86999.788</v>
      </c>
      <c r="AE59" s="131">
        <f t="shared" si="13"/>
        <v>0.12818027926599415</v>
      </c>
      <c r="AF59" s="128">
        <v>125</v>
      </c>
      <c r="AG59" s="129">
        <v>227113</v>
      </c>
      <c r="AH59" s="129">
        <v>103230</v>
      </c>
      <c r="AI59" s="168">
        <v>79953.019</v>
      </c>
      <c r="AJ59" s="131">
        <f t="shared" si="14"/>
        <v>0.12965523110383903</v>
      </c>
    </row>
    <row r="60" spans="1:36" ht="12.75" customHeight="1" x14ac:dyDescent="0.2">
      <c r="A60" s="114" t="str">
        <f>$A$20</f>
        <v>3.00% – 3.49%</v>
      </c>
      <c r="B60" s="33">
        <v>140</v>
      </c>
      <c r="C60" s="8">
        <v>416356</v>
      </c>
      <c r="D60" s="8">
        <v>46909</v>
      </c>
      <c r="E60" s="152">
        <v>68442.407999999996</v>
      </c>
      <c r="F60" s="34">
        <f t="shared" si="8"/>
        <v>8.1655560497322116E-2</v>
      </c>
      <c r="G60" s="47">
        <v>49</v>
      </c>
      <c r="H60" s="48">
        <v>122409</v>
      </c>
      <c r="I60" s="48">
        <v>15718</v>
      </c>
      <c r="J60" s="162">
        <v>16098.772999999999</v>
      </c>
      <c r="K60" s="50">
        <f t="shared" si="9"/>
        <v>2.026799409837142E-2</v>
      </c>
      <c r="L60" s="128">
        <v>135</v>
      </c>
      <c r="M60" s="129">
        <v>282339</v>
      </c>
      <c r="N60" s="129">
        <v>87832</v>
      </c>
      <c r="O60" s="168">
        <v>81930.078999999998</v>
      </c>
      <c r="P60" s="131">
        <f t="shared" si="10"/>
        <v>0.10650260968319858</v>
      </c>
      <c r="Q60" s="128">
        <v>64</v>
      </c>
      <c r="R60" s="129">
        <v>98585</v>
      </c>
      <c r="S60" s="129">
        <v>22990</v>
      </c>
      <c r="T60" s="168">
        <v>22015.552</v>
      </c>
      <c r="U60" s="131">
        <f t="shared" si="11"/>
        <v>3.0043558587823573E-2</v>
      </c>
      <c r="V60" s="128">
        <v>71</v>
      </c>
      <c r="W60" s="129">
        <v>105626</v>
      </c>
      <c r="X60" s="129">
        <v>27867</v>
      </c>
      <c r="Y60" s="168">
        <v>25088.786</v>
      </c>
      <c r="Z60" s="131">
        <f t="shared" si="12"/>
        <v>3.5638394106826142E-2</v>
      </c>
      <c r="AA60" s="128">
        <v>163</v>
      </c>
      <c r="AB60" s="129">
        <v>265355</v>
      </c>
      <c r="AC60" s="129">
        <v>82611</v>
      </c>
      <c r="AD60" s="168">
        <v>64732.877999999997</v>
      </c>
      <c r="AE60" s="131">
        <f t="shared" si="13"/>
        <v>9.5373547114063414E-2</v>
      </c>
      <c r="AF60" s="128">
        <v>118</v>
      </c>
      <c r="AG60" s="129">
        <v>224919</v>
      </c>
      <c r="AH60" s="129">
        <v>47572</v>
      </c>
      <c r="AI60" s="168">
        <v>45095.02</v>
      </c>
      <c r="AJ60" s="131">
        <f t="shared" si="14"/>
        <v>7.3128010835116095E-2</v>
      </c>
    </row>
    <row r="61" spans="1:36" x14ac:dyDescent="0.2">
      <c r="A61" s="114" t="str">
        <f>$A$21</f>
        <v>3.50% – 3.99%</v>
      </c>
      <c r="B61" s="33">
        <v>54</v>
      </c>
      <c r="C61" s="8">
        <v>169818</v>
      </c>
      <c r="D61" s="8">
        <v>50548</v>
      </c>
      <c r="E61" s="152">
        <v>56592.036</v>
      </c>
      <c r="F61" s="34">
        <f t="shared" si="8"/>
        <v>6.7517414338557916E-2</v>
      </c>
      <c r="G61" s="47">
        <v>22</v>
      </c>
      <c r="H61" s="48">
        <v>13614</v>
      </c>
      <c r="I61" s="48">
        <v>6938</v>
      </c>
      <c r="J61" s="162">
        <v>7358.83</v>
      </c>
      <c r="K61" s="50">
        <f t="shared" si="9"/>
        <v>9.2646019054320825E-3</v>
      </c>
      <c r="L61" s="128">
        <v>54</v>
      </c>
      <c r="M61" s="129">
        <v>75477</v>
      </c>
      <c r="N61" s="129">
        <v>20482</v>
      </c>
      <c r="O61" s="168">
        <v>21481.723999999998</v>
      </c>
      <c r="P61" s="131">
        <f t="shared" si="10"/>
        <v>2.7924538758154979E-2</v>
      </c>
      <c r="Q61" s="128">
        <v>25</v>
      </c>
      <c r="R61" s="129">
        <v>12536</v>
      </c>
      <c r="S61" s="129">
        <v>2466</v>
      </c>
      <c r="T61" s="168">
        <v>2547.8820000000001</v>
      </c>
      <c r="U61" s="131">
        <f t="shared" si="11"/>
        <v>3.476971285655754E-3</v>
      </c>
      <c r="V61" s="128">
        <v>45</v>
      </c>
      <c r="W61" s="129">
        <v>104772</v>
      </c>
      <c r="X61" s="129">
        <v>18635</v>
      </c>
      <c r="Y61" s="168">
        <v>16371.205</v>
      </c>
      <c r="Z61" s="131">
        <f t="shared" si="12"/>
        <v>2.3255148965503659E-2</v>
      </c>
      <c r="AA61" s="128">
        <v>82</v>
      </c>
      <c r="AB61" s="129">
        <v>107448</v>
      </c>
      <c r="AC61" s="129">
        <v>18461</v>
      </c>
      <c r="AD61" s="168">
        <v>19311.396000000001</v>
      </c>
      <c r="AE61" s="131">
        <f t="shared" si="13"/>
        <v>2.8452254760623123E-2</v>
      </c>
      <c r="AF61" s="128">
        <v>43</v>
      </c>
      <c r="AG61" s="129">
        <v>62646</v>
      </c>
      <c r="AH61" s="129">
        <v>14006</v>
      </c>
      <c r="AI61" s="168">
        <v>12211.050999999999</v>
      </c>
      <c r="AJ61" s="131">
        <f t="shared" si="14"/>
        <v>1.9801961942497316E-2</v>
      </c>
    </row>
    <row r="62" spans="1:36" x14ac:dyDescent="0.2">
      <c r="A62" s="114" t="str">
        <f>$A$22</f>
        <v>4.00% – 4.49%</v>
      </c>
      <c r="B62" s="33">
        <v>87</v>
      </c>
      <c r="C62" s="8">
        <v>67087</v>
      </c>
      <c r="D62" s="8">
        <v>16047</v>
      </c>
      <c r="E62" s="152">
        <v>21085.437000000002</v>
      </c>
      <c r="F62" s="34">
        <f t="shared" si="8"/>
        <v>2.5156087093925368E-2</v>
      </c>
      <c r="G62" s="47">
        <v>43</v>
      </c>
      <c r="H62" s="48">
        <v>8190</v>
      </c>
      <c r="I62" s="48">
        <v>1746</v>
      </c>
      <c r="J62" s="162">
        <v>1888.866</v>
      </c>
      <c r="K62" s="50">
        <f t="shared" si="9"/>
        <v>2.3780399251927108E-3</v>
      </c>
      <c r="L62" s="128">
        <v>86</v>
      </c>
      <c r="M62" s="129">
        <v>48881</v>
      </c>
      <c r="N62" s="129">
        <v>11882</v>
      </c>
      <c r="O62" s="168">
        <v>13794.513999999999</v>
      </c>
      <c r="P62" s="131">
        <f t="shared" si="10"/>
        <v>1.793177497499323E-2</v>
      </c>
      <c r="Q62" s="128">
        <v>46</v>
      </c>
      <c r="R62" s="129">
        <v>8140</v>
      </c>
      <c r="S62" s="129">
        <v>2274</v>
      </c>
      <c r="T62" s="168">
        <v>2268.5949999999998</v>
      </c>
      <c r="U62" s="131">
        <f t="shared" si="11"/>
        <v>3.0958418301091709E-3</v>
      </c>
      <c r="V62" s="128">
        <v>51</v>
      </c>
      <c r="W62" s="129">
        <v>18700</v>
      </c>
      <c r="X62" s="129">
        <v>3504</v>
      </c>
      <c r="Y62" s="168">
        <v>3284.2370000000001</v>
      </c>
      <c r="Z62" s="131">
        <f t="shared" si="12"/>
        <v>4.6652290208948483E-3</v>
      </c>
      <c r="AA62" s="128">
        <v>89</v>
      </c>
      <c r="AB62" s="129">
        <v>140400</v>
      </c>
      <c r="AC62" s="129">
        <v>38515</v>
      </c>
      <c r="AD62" s="168">
        <v>34502.446000000004</v>
      </c>
      <c r="AE62" s="131">
        <f t="shared" si="13"/>
        <v>5.0833838395558884E-2</v>
      </c>
      <c r="AF62" s="128">
        <v>64</v>
      </c>
      <c r="AG62" s="129">
        <v>19214</v>
      </c>
      <c r="AH62" s="129">
        <v>4741</v>
      </c>
      <c r="AI62" s="168">
        <v>4827.348</v>
      </c>
      <c r="AJ62" s="131">
        <f t="shared" si="14"/>
        <v>7.8282337350970461E-3</v>
      </c>
    </row>
    <row r="63" spans="1:36" ht="12.75" customHeight="1" x14ac:dyDescent="0.2">
      <c r="A63" s="114" t="str">
        <f>$A$23</f>
        <v>4.50% – 4.99%</v>
      </c>
      <c r="B63" s="33">
        <v>23</v>
      </c>
      <c r="C63" s="8">
        <v>12889</v>
      </c>
      <c r="D63" s="8">
        <v>1963</v>
      </c>
      <c r="E63" s="152">
        <v>2498.0320000000002</v>
      </c>
      <c r="F63" s="34">
        <f t="shared" si="8"/>
        <v>2.9802896926164049E-3</v>
      </c>
      <c r="G63" s="47">
        <v>7</v>
      </c>
      <c r="H63" s="48">
        <v>8303</v>
      </c>
      <c r="I63" s="48">
        <v>1819</v>
      </c>
      <c r="J63" s="162">
        <v>1404.08</v>
      </c>
      <c r="K63" s="50">
        <f t="shared" si="9"/>
        <v>1.7677052253386855E-3</v>
      </c>
      <c r="L63" s="128">
        <v>21</v>
      </c>
      <c r="M63" s="129">
        <v>21429</v>
      </c>
      <c r="N63" s="129">
        <v>5895</v>
      </c>
      <c r="O63" s="168">
        <v>6066.8280000000004</v>
      </c>
      <c r="P63" s="131">
        <f t="shared" si="10"/>
        <v>7.8863955995831566E-3</v>
      </c>
      <c r="Q63" s="128">
        <v>9</v>
      </c>
      <c r="R63" s="129">
        <v>1838</v>
      </c>
      <c r="S63" s="129">
        <v>1254</v>
      </c>
      <c r="T63" s="168">
        <v>803.62099999999998</v>
      </c>
      <c r="U63" s="131">
        <f t="shared" si="11"/>
        <v>1.096662695348514E-3</v>
      </c>
      <c r="V63" s="128">
        <v>5</v>
      </c>
      <c r="W63" s="129">
        <v>1940</v>
      </c>
      <c r="X63" s="129">
        <v>1394</v>
      </c>
      <c r="Y63" s="168">
        <v>990.28599999999994</v>
      </c>
      <c r="Z63" s="131">
        <f t="shared" si="12"/>
        <v>1.4066923264630035E-3</v>
      </c>
      <c r="AA63" s="128">
        <v>24</v>
      </c>
      <c r="AB63" s="129">
        <v>18371</v>
      </c>
      <c r="AC63" s="129">
        <v>3157</v>
      </c>
      <c r="AD63" s="168">
        <v>5426.67</v>
      </c>
      <c r="AE63" s="131">
        <f t="shared" si="13"/>
        <v>7.9953307022356482E-3</v>
      </c>
      <c r="AF63" s="128">
        <v>14</v>
      </c>
      <c r="AG63" s="129">
        <v>8948</v>
      </c>
      <c r="AH63" s="129">
        <v>964</v>
      </c>
      <c r="AI63" s="168">
        <v>1451.8109999999999</v>
      </c>
      <c r="AJ63" s="131">
        <f t="shared" si="14"/>
        <v>2.3543187371585761E-3</v>
      </c>
    </row>
    <row r="64" spans="1:36" ht="12.75" customHeight="1" x14ac:dyDescent="0.2">
      <c r="A64" s="114" t="str">
        <f>$A$24</f>
        <v>5.00% oder höher</v>
      </c>
      <c r="B64" s="33">
        <v>186</v>
      </c>
      <c r="C64" s="8">
        <v>146513</v>
      </c>
      <c r="D64" s="8">
        <v>32574</v>
      </c>
      <c r="E64" s="152">
        <v>45812.24</v>
      </c>
      <c r="F64" s="34">
        <f t="shared" si="8"/>
        <v>5.4656524282983149E-2</v>
      </c>
      <c r="G64" s="47">
        <v>39</v>
      </c>
      <c r="H64" s="48">
        <v>15009</v>
      </c>
      <c r="I64" s="48">
        <v>3446</v>
      </c>
      <c r="J64" s="162">
        <v>2584.6930000000002</v>
      </c>
      <c r="K64" s="50">
        <f t="shared" si="9"/>
        <v>3.2540705102247192E-3</v>
      </c>
      <c r="L64" s="128">
        <v>128</v>
      </c>
      <c r="M64" s="129">
        <v>65745</v>
      </c>
      <c r="N64" s="129">
        <v>16215</v>
      </c>
      <c r="O64" s="168">
        <v>19289.906999999999</v>
      </c>
      <c r="P64" s="131">
        <f t="shared" si="10"/>
        <v>2.5075350361204948E-2</v>
      </c>
      <c r="Q64" s="128">
        <v>33</v>
      </c>
      <c r="R64" s="129">
        <v>4725</v>
      </c>
      <c r="S64" s="129">
        <v>2162</v>
      </c>
      <c r="T64" s="168">
        <v>2514.4699999999998</v>
      </c>
      <c r="U64" s="131">
        <f t="shared" si="11"/>
        <v>3.4313755459015852E-3</v>
      </c>
      <c r="V64" s="128">
        <v>57</v>
      </c>
      <c r="W64" s="129">
        <v>31865</v>
      </c>
      <c r="X64" s="129">
        <v>3016</v>
      </c>
      <c r="Y64" s="168">
        <v>4092.6289999999999</v>
      </c>
      <c r="Z64" s="131">
        <f t="shared" si="12"/>
        <v>5.8135425618053328E-3</v>
      </c>
      <c r="AA64" s="128">
        <v>104</v>
      </c>
      <c r="AB64" s="129">
        <v>51625</v>
      </c>
      <c r="AC64" s="129">
        <v>8789</v>
      </c>
      <c r="AD64" s="168">
        <v>11371.733</v>
      </c>
      <c r="AE64" s="131">
        <f t="shared" si="13"/>
        <v>1.6754430616294391E-2</v>
      </c>
      <c r="AF64" s="128">
        <v>68</v>
      </c>
      <c r="AG64" s="129">
        <v>16602</v>
      </c>
      <c r="AH64" s="129">
        <v>3099</v>
      </c>
      <c r="AI64" s="168">
        <v>4724.2</v>
      </c>
      <c r="AJ64" s="131">
        <f t="shared" si="14"/>
        <v>7.6609645319428944E-3</v>
      </c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5">SUM(B$52:B$75)</f>
        <v>1418</v>
      </c>
      <c r="C76" s="9">
        <f t="shared" si="15"/>
        <v>4004052</v>
      </c>
      <c r="D76" s="9">
        <f t="shared" si="15"/>
        <v>792852</v>
      </c>
      <c r="E76" s="153">
        <f t="shared" si="15"/>
        <v>838184.29000000015</v>
      </c>
      <c r="F76" s="67">
        <f t="shared" si="15"/>
        <v>0.99999999999999989</v>
      </c>
      <c r="G76" s="51">
        <f t="shared" si="15"/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794295.32700000005</v>
      </c>
      <c r="K76" s="69">
        <f t="shared" si="15"/>
        <v>1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769277.66599999997</v>
      </c>
      <c r="P76" s="135">
        <f t="shared" si="15"/>
        <v>0.99999999999999989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732787.76</v>
      </c>
      <c r="U76" s="135">
        <f t="shared" si="15"/>
        <v>0.99999999999999978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703981.94499999983</v>
      </c>
      <c r="Z76" s="135">
        <f t="shared" si="15"/>
        <v>1.0000000000000002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</v>
      </c>
      <c r="AF76" s="132">
        <f t="shared" si="15"/>
        <v>1847</v>
      </c>
      <c r="AG76" s="133">
        <f t="shared" si="15"/>
        <v>3574632</v>
      </c>
      <c r="AH76" s="133">
        <f t="shared" si="15"/>
        <v>783627</v>
      </c>
      <c r="AI76" s="169">
        <f t="shared" si="15"/>
        <v>616658.64399999997</v>
      </c>
      <c r="AJ76" s="135">
        <f t="shared" si="15"/>
        <v>0.99999999999999989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11</v>
      </c>
      <c r="C92" s="10">
        <v>141563</v>
      </c>
      <c r="D92" s="10">
        <v>69692</v>
      </c>
      <c r="E92" s="154">
        <v>66191.023000000001</v>
      </c>
      <c r="F92" s="37">
        <f t="shared" ref="F92:F104" si="16">E92/E$116</f>
        <v>0.47648502137163184</v>
      </c>
      <c r="G92" s="53">
        <v>12</v>
      </c>
      <c r="H92" s="54">
        <v>138520</v>
      </c>
      <c r="I92" s="54">
        <v>67524</v>
      </c>
      <c r="J92" s="164">
        <v>59004.322999999997</v>
      </c>
      <c r="K92" s="56">
        <f t="shared" ref="K92:K104" si="17">J92/J$116</f>
        <v>0.46152715404910494</v>
      </c>
      <c r="L92" s="136">
        <v>12</v>
      </c>
      <c r="M92" s="137">
        <v>154924</v>
      </c>
      <c r="N92" s="137">
        <v>74516</v>
      </c>
      <c r="O92" s="170">
        <v>63683.845000000001</v>
      </c>
      <c r="P92" s="139">
        <f t="shared" ref="P92:P104" si="18">O92/O$116</f>
        <v>0.47521669576633535</v>
      </c>
      <c r="Q92" s="136">
        <v>13</v>
      </c>
      <c r="R92" s="137">
        <v>152470</v>
      </c>
      <c r="S92" s="137">
        <v>71760</v>
      </c>
      <c r="T92" s="170">
        <v>60262.478000000003</v>
      </c>
      <c r="U92" s="139">
        <f t="shared" ref="U92:U104" si="19">T92/T$116</f>
        <v>0.47347359344978335</v>
      </c>
      <c r="V92" s="136">
        <v>16</v>
      </c>
      <c r="W92" s="137">
        <v>172669</v>
      </c>
      <c r="X92" s="137">
        <v>85793</v>
      </c>
      <c r="Y92" s="170">
        <v>68390.78</v>
      </c>
      <c r="Z92" s="139">
        <f t="shared" ref="Z92:Z104" si="20">Y92/Y$116</f>
        <v>0.57351716455073054</v>
      </c>
      <c r="AA92" s="136">
        <v>21</v>
      </c>
      <c r="AB92" s="137">
        <v>248571</v>
      </c>
      <c r="AC92" s="137">
        <v>115914</v>
      </c>
      <c r="AD92" s="170">
        <v>94639.618000000002</v>
      </c>
      <c r="AE92" s="139">
        <f t="shared" ref="AE92:AE104" si="21">AD92/AD$116</f>
        <v>0.75529748673587238</v>
      </c>
      <c r="AF92" s="136">
        <v>32</v>
      </c>
      <c r="AG92" s="137">
        <v>275370</v>
      </c>
      <c r="AH92" s="137">
        <v>123946</v>
      </c>
      <c r="AI92" s="170">
        <v>100747.645</v>
      </c>
      <c r="AJ92" s="139">
        <f t="shared" ref="AJ92:AJ104" si="22">AI92/AI$116</f>
        <v>0.7822253454684851</v>
      </c>
    </row>
    <row r="93" spans="1:3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1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1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2"/>
        <v>0</v>
      </c>
    </row>
    <row r="94" spans="1:36" x14ac:dyDescent="0.2">
      <c r="A94" s="114" t="str">
        <f>$A$14</f>
        <v>0.00% – 0.49%</v>
      </c>
      <c r="B94" s="36">
        <v>1</v>
      </c>
      <c r="C94" s="10">
        <v>198</v>
      </c>
      <c r="D94" s="10">
        <v>132</v>
      </c>
      <c r="E94" s="154">
        <v>61.183999999999997</v>
      </c>
      <c r="F94" s="37">
        <f t="shared" si="16"/>
        <v>4.4044128986497037E-4</v>
      </c>
      <c r="G94" s="53">
        <v>2</v>
      </c>
      <c r="H94" s="54">
        <v>692</v>
      </c>
      <c r="I94" s="54">
        <v>410</v>
      </c>
      <c r="J94" s="164">
        <v>197.631</v>
      </c>
      <c r="K94" s="56">
        <f t="shared" si="17"/>
        <v>1.5458540721139816E-3</v>
      </c>
      <c r="L94" s="136">
        <v>1</v>
      </c>
      <c r="M94" s="137">
        <v>262</v>
      </c>
      <c r="N94" s="137">
        <v>150</v>
      </c>
      <c r="O94" s="170">
        <v>71.058000000000007</v>
      </c>
      <c r="P94" s="139">
        <f t="shared" si="18"/>
        <v>5.3024354870162527E-4</v>
      </c>
      <c r="Q94" s="136">
        <v>1</v>
      </c>
      <c r="R94" s="137">
        <v>2643</v>
      </c>
      <c r="S94" s="137">
        <v>1454</v>
      </c>
      <c r="T94" s="170">
        <v>685.673</v>
      </c>
      <c r="U94" s="139">
        <f t="shared" si="19"/>
        <v>5.3872338147378093E-3</v>
      </c>
      <c r="V94" s="136">
        <v>1</v>
      </c>
      <c r="W94" s="137">
        <v>2562</v>
      </c>
      <c r="X94" s="137">
        <v>1423</v>
      </c>
      <c r="Y94" s="170">
        <v>675.404</v>
      </c>
      <c r="Z94" s="139">
        <f t="shared" si="20"/>
        <v>5.6638597630590207E-3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2"/>
        <v>0</v>
      </c>
    </row>
    <row r="95" spans="1:36" x14ac:dyDescent="0.2">
      <c r="A95" s="114" t="str">
        <f>$A$15</f>
        <v>0.50% – 0.99%</v>
      </c>
      <c r="B95" s="36">
        <v>1</v>
      </c>
      <c r="C95" s="10">
        <v>459</v>
      </c>
      <c r="D95" s="10">
        <v>253</v>
      </c>
      <c r="E95" s="154">
        <v>128.95699999999999</v>
      </c>
      <c r="F95" s="37">
        <f t="shared" si="16"/>
        <v>9.2831438639377913E-4</v>
      </c>
      <c r="G95" s="53">
        <v>1</v>
      </c>
      <c r="H95" s="54">
        <v>2747</v>
      </c>
      <c r="I95" s="54">
        <v>1521</v>
      </c>
      <c r="J95" s="164">
        <v>766.24199999999996</v>
      </c>
      <c r="K95" s="56">
        <f t="shared" si="17"/>
        <v>5.993484402369879E-3</v>
      </c>
      <c r="L95" s="136">
        <v>1</v>
      </c>
      <c r="M95" s="137">
        <v>188</v>
      </c>
      <c r="N95" s="137">
        <v>86</v>
      </c>
      <c r="O95" s="170">
        <v>60.94</v>
      </c>
      <c r="P95" s="139">
        <f t="shared" si="18"/>
        <v>4.5474178639811198E-4</v>
      </c>
      <c r="Q95" s="136">
        <v>2</v>
      </c>
      <c r="R95" s="137">
        <v>595</v>
      </c>
      <c r="S95" s="137">
        <v>317</v>
      </c>
      <c r="T95" s="170">
        <v>178.85499999999999</v>
      </c>
      <c r="U95" s="139">
        <f t="shared" si="19"/>
        <v>1.4052379252718582E-3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1"/>
        <v>0</v>
      </c>
      <c r="AF95" s="136">
        <v>1</v>
      </c>
      <c r="AG95" s="137">
        <v>3409</v>
      </c>
      <c r="AH95" s="137">
        <v>2019</v>
      </c>
      <c r="AI95" s="170">
        <v>1205.7190000000001</v>
      </c>
      <c r="AJ95" s="139">
        <f t="shared" si="22"/>
        <v>9.3614492062113839E-3</v>
      </c>
    </row>
    <row r="96" spans="1:36" x14ac:dyDescent="0.2">
      <c r="A96" s="114" t="str">
        <f>$A$16</f>
        <v>1.00% – 1.49%</v>
      </c>
      <c r="B96" s="36">
        <v>9</v>
      </c>
      <c r="C96" s="10">
        <v>26458</v>
      </c>
      <c r="D96" s="10">
        <v>13603</v>
      </c>
      <c r="E96" s="154">
        <v>11583.043</v>
      </c>
      <c r="F96" s="37">
        <f t="shared" si="16"/>
        <v>8.3382099886921676E-2</v>
      </c>
      <c r="G96" s="53">
        <v>16</v>
      </c>
      <c r="H96" s="54">
        <v>111555</v>
      </c>
      <c r="I96" s="54">
        <v>49803</v>
      </c>
      <c r="J96" s="164">
        <v>44519.116000000002</v>
      </c>
      <c r="K96" s="56">
        <f t="shared" si="17"/>
        <v>0.3482250090092886</v>
      </c>
      <c r="L96" s="136">
        <v>12</v>
      </c>
      <c r="M96" s="137">
        <v>54767</v>
      </c>
      <c r="N96" s="137">
        <v>24529</v>
      </c>
      <c r="O96" s="170">
        <v>21680.212</v>
      </c>
      <c r="P96" s="139">
        <f t="shared" si="18"/>
        <v>0.16178041244453209</v>
      </c>
      <c r="Q96" s="136">
        <v>15</v>
      </c>
      <c r="R96" s="137">
        <v>62384</v>
      </c>
      <c r="S96" s="137">
        <v>25883</v>
      </c>
      <c r="T96" s="170">
        <v>22634.68</v>
      </c>
      <c r="U96" s="139">
        <f t="shared" si="19"/>
        <v>0.17783741445524265</v>
      </c>
      <c r="V96" s="136">
        <v>3</v>
      </c>
      <c r="W96" s="137">
        <v>11836</v>
      </c>
      <c r="X96" s="137">
        <v>5537</v>
      </c>
      <c r="Y96" s="170">
        <v>4924.6059999999998</v>
      </c>
      <c r="Z96" s="139">
        <f t="shared" si="20"/>
        <v>4.1297175871506581E-2</v>
      </c>
      <c r="AA96" s="136">
        <v>2</v>
      </c>
      <c r="AB96" s="137">
        <v>7078</v>
      </c>
      <c r="AC96" s="137">
        <v>2863</v>
      </c>
      <c r="AD96" s="170">
        <v>1839.5360000000001</v>
      </c>
      <c r="AE96" s="139">
        <f t="shared" si="21"/>
        <v>1.4680922714207909E-2</v>
      </c>
      <c r="AF96" s="136">
        <v>2</v>
      </c>
      <c r="AG96" s="137">
        <v>3039</v>
      </c>
      <c r="AH96" s="137">
        <v>1604</v>
      </c>
      <c r="AI96" s="170">
        <v>796.14499999999998</v>
      </c>
      <c r="AJ96" s="139">
        <f t="shared" si="22"/>
        <v>6.1814328033971116E-3</v>
      </c>
    </row>
    <row r="97" spans="1:36" x14ac:dyDescent="0.2">
      <c r="A97" s="114" t="str">
        <f>$A$17</f>
        <v>1.50% – 1.99%</v>
      </c>
      <c r="B97" s="36">
        <v>3</v>
      </c>
      <c r="C97" s="10">
        <v>4384</v>
      </c>
      <c r="D97" s="10">
        <v>2764</v>
      </c>
      <c r="E97" s="154">
        <v>1764.2840000000001</v>
      </c>
      <c r="F97" s="37">
        <f t="shared" si="16"/>
        <v>1.2700436726074292E-2</v>
      </c>
      <c r="G97" s="53">
        <v>3</v>
      </c>
      <c r="H97" s="54">
        <v>1792</v>
      </c>
      <c r="I97" s="54">
        <v>930</v>
      </c>
      <c r="J97" s="164">
        <v>620.83299999999997</v>
      </c>
      <c r="K97" s="56">
        <f t="shared" si="17"/>
        <v>4.8561066895008347E-3</v>
      </c>
      <c r="L97" s="136">
        <v>2</v>
      </c>
      <c r="M97" s="137">
        <v>743</v>
      </c>
      <c r="N97" s="137">
        <v>538</v>
      </c>
      <c r="O97" s="170">
        <v>336.62099999999998</v>
      </c>
      <c r="P97" s="139">
        <f t="shared" si="18"/>
        <v>2.5119073659192461E-3</v>
      </c>
      <c r="Q97" s="136">
        <v>1</v>
      </c>
      <c r="R97" s="137">
        <v>9977</v>
      </c>
      <c r="S97" s="137">
        <v>2877</v>
      </c>
      <c r="T97" s="170">
        <v>3350.7660000000001</v>
      </c>
      <c r="U97" s="139">
        <f t="shared" si="19"/>
        <v>2.6326484928637629E-2</v>
      </c>
      <c r="V97" s="136">
        <v>15</v>
      </c>
      <c r="W97" s="137">
        <v>99512</v>
      </c>
      <c r="X97" s="137">
        <v>39890</v>
      </c>
      <c r="Y97" s="170">
        <v>35568.804000000004</v>
      </c>
      <c r="Z97" s="139">
        <f t="shared" si="20"/>
        <v>0.29827587310074083</v>
      </c>
      <c r="AA97" s="136">
        <v>12</v>
      </c>
      <c r="AB97" s="137">
        <v>30327</v>
      </c>
      <c r="AC97" s="137">
        <v>14382</v>
      </c>
      <c r="AD97" s="170">
        <v>11153.71</v>
      </c>
      <c r="AE97" s="139">
        <f t="shared" si="21"/>
        <v>8.9015248675039738E-2</v>
      </c>
      <c r="AF97" s="136">
        <v>16</v>
      </c>
      <c r="AG97" s="137">
        <v>48917</v>
      </c>
      <c r="AH97" s="137">
        <v>20294</v>
      </c>
      <c r="AI97" s="170">
        <v>16374.886</v>
      </c>
      <c r="AJ97" s="139">
        <f t="shared" si="22"/>
        <v>0.12713796792329052</v>
      </c>
    </row>
    <row r="98" spans="1:36" x14ac:dyDescent="0.2">
      <c r="A98" s="114" t="str">
        <f>$A$18</f>
        <v>2.00% – 2.49%</v>
      </c>
      <c r="B98" s="36">
        <v>6</v>
      </c>
      <c r="C98" s="10">
        <v>46570</v>
      </c>
      <c r="D98" s="10">
        <v>27988</v>
      </c>
      <c r="E98" s="154">
        <v>20706.811000000002</v>
      </c>
      <c r="F98" s="37">
        <f t="shared" si="16"/>
        <v>0.14906077644204627</v>
      </c>
      <c r="G98" s="53">
        <v>1</v>
      </c>
      <c r="H98" s="54">
        <v>3547</v>
      </c>
      <c r="I98" s="54">
        <v>2164</v>
      </c>
      <c r="J98" s="164">
        <v>1362.0329999999999</v>
      </c>
      <c r="K98" s="56">
        <f t="shared" si="17"/>
        <v>1.0653714545813271E-2</v>
      </c>
      <c r="L98" s="136">
        <v>3</v>
      </c>
      <c r="M98" s="137">
        <v>9927</v>
      </c>
      <c r="N98" s="137">
        <v>4632</v>
      </c>
      <c r="O98" s="170">
        <v>2611.41</v>
      </c>
      <c r="P98" s="139">
        <f t="shared" si="18"/>
        <v>1.9486663085295269E-2</v>
      </c>
      <c r="Q98" s="136">
        <v>4</v>
      </c>
      <c r="R98" s="137">
        <v>65522</v>
      </c>
      <c r="S98" s="137">
        <v>28348</v>
      </c>
      <c r="T98" s="170">
        <v>25715.007000000001</v>
      </c>
      <c r="U98" s="139">
        <f t="shared" si="19"/>
        <v>0.20203909918666693</v>
      </c>
      <c r="V98" s="136">
        <v>1</v>
      </c>
      <c r="W98" s="137">
        <v>16191</v>
      </c>
      <c r="X98" s="137">
        <v>7367</v>
      </c>
      <c r="Y98" s="170">
        <v>7465.0450000000001</v>
      </c>
      <c r="Z98" s="139">
        <f t="shared" si="20"/>
        <v>6.2601003258679136E-2</v>
      </c>
      <c r="AA98" s="136">
        <v>1</v>
      </c>
      <c r="AB98" s="137">
        <v>360</v>
      </c>
      <c r="AC98" s="137">
        <v>200</v>
      </c>
      <c r="AD98" s="170">
        <v>109.8</v>
      </c>
      <c r="AE98" s="139">
        <f t="shared" si="21"/>
        <v>8.7628908269260747E-4</v>
      </c>
      <c r="AF98" s="136">
        <v>3</v>
      </c>
      <c r="AG98" s="137">
        <v>10518</v>
      </c>
      <c r="AH98" s="137">
        <v>2971</v>
      </c>
      <c r="AI98" s="170">
        <v>3169.3270000000002</v>
      </c>
      <c r="AJ98" s="139">
        <f t="shared" si="22"/>
        <v>2.4607303798293224E-2</v>
      </c>
    </row>
    <row r="99" spans="1:36" ht="12.75" customHeight="1" x14ac:dyDescent="0.2">
      <c r="A99" s="114" t="str">
        <f>$A$19</f>
        <v>2.50% – 2.99%</v>
      </c>
      <c r="B99" s="36">
        <v>3</v>
      </c>
      <c r="C99" s="10">
        <v>30694</v>
      </c>
      <c r="D99" s="10">
        <v>15752</v>
      </c>
      <c r="E99" s="154">
        <v>13110.965</v>
      </c>
      <c r="F99" s="37">
        <f t="shared" si="16"/>
        <v>9.4381052823850703E-2</v>
      </c>
      <c r="G99" s="53">
        <v>2</v>
      </c>
      <c r="H99" s="54">
        <v>28880</v>
      </c>
      <c r="I99" s="54">
        <v>19696</v>
      </c>
      <c r="J99" s="164">
        <v>15052.645</v>
      </c>
      <c r="K99" s="56">
        <f t="shared" si="17"/>
        <v>0.1177406002567217</v>
      </c>
      <c r="L99" s="136">
        <v>3</v>
      </c>
      <c r="M99" s="137">
        <v>45590</v>
      </c>
      <c r="N99" s="137">
        <v>27436</v>
      </c>
      <c r="O99" s="170">
        <v>22735.671999999999</v>
      </c>
      <c r="P99" s="139">
        <f t="shared" si="18"/>
        <v>0.16965638497278529</v>
      </c>
      <c r="Q99" s="136">
        <v>1</v>
      </c>
      <c r="R99" s="137">
        <v>5458</v>
      </c>
      <c r="S99" s="137">
        <v>3697</v>
      </c>
      <c r="T99" s="170">
        <v>2218.931</v>
      </c>
      <c r="U99" s="139">
        <f t="shared" si="19"/>
        <v>1.7433820663450336E-2</v>
      </c>
      <c r="V99" s="136">
        <v>1</v>
      </c>
      <c r="W99" s="137">
        <v>5181</v>
      </c>
      <c r="X99" s="137">
        <v>3706</v>
      </c>
      <c r="Y99" s="170">
        <v>2194.7629999999999</v>
      </c>
      <c r="Z99" s="139">
        <f t="shared" si="20"/>
        <v>1.8405028464668117E-2</v>
      </c>
      <c r="AA99" s="136">
        <v>1</v>
      </c>
      <c r="AB99" s="137">
        <v>24046</v>
      </c>
      <c r="AC99" s="137">
        <v>7534</v>
      </c>
      <c r="AD99" s="170">
        <v>7076.4290000000001</v>
      </c>
      <c r="AE99" s="139">
        <f t="shared" si="21"/>
        <v>5.6475386859283841E-2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2"/>
        <v>0</v>
      </c>
    </row>
    <row r="100" spans="1:36" ht="12.75" customHeight="1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16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17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18"/>
        <v>0</v>
      </c>
      <c r="Q100" s="136">
        <v>1</v>
      </c>
      <c r="R100" s="137">
        <v>22537</v>
      </c>
      <c r="S100" s="137">
        <v>15643</v>
      </c>
      <c r="T100" s="170">
        <v>12201.116</v>
      </c>
      <c r="U100" s="139">
        <f t="shared" si="19"/>
        <v>9.5862407726042181E-2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20"/>
        <v>0</v>
      </c>
      <c r="AA100" s="136">
        <v>2</v>
      </c>
      <c r="AB100" s="137">
        <v>13459</v>
      </c>
      <c r="AC100" s="137">
        <v>6328</v>
      </c>
      <c r="AD100" s="170">
        <v>5248.5529999999999</v>
      </c>
      <c r="AE100" s="139">
        <f t="shared" si="21"/>
        <v>4.1887519980268968E-2</v>
      </c>
      <c r="AF100" s="136">
        <v>1</v>
      </c>
      <c r="AG100" s="137">
        <v>11030</v>
      </c>
      <c r="AH100" s="137">
        <v>4776</v>
      </c>
      <c r="AI100" s="170">
        <v>4173</v>
      </c>
      <c r="AJ100" s="139">
        <f t="shared" si="22"/>
        <v>3.2400026488360975E-2</v>
      </c>
    </row>
    <row r="101" spans="1:36" x14ac:dyDescent="0.2">
      <c r="A101" s="114" t="str">
        <f>$A$21</f>
        <v>3.50% – 3.99%</v>
      </c>
      <c r="B101" s="36">
        <v>1</v>
      </c>
      <c r="C101" s="10">
        <v>710</v>
      </c>
      <c r="D101" s="10">
        <v>372</v>
      </c>
      <c r="E101" s="154">
        <v>255.27</v>
      </c>
      <c r="F101" s="37">
        <f t="shared" si="16"/>
        <v>1.837595581587196E-3</v>
      </c>
      <c r="G101" s="53">
        <v>1</v>
      </c>
      <c r="H101" s="54">
        <v>17637</v>
      </c>
      <c r="I101" s="54">
        <v>9412</v>
      </c>
      <c r="J101" s="164">
        <v>6323.009</v>
      </c>
      <c r="K101" s="56">
        <f t="shared" si="17"/>
        <v>4.9458076975086675E-2</v>
      </c>
      <c r="L101" s="136">
        <v>1</v>
      </c>
      <c r="M101" s="137">
        <v>11504</v>
      </c>
      <c r="N101" s="137">
        <v>5826</v>
      </c>
      <c r="O101" s="170">
        <v>5188</v>
      </c>
      <c r="P101" s="139">
        <f t="shared" si="18"/>
        <v>3.8713495041572121E-2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19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0"/>
        <v>0</v>
      </c>
      <c r="AA101" s="136">
        <v>3</v>
      </c>
      <c r="AB101" s="137">
        <v>15149</v>
      </c>
      <c r="AC101" s="137">
        <v>6583</v>
      </c>
      <c r="AD101" s="170">
        <v>5206.4679999999998</v>
      </c>
      <c r="AE101" s="139">
        <f t="shared" si="21"/>
        <v>4.1551649069111248E-2</v>
      </c>
      <c r="AF101" s="136">
        <v>2</v>
      </c>
      <c r="AG101" s="137">
        <v>5437</v>
      </c>
      <c r="AH101" s="137">
        <v>3993</v>
      </c>
      <c r="AI101" s="170">
        <v>2303.7739999999999</v>
      </c>
      <c r="AJ101" s="139">
        <f t="shared" si="22"/>
        <v>1.7886973070500193E-2</v>
      </c>
    </row>
    <row r="102" spans="1:36" x14ac:dyDescent="0.2">
      <c r="A102" s="114" t="str">
        <f>$A$22</f>
        <v>4.00% – 4.49%</v>
      </c>
      <c r="B102" s="36">
        <v>2</v>
      </c>
      <c r="C102" s="10">
        <v>50292</v>
      </c>
      <c r="D102" s="10">
        <v>22730</v>
      </c>
      <c r="E102" s="154">
        <v>21086.742999999999</v>
      </c>
      <c r="F102" s="37">
        <f t="shared" si="16"/>
        <v>0.15179576827227925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17"/>
        <v>0</v>
      </c>
      <c r="L102" s="136">
        <v>2</v>
      </c>
      <c r="M102" s="137">
        <v>37645</v>
      </c>
      <c r="N102" s="137">
        <v>15480</v>
      </c>
      <c r="O102" s="170">
        <v>14038.607</v>
      </c>
      <c r="P102" s="139">
        <f t="shared" si="18"/>
        <v>0.10475781466558977</v>
      </c>
      <c r="Q102" s="136">
        <v>1</v>
      </c>
      <c r="R102" s="137">
        <v>454</v>
      </c>
      <c r="S102" s="137">
        <v>119</v>
      </c>
      <c r="T102" s="170">
        <v>29.873000000000001</v>
      </c>
      <c r="U102" s="139">
        <f t="shared" si="19"/>
        <v>2.3470785016715341E-4</v>
      </c>
      <c r="V102" s="136">
        <v>1</v>
      </c>
      <c r="W102" s="137">
        <v>392</v>
      </c>
      <c r="X102" s="137">
        <v>118</v>
      </c>
      <c r="Y102" s="170">
        <v>28.606999999999999</v>
      </c>
      <c r="Z102" s="139">
        <f t="shared" si="20"/>
        <v>2.3989499061573429E-4</v>
      </c>
      <c r="AA102" s="136">
        <v>1</v>
      </c>
      <c r="AB102" s="137">
        <v>390</v>
      </c>
      <c r="AC102" s="137">
        <v>108</v>
      </c>
      <c r="AD102" s="170">
        <v>27.001999999999999</v>
      </c>
      <c r="AE102" s="139">
        <f t="shared" si="21"/>
        <v>2.1549688352336783E-4</v>
      </c>
      <c r="AF102" s="136">
        <v>1</v>
      </c>
      <c r="AG102" s="137">
        <v>396</v>
      </c>
      <c r="AH102" s="137">
        <v>102</v>
      </c>
      <c r="AI102" s="170">
        <v>25.695</v>
      </c>
      <c r="AJ102" s="139">
        <f t="shared" si="22"/>
        <v>1.9950124146140313E-4</v>
      </c>
    </row>
    <row r="103" spans="1:3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1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1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1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1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2"/>
        <v>0</v>
      </c>
    </row>
    <row r="104" spans="1:36" ht="12.75" customHeight="1" x14ac:dyDescent="0.2">
      <c r="A104" s="114" t="str">
        <f>$A$24</f>
        <v>5.00% oder höher</v>
      </c>
      <c r="B104" s="36">
        <v>1</v>
      </c>
      <c r="C104" s="10">
        <v>10401</v>
      </c>
      <c r="D104" s="10">
        <v>3368</v>
      </c>
      <c r="E104" s="154">
        <v>4026.9430000000002</v>
      </c>
      <c r="F104" s="37">
        <f t="shared" si="16"/>
        <v>2.8988493219350053E-2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17"/>
        <v>0</v>
      </c>
      <c r="L104" s="136">
        <v>1</v>
      </c>
      <c r="M104" s="137">
        <v>10173</v>
      </c>
      <c r="N104" s="137">
        <v>2991</v>
      </c>
      <c r="O104" s="170">
        <v>3603.752</v>
      </c>
      <c r="P104" s="139">
        <f t="shared" si="18"/>
        <v>2.6891641322871168E-2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19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0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1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2"/>
        <v>0</v>
      </c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3">SUM(B$92:B$115)</f>
        <v>38</v>
      </c>
      <c r="C116" s="11">
        <f t="shared" si="23"/>
        <v>311729</v>
      </c>
      <c r="D116" s="11">
        <f t="shared" si="23"/>
        <v>156654</v>
      </c>
      <c r="E116" s="155">
        <f t="shared" si="23"/>
        <v>138915.223</v>
      </c>
      <c r="F116" s="70">
        <f t="shared" si="23"/>
        <v>1</v>
      </c>
      <c r="G116" s="57">
        <f t="shared" si="23"/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127845.83200000001</v>
      </c>
      <c r="K116" s="72">
        <f t="shared" si="23"/>
        <v>1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1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127277.37900000002</v>
      </c>
      <c r="U116" s="143">
        <f t="shared" si="23"/>
        <v>0.99999999999999989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1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125301.11599999999</v>
      </c>
      <c r="AE116" s="143">
        <f t="shared" si="23"/>
        <v>1.0000000000000002</v>
      </c>
      <c r="AF116" s="140">
        <f t="shared" si="23"/>
        <v>58</v>
      </c>
      <c r="AG116" s="141">
        <f t="shared" si="23"/>
        <v>358116</v>
      </c>
      <c r="AH116" s="141">
        <f t="shared" si="23"/>
        <v>159705</v>
      </c>
      <c r="AI116" s="171">
        <f t="shared" si="23"/>
        <v>128796.19100000002</v>
      </c>
      <c r="AJ116" s="143">
        <f t="shared" si="23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9">
        <v>84</v>
      </c>
      <c r="C132" s="210">
        <v>73104</v>
      </c>
      <c r="D132" s="210">
        <v>49209</v>
      </c>
      <c r="E132" s="211">
        <v>37970.61</v>
      </c>
      <c r="F132" s="212">
        <f t="shared" ref="F132:F144" si="24">E132/E$156</f>
        <v>4.9842098123036076E-2</v>
      </c>
      <c r="G132" s="217">
        <v>96</v>
      </c>
      <c r="H132" s="218">
        <v>80114</v>
      </c>
      <c r="I132" s="218">
        <v>51849</v>
      </c>
      <c r="J132" s="219">
        <v>37560.612000000001</v>
      </c>
      <c r="K132" s="220">
        <f t="shared" ref="K132:K144" si="25">J132/J$156</f>
        <v>5.3796714448704715E-2</v>
      </c>
      <c r="L132" s="227">
        <v>113</v>
      </c>
      <c r="M132" s="228">
        <v>92747</v>
      </c>
      <c r="N132" s="228">
        <v>58867</v>
      </c>
      <c r="O132" s="229">
        <v>44780.766000000003</v>
      </c>
      <c r="P132" s="230">
        <f t="shared" ref="P132:P144" si="26">O132/O$156</f>
        <v>6.6877303170941024E-2</v>
      </c>
      <c r="Q132" s="227">
        <v>117</v>
      </c>
      <c r="R132" s="228">
        <v>94143</v>
      </c>
      <c r="S132" s="228">
        <v>60229</v>
      </c>
      <c r="T132" s="229">
        <v>44097.845000000001</v>
      </c>
      <c r="U132" s="230">
        <f t="shared" ref="U132:U144" si="27">T132/T$156</f>
        <v>6.9449742017822738E-2</v>
      </c>
      <c r="V132" s="227">
        <v>130</v>
      </c>
      <c r="W132" s="228">
        <v>104680</v>
      </c>
      <c r="X132" s="228">
        <v>64343</v>
      </c>
      <c r="Y132" s="229">
        <v>45779.614999999998</v>
      </c>
      <c r="Z132" s="230">
        <f t="shared" ref="Z132:Z144" si="28">Y132/Y$156</f>
        <v>7.5629400957159407E-2</v>
      </c>
      <c r="AA132" s="227">
        <v>99</v>
      </c>
      <c r="AB132" s="228">
        <v>110791</v>
      </c>
      <c r="AC132" s="228">
        <v>58139</v>
      </c>
      <c r="AD132" s="229">
        <v>43917.400999999998</v>
      </c>
      <c r="AE132" s="230">
        <f t="shared" ref="AE132:AE144" si="29">AD132/AD$156</f>
        <v>7.6185308860127754E-2</v>
      </c>
      <c r="AF132" s="227"/>
      <c r="AG132" s="228"/>
      <c r="AH132" s="228"/>
      <c r="AI132" s="229"/>
      <c r="AJ132" s="230" t="e">
        <f t="shared" ref="AJ132:AJ144" si="30">AI132/AI$156</f>
        <v>#DIV/0!</v>
      </c>
    </row>
    <row r="133" spans="1:36" x14ac:dyDescent="0.2">
      <c r="A133" s="114" t="str">
        <f>$A$13</f>
        <v>unter 0.00%</v>
      </c>
      <c r="B133" s="209">
        <v>0</v>
      </c>
      <c r="C133" s="210">
        <v>0</v>
      </c>
      <c r="D133" s="210">
        <v>0</v>
      </c>
      <c r="E133" s="211">
        <v>0</v>
      </c>
      <c r="F133" s="212">
        <f t="shared" si="24"/>
        <v>0</v>
      </c>
      <c r="G133" s="217">
        <v>14</v>
      </c>
      <c r="H133" s="218">
        <v>5553</v>
      </c>
      <c r="I133" s="218">
        <v>249</v>
      </c>
      <c r="J133" s="219">
        <v>1880.711</v>
      </c>
      <c r="K133" s="220">
        <f t="shared" si="25"/>
        <v>2.6936747630080652E-3</v>
      </c>
      <c r="L133" s="227">
        <v>0</v>
      </c>
      <c r="M133" s="228">
        <v>0</v>
      </c>
      <c r="N133" s="228">
        <v>0</v>
      </c>
      <c r="O133" s="229">
        <v>0</v>
      </c>
      <c r="P133" s="230">
        <f t="shared" si="26"/>
        <v>0</v>
      </c>
      <c r="Q133" s="227">
        <v>0</v>
      </c>
      <c r="R133" s="228">
        <v>0</v>
      </c>
      <c r="S133" s="228">
        <v>0</v>
      </c>
      <c r="T133" s="229">
        <v>0</v>
      </c>
      <c r="U133" s="230">
        <f t="shared" si="27"/>
        <v>0</v>
      </c>
      <c r="V133" s="227">
        <v>0</v>
      </c>
      <c r="W133" s="228">
        <v>0</v>
      </c>
      <c r="X133" s="228">
        <v>0</v>
      </c>
      <c r="Y133" s="229">
        <v>0</v>
      </c>
      <c r="Z133" s="230">
        <f t="shared" si="28"/>
        <v>0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29"/>
        <v>0</v>
      </c>
      <c r="AF133" s="227"/>
      <c r="AG133" s="228"/>
      <c r="AH133" s="228"/>
      <c r="AI133" s="229"/>
      <c r="AJ133" s="230" t="e">
        <f t="shared" si="30"/>
        <v>#DIV/0!</v>
      </c>
    </row>
    <row r="134" spans="1:36" x14ac:dyDescent="0.2">
      <c r="A134" s="114" t="str">
        <f>$A$14</f>
        <v>0.00% – 0.49%</v>
      </c>
      <c r="B134" s="209">
        <v>34</v>
      </c>
      <c r="C134" s="210">
        <v>11727</v>
      </c>
      <c r="D134" s="210">
        <v>3157</v>
      </c>
      <c r="E134" s="211">
        <v>3638.0820000000003</v>
      </c>
      <c r="F134" s="212">
        <f t="shared" si="24"/>
        <v>4.7755261246435424E-3</v>
      </c>
      <c r="G134" s="217">
        <v>65</v>
      </c>
      <c r="H134" s="218">
        <v>31493</v>
      </c>
      <c r="I134" s="218">
        <v>6145</v>
      </c>
      <c r="J134" s="219">
        <v>11116.675999999999</v>
      </c>
      <c r="K134" s="220">
        <f t="shared" si="25"/>
        <v>1.5922015445082975E-2</v>
      </c>
      <c r="L134" s="227">
        <v>41</v>
      </c>
      <c r="M134" s="228">
        <v>16716</v>
      </c>
      <c r="N134" s="228">
        <v>1873</v>
      </c>
      <c r="O134" s="229">
        <v>5164.0140000000001</v>
      </c>
      <c r="P134" s="230">
        <f t="shared" si="26"/>
        <v>7.7121353810022768E-3</v>
      </c>
      <c r="Q134" s="227">
        <v>57</v>
      </c>
      <c r="R134" s="228">
        <v>36113</v>
      </c>
      <c r="S134" s="228">
        <v>11504</v>
      </c>
      <c r="T134" s="229">
        <v>9008.8640000000014</v>
      </c>
      <c r="U134" s="230">
        <f t="shared" si="27"/>
        <v>1.4188069296212791E-2</v>
      </c>
      <c r="V134" s="227">
        <v>69</v>
      </c>
      <c r="W134" s="228">
        <v>58405</v>
      </c>
      <c r="X134" s="228">
        <v>16077</v>
      </c>
      <c r="Y134" s="229">
        <v>13671.723</v>
      </c>
      <c r="Z134" s="230">
        <f t="shared" si="28"/>
        <v>2.2586127483645687E-2</v>
      </c>
      <c r="AA134" s="227">
        <v>93</v>
      </c>
      <c r="AB134" s="228">
        <v>39220</v>
      </c>
      <c r="AC134" s="228">
        <v>12426</v>
      </c>
      <c r="AD134" s="229">
        <v>8145.5700000000006</v>
      </c>
      <c r="AE134" s="230">
        <f t="shared" si="29"/>
        <v>1.4130452899336891E-2</v>
      </c>
      <c r="AF134" s="227"/>
      <c r="AG134" s="228"/>
      <c r="AH134" s="228"/>
      <c r="AI134" s="229"/>
      <c r="AJ134" s="230" t="e">
        <f t="shared" si="30"/>
        <v>#DIV/0!</v>
      </c>
    </row>
    <row r="135" spans="1:36" x14ac:dyDescent="0.2">
      <c r="A135" s="114" t="str">
        <f>$A$15</f>
        <v>0.50% – 0.99%</v>
      </c>
      <c r="B135" s="209">
        <v>14</v>
      </c>
      <c r="C135" s="210">
        <v>21661</v>
      </c>
      <c r="D135" s="210">
        <v>9229</v>
      </c>
      <c r="E135" s="211">
        <v>7547.71</v>
      </c>
      <c r="F135" s="212">
        <f t="shared" si="24"/>
        <v>9.9074969410346738E-3</v>
      </c>
      <c r="G135" s="217">
        <v>33</v>
      </c>
      <c r="H135" s="218">
        <v>50215</v>
      </c>
      <c r="I135" s="218">
        <v>18400</v>
      </c>
      <c r="J135" s="219">
        <v>19231.298999999999</v>
      </c>
      <c r="K135" s="220">
        <f t="shared" si="25"/>
        <v>2.7544298287276586E-2</v>
      </c>
      <c r="L135" s="227">
        <v>16</v>
      </c>
      <c r="M135" s="228">
        <v>102448</v>
      </c>
      <c r="N135" s="228">
        <v>41911</v>
      </c>
      <c r="O135" s="229">
        <v>37807.453000000001</v>
      </c>
      <c r="P135" s="230">
        <f t="shared" si="26"/>
        <v>5.6463091685437082E-2</v>
      </c>
      <c r="Q135" s="227">
        <v>30</v>
      </c>
      <c r="R135" s="228">
        <v>151208</v>
      </c>
      <c r="S135" s="228">
        <v>63038</v>
      </c>
      <c r="T135" s="229">
        <v>59634.114000000001</v>
      </c>
      <c r="U135" s="230">
        <f t="shared" si="27"/>
        <v>9.3917828246741566E-2</v>
      </c>
      <c r="V135" s="227">
        <v>25</v>
      </c>
      <c r="W135" s="228">
        <v>9849</v>
      </c>
      <c r="X135" s="228">
        <v>1956</v>
      </c>
      <c r="Y135" s="229">
        <v>3503.3290000000002</v>
      </c>
      <c r="Z135" s="230">
        <f t="shared" si="28"/>
        <v>5.7876125350954646E-3</v>
      </c>
      <c r="AA135" s="227">
        <v>7</v>
      </c>
      <c r="AB135" s="228">
        <v>1913</v>
      </c>
      <c r="AC135" s="228">
        <v>683</v>
      </c>
      <c r="AD135" s="229">
        <v>472.12200000000001</v>
      </c>
      <c r="AE135" s="230">
        <f t="shared" si="29"/>
        <v>8.1900931226921276E-4</v>
      </c>
      <c r="AF135" s="227"/>
      <c r="AG135" s="228"/>
      <c r="AH135" s="228"/>
      <c r="AI135" s="229"/>
      <c r="AJ135" s="230" t="e">
        <f t="shared" si="30"/>
        <v>#DIV/0!</v>
      </c>
    </row>
    <row r="136" spans="1:36" x14ac:dyDescent="0.2">
      <c r="A136" s="114" t="str">
        <f>$A$16</f>
        <v>1.00% – 1.49%</v>
      </c>
      <c r="B136" s="209">
        <v>295</v>
      </c>
      <c r="C136" s="210">
        <v>656933</v>
      </c>
      <c r="D136" s="210">
        <v>157457</v>
      </c>
      <c r="E136" s="211">
        <v>144377.83799999999</v>
      </c>
      <c r="F136" s="212">
        <f t="shared" si="24"/>
        <v>0.18951748124109163</v>
      </c>
      <c r="G136" s="217">
        <v>671</v>
      </c>
      <c r="H136" s="218">
        <v>1437928</v>
      </c>
      <c r="I136" s="218">
        <v>382616</v>
      </c>
      <c r="J136" s="219">
        <v>329554.05799999996</v>
      </c>
      <c r="K136" s="220">
        <f t="shared" si="25"/>
        <v>0.4720084314291223</v>
      </c>
      <c r="L136" s="227">
        <v>432</v>
      </c>
      <c r="M136" s="228">
        <v>870046</v>
      </c>
      <c r="N136" s="228">
        <v>254521</v>
      </c>
      <c r="O136" s="229">
        <v>193049.94999999998</v>
      </c>
      <c r="P136" s="230">
        <f t="shared" si="26"/>
        <v>0.28830815518620212</v>
      </c>
      <c r="Q136" s="227">
        <v>636</v>
      </c>
      <c r="R136" s="228">
        <v>1065654</v>
      </c>
      <c r="S136" s="228">
        <v>321037</v>
      </c>
      <c r="T136" s="229">
        <v>267744.576</v>
      </c>
      <c r="U136" s="230">
        <f t="shared" si="27"/>
        <v>0.42167121159483723</v>
      </c>
      <c r="V136" s="227">
        <v>57</v>
      </c>
      <c r="W136" s="228">
        <v>185804</v>
      </c>
      <c r="X136" s="228">
        <v>80766</v>
      </c>
      <c r="Y136" s="229">
        <v>64298.271000000001</v>
      </c>
      <c r="Z136" s="230">
        <f t="shared" si="28"/>
        <v>0.10622281813228651</v>
      </c>
      <c r="AA136" s="227">
        <v>27</v>
      </c>
      <c r="AB136" s="228">
        <v>103019</v>
      </c>
      <c r="AC136" s="228">
        <v>40718</v>
      </c>
      <c r="AD136" s="229">
        <v>34816.080999999998</v>
      </c>
      <c r="AE136" s="230">
        <f t="shared" si="29"/>
        <v>6.0396877408210599E-2</v>
      </c>
      <c r="AF136" s="227"/>
      <c r="AG136" s="228"/>
      <c r="AH136" s="228"/>
      <c r="AI136" s="229"/>
      <c r="AJ136" s="230" t="e">
        <f t="shared" si="30"/>
        <v>#DIV/0!</v>
      </c>
    </row>
    <row r="137" spans="1:36" x14ac:dyDescent="0.2">
      <c r="A137" s="114" t="str">
        <f>$A$17</f>
        <v>1.50% – 1.99%</v>
      </c>
      <c r="B137" s="209">
        <v>80</v>
      </c>
      <c r="C137" s="210">
        <v>346863</v>
      </c>
      <c r="D137" s="210">
        <v>124509</v>
      </c>
      <c r="E137" s="211">
        <v>98547.688999999998</v>
      </c>
      <c r="F137" s="212">
        <f t="shared" si="24"/>
        <v>0.12935856402982315</v>
      </c>
      <c r="G137" s="217">
        <v>138</v>
      </c>
      <c r="H137" s="218">
        <v>540719</v>
      </c>
      <c r="I137" s="218">
        <v>123477</v>
      </c>
      <c r="J137" s="219">
        <v>115152.284</v>
      </c>
      <c r="K137" s="220">
        <f t="shared" si="25"/>
        <v>0.16492847721608339</v>
      </c>
      <c r="L137" s="227">
        <v>138</v>
      </c>
      <c r="M137" s="228">
        <v>181174</v>
      </c>
      <c r="N137" s="228">
        <v>44262</v>
      </c>
      <c r="O137" s="229">
        <v>41679.495999999999</v>
      </c>
      <c r="P137" s="230">
        <f t="shared" si="26"/>
        <v>6.2245748319803715E-2</v>
      </c>
      <c r="Q137" s="227">
        <v>217</v>
      </c>
      <c r="R137" s="228">
        <v>597680</v>
      </c>
      <c r="S137" s="228">
        <v>110141</v>
      </c>
      <c r="T137" s="229">
        <v>96397.531999999992</v>
      </c>
      <c r="U137" s="230">
        <f t="shared" si="27"/>
        <v>0.15181657354355552</v>
      </c>
      <c r="V137" s="227">
        <v>717</v>
      </c>
      <c r="W137" s="228">
        <v>1258874</v>
      </c>
      <c r="X137" s="228">
        <v>324201</v>
      </c>
      <c r="Y137" s="229">
        <v>268777.54099999997</v>
      </c>
      <c r="Z137" s="230">
        <f t="shared" si="28"/>
        <v>0.44402916923981017</v>
      </c>
      <c r="AA137" s="227">
        <v>584</v>
      </c>
      <c r="AB137" s="228">
        <v>956654</v>
      </c>
      <c r="AC137" s="228">
        <v>278998</v>
      </c>
      <c r="AD137" s="229">
        <v>205002.20199999999</v>
      </c>
      <c r="AE137" s="230">
        <f t="shared" si="29"/>
        <v>0.35562569097329549</v>
      </c>
      <c r="AF137" s="227"/>
      <c r="AG137" s="228"/>
      <c r="AH137" s="228"/>
      <c r="AI137" s="229"/>
      <c r="AJ137" s="230" t="e">
        <f t="shared" si="30"/>
        <v>#DIV/0!</v>
      </c>
    </row>
    <row r="138" spans="1:36" x14ac:dyDescent="0.2">
      <c r="A138" s="114" t="str">
        <f>$A$18</f>
        <v>2.00% – 2.49%</v>
      </c>
      <c r="B138" s="209">
        <v>235</v>
      </c>
      <c r="C138" s="210">
        <v>967606</v>
      </c>
      <c r="D138" s="210">
        <v>246224</v>
      </c>
      <c r="E138" s="211">
        <v>214442.57699999999</v>
      </c>
      <c r="F138" s="212">
        <f t="shared" si="24"/>
        <v>0.28148791827654912</v>
      </c>
      <c r="G138" s="217">
        <v>211</v>
      </c>
      <c r="H138" s="218">
        <v>507368</v>
      </c>
      <c r="I138" s="218">
        <v>148554</v>
      </c>
      <c r="J138" s="219">
        <v>133256.851</v>
      </c>
      <c r="K138" s="220">
        <f t="shared" si="25"/>
        <v>0.19085899776022261</v>
      </c>
      <c r="L138" s="227">
        <v>229</v>
      </c>
      <c r="M138" s="228">
        <v>654463</v>
      </c>
      <c r="N138" s="228">
        <v>124338</v>
      </c>
      <c r="O138" s="229">
        <v>116615.84600000001</v>
      </c>
      <c r="P138" s="230">
        <f t="shared" si="26"/>
        <v>0.17415855029093896</v>
      </c>
      <c r="Q138" s="227">
        <v>195</v>
      </c>
      <c r="R138" s="228">
        <v>313872</v>
      </c>
      <c r="S138" s="228">
        <v>86041</v>
      </c>
      <c r="T138" s="229">
        <v>73951.957999999999</v>
      </c>
      <c r="U138" s="230">
        <f t="shared" si="27"/>
        <v>0.11646701567418687</v>
      </c>
      <c r="V138" s="227">
        <v>222</v>
      </c>
      <c r="W138" s="228">
        <v>386426</v>
      </c>
      <c r="X138" s="228">
        <v>103884</v>
      </c>
      <c r="Y138" s="229">
        <v>81594.92</v>
      </c>
      <c r="Z138" s="230">
        <f t="shared" si="28"/>
        <v>0.13479744031808363</v>
      </c>
      <c r="AA138" s="227">
        <v>224</v>
      </c>
      <c r="AB138" s="228">
        <v>482024</v>
      </c>
      <c r="AC138" s="228">
        <v>81227</v>
      </c>
      <c r="AD138" s="229">
        <v>63613.243999999999</v>
      </c>
      <c r="AE138" s="230">
        <f t="shared" si="29"/>
        <v>0.11035249198227073</v>
      </c>
      <c r="AF138" s="227"/>
      <c r="AG138" s="228"/>
      <c r="AH138" s="228"/>
      <c r="AI138" s="229"/>
      <c r="AJ138" s="230" t="e">
        <f t="shared" si="30"/>
        <v>#DIV/0!</v>
      </c>
    </row>
    <row r="139" spans="1:36" ht="12.75" customHeight="1" x14ac:dyDescent="0.2">
      <c r="A139" s="114" t="str">
        <f>$A$19</f>
        <v>2.50% – 2.99%</v>
      </c>
      <c r="B139" s="209">
        <v>110</v>
      </c>
      <c r="C139" s="210">
        <v>298051</v>
      </c>
      <c r="D139" s="210">
        <v>54492</v>
      </c>
      <c r="E139" s="211">
        <v>60863.391000000003</v>
      </c>
      <c r="F139" s="212">
        <f t="shared" si="24"/>
        <v>7.989229317945408E-2</v>
      </c>
      <c r="G139" s="217">
        <v>55</v>
      </c>
      <c r="H139" s="218">
        <v>65427</v>
      </c>
      <c r="I139" s="218">
        <v>24200</v>
      </c>
      <c r="J139" s="219">
        <v>21107.544999999998</v>
      </c>
      <c r="K139" s="220">
        <f t="shared" si="25"/>
        <v>3.0231577991279398E-2</v>
      </c>
      <c r="L139" s="227">
        <v>110</v>
      </c>
      <c r="M139" s="228">
        <v>364947</v>
      </c>
      <c r="N139" s="228">
        <v>92334</v>
      </c>
      <c r="O139" s="229">
        <v>88001.716</v>
      </c>
      <c r="P139" s="230">
        <f t="shared" si="26"/>
        <v>0.13142511766089598</v>
      </c>
      <c r="Q139" s="227">
        <v>92</v>
      </c>
      <c r="R139" s="228">
        <v>291874</v>
      </c>
      <c r="S139" s="228">
        <v>54441</v>
      </c>
      <c r="T139" s="229">
        <v>54081.794000000002</v>
      </c>
      <c r="U139" s="230">
        <f t="shared" si="27"/>
        <v>8.517347369607367E-2</v>
      </c>
      <c r="V139" s="227">
        <v>130</v>
      </c>
      <c r="W139" s="228">
        <v>388680</v>
      </c>
      <c r="X139" s="228">
        <v>76982</v>
      </c>
      <c r="Y139" s="229">
        <v>78497.525999999998</v>
      </c>
      <c r="Z139" s="230">
        <f t="shared" si="28"/>
        <v>0.12968044549957544</v>
      </c>
      <c r="AA139" s="227">
        <v>173</v>
      </c>
      <c r="AB139" s="228">
        <v>386054</v>
      </c>
      <c r="AC139" s="228">
        <v>86200</v>
      </c>
      <c r="AD139" s="229">
        <v>85778.06</v>
      </c>
      <c r="AE139" s="230">
        <f t="shared" si="29"/>
        <v>0.14880270338680948</v>
      </c>
      <c r="AF139" s="227"/>
      <c r="AG139" s="228"/>
      <c r="AH139" s="228"/>
      <c r="AI139" s="229"/>
      <c r="AJ139" s="230" t="e">
        <f t="shared" si="30"/>
        <v>#DIV/0!</v>
      </c>
    </row>
    <row r="140" spans="1:36" ht="12.75" customHeight="1" x14ac:dyDescent="0.2">
      <c r="A140" s="114" t="str">
        <f>$A$20</f>
        <v>3.00% – 3.49%</v>
      </c>
      <c r="B140" s="209">
        <v>140</v>
      </c>
      <c r="C140" s="210">
        <v>416356</v>
      </c>
      <c r="D140" s="210">
        <v>46909</v>
      </c>
      <c r="E140" s="211">
        <v>68442.407999999996</v>
      </c>
      <c r="F140" s="212">
        <f t="shared" si="24"/>
        <v>8.9840885234998044E-2</v>
      </c>
      <c r="G140" s="217">
        <v>49</v>
      </c>
      <c r="H140" s="218">
        <v>122409</v>
      </c>
      <c r="I140" s="218">
        <v>15718</v>
      </c>
      <c r="J140" s="219">
        <v>16098.772999999999</v>
      </c>
      <c r="K140" s="220">
        <f t="shared" si="25"/>
        <v>2.3057693896348583E-2</v>
      </c>
      <c r="L140" s="227">
        <v>134</v>
      </c>
      <c r="M140" s="228">
        <v>281831</v>
      </c>
      <c r="N140" s="228">
        <v>87832</v>
      </c>
      <c r="O140" s="229">
        <v>81909.277000000002</v>
      </c>
      <c r="P140" s="230">
        <f t="shared" si="26"/>
        <v>0.12232643698952328</v>
      </c>
      <c r="Q140" s="227">
        <v>63</v>
      </c>
      <c r="R140" s="228">
        <v>96828</v>
      </c>
      <c r="S140" s="228">
        <v>22990</v>
      </c>
      <c r="T140" s="229">
        <v>21930.625</v>
      </c>
      <c r="U140" s="230">
        <f t="shared" si="27"/>
        <v>3.4538564152956086E-2</v>
      </c>
      <c r="V140" s="227">
        <v>69</v>
      </c>
      <c r="W140" s="228">
        <v>95802</v>
      </c>
      <c r="X140" s="228">
        <v>27825</v>
      </c>
      <c r="Y140" s="229">
        <v>24622.448</v>
      </c>
      <c r="Z140" s="230">
        <f t="shared" si="28"/>
        <v>4.0677078484360515E-2</v>
      </c>
      <c r="AA140" s="227">
        <v>156</v>
      </c>
      <c r="AB140" s="228">
        <v>262938</v>
      </c>
      <c r="AC140" s="228">
        <v>82545</v>
      </c>
      <c r="AD140" s="229">
        <v>64621.389000000003</v>
      </c>
      <c r="AE140" s="230">
        <f t="shared" si="29"/>
        <v>0.11210136228087501</v>
      </c>
      <c r="AF140" s="227"/>
      <c r="AG140" s="228"/>
      <c r="AH140" s="228"/>
      <c r="AI140" s="229"/>
      <c r="AJ140" s="230" t="e">
        <f t="shared" si="30"/>
        <v>#DIV/0!</v>
      </c>
    </row>
    <row r="141" spans="1:36" x14ac:dyDescent="0.2">
      <c r="A141" s="114" t="str">
        <f>$A$21</f>
        <v>3.50% – 3.99%</v>
      </c>
      <c r="B141" s="209">
        <v>54</v>
      </c>
      <c r="C141" s="210">
        <v>169818</v>
      </c>
      <c r="D141" s="210">
        <v>50548</v>
      </c>
      <c r="E141" s="211">
        <v>56592.036</v>
      </c>
      <c r="F141" s="212">
        <f t="shared" si="24"/>
        <v>7.4285501636512818E-2</v>
      </c>
      <c r="G141" s="217">
        <v>22</v>
      </c>
      <c r="H141" s="218">
        <v>13614</v>
      </c>
      <c r="I141" s="218">
        <v>6938</v>
      </c>
      <c r="J141" s="219">
        <v>7358.83</v>
      </c>
      <c r="K141" s="220">
        <f t="shared" si="25"/>
        <v>1.0539787695327266E-2</v>
      </c>
      <c r="L141" s="227">
        <v>54</v>
      </c>
      <c r="M141" s="228">
        <v>75477</v>
      </c>
      <c r="N141" s="228">
        <v>20482</v>
      </c>
      <c r="O141" s="229">
        <v>21481.723999999998</v>
      </c>
      <c r="P141" s="230">
        <f t="shared" si="26"/>
        <v>3.2081625593061082E-2</v>
      </c>
      <c r="Q141" s="227">
        <v>25</v>
      </c>
      <c r="R141" s="228">
        <v>12536</v>
      </c>
      <c r="S141" s="228">
        <v>2466</v>
      </c>
      <c r="T141" s="229">
        <v>2547.8820000000001</v>
      </c>
      <c r="U141" s="230">
        <f t="shared" si="27"/>
        <v>4.0126620153854283E-3</v>
      </c>
      <c r="V141" s="227">
        <v>43</v>
      </c>
      <c r="W141" s="228">
        <v>103048</v>
      </c>
      <c r="X141" s="228">
        <v>18635</v>
      </c>
      <c r="Y141" s="229">
        <v>16291.451999999999</v>
      </c>
      <c r="Z141" s="230">
        <f t="shared" si="28"/>
        <v>2.691400431135816E-2</v>
      </c>
      <c r="AA141" s="227">
        <v>80</v>
      </c>
      <c r="AB141" s="228">
        <v>97818</v>
      </c>
      <c r="AC141" s="228">
        <v>18461</v>
      </c>
      <c r="AD141" s="229">
        <v>18882.695</v>
      </c>
      <c r="AE141" s="230">
        <f t="shared" si="29"/>
        <v>3.2756582082045113E-2</v>
      </c>
      <c r="AF141" s="227"/>
      <c r="AG141" s="228"/>
      <c r="AH141" s="228"/>
      <c r="AI141" s="229"/>
      <c r="AJ141" s="230" t="e">
        <f t="shared" si="30"/>
        <v>#DIV/0!</v>
      </c>
    </row>
    <row r="142" spans="1:36" x14ac:dyDescent="0.2">
      <c r="A142" s="114" t="str">
        <f>$A$22</f>
        <v>4.00% – 4.49%</v>
      </c>
      <c r="B142" s="209">
        <v>87</v>
      </c>
      <c r="C142" s="210">
        <v>67087</v>
      </c>
      <c r="D142" s="210">
        <v>16047</v>
      </c>
      <c r="E142" s="211">
        <v>21085.437000000002</v>
      </c>
      <c r="F142" s="212">
        <f t="shared" si="24"/>
        <v>2.7677786054032198E-2</v>
      </c>
      <c r="G142" s="217">
        <v>43</v>
      </c>
      <c r="H142" s="218">
        <v>8190</v>
      </c>
      <c r="I142" s="218">
        <v>1746</v>
      </c>
      <c r="J142" s="219">
        <v>1888.866</v>
      </c>
      <c r="K142" s="220">
        <f t="shared" si="25"/>
        <v>2.7053548763760044E-3</v>
      </c>
      <c r="L142" s="227">
        <v>83</v>
      </c>
      <c r="M142" s="228">
        <v>48524</v>
      </c>
      <c r="N142" s="228">
        <v>11881</v>
      </c>
      <c r="O142" s="229">
        <v>13761.921</v>
      </c>
      <c r="P142" s="230">
        <f t="shared" si="26"/>
        <v>2.0552577482295407E-2</v>
      </c>
      <c r="Q142" s="227">
        <v>44</v>
      </c>
      <c r="R142" s="228">
        <v>7893</v>
      </c>
      <c r="S142" s="228">
        <v>2268</v>
      </c>
      <c r="T142" s="229">
        <v>2249.64</v>
      </c>
      <c r="U142" s="230">
        <f t="shared" si="27"/>
        <v>3.5429603789703273E-3</v>
      </c>
      <c r="V142" s="227">
        <v>47</v>
      </c>
      <c r="W142" s="228">
        <v>17843</v>
      </c>
      <c r="X142" s="228">
        <v>3421</v>
      </c>
      <c r="Y142" s="229">
        <v>3201.6120000000001</v>
      </c>
      <c r="Z142" s="230">
        <f t="shared" si="28"/>
        <v>5.289166316869486E-3</v>
      </c>
      <c r="AA142" s="227">
        <v>86</v>
      </c>
      <c r="AB142" s="228">
        <v>140112</v>
      </c>
      <c r="AC142" s="228">
        <v>38460</v>
      </c>
      <c r="AD142" s="229">
        <v>34453.642</v>
      </c>
      <c r="AE142" s="230">
        <f t="shared" si="29"/>
        <v>5.976813967489264E-2</v>
      </c>
      <c r="AF142" s="227"/>
      <c r="AG142" s="228"/>
      <c r="AH142" s="228"/>
      <c r="AI142" s="229"/>
      <c r="AJ142" s="230" t="e">
        <f t="shared" si="30"/>
        <v>#DIV/0!</v>
      </c>
    </row>
    <row r="143" spans="1:36" ht="12.75" customHeight="1" x14ac:dyDescent="0.2">
      <c r="A143" s="114" t="str">
        <f>$A$23</f>
        <v>4.50% – 4.99%</v>
      </c>
      <c r="B143" s="209">
        <v>23</v>
      </c>
      <c r="C143" s="210">
        <v>12889</v>
      </c>
      <c r="D143" s="210">
        <v>1963</v>
      </c>
      <c r="E143" s="211">
        <v>2498.0320000000002</v>
      </c>
      <c r="F143" s="212">
        <f t="shared" si="24"/>
        <v>3.2790401855141136E-3</v>
      </c>
      <c r="G143" s="217">
        <v>7</v>
      </c>
      <c r="H143" s="218">
        <v>8303</v>
      </c>
      <c r="I143" s="218">
        <v>1819</v>
      </c>
      <c r="J143" s="219">
        <v>1404.08</v>
      </c>
      <c r="K143" s="220">
        <f t="shared" si="25"/>
        <v>2.0110133142435833E-3</v>
      </c>
      <c r="L143" s="227">
        <v>21</v>
      </c>
      <c r="M143" s="228">
        <v>21429</v>
      </c>
      <c r="N143" s="228">
        <v>5895</v>
      </c>
      <c r="O143" s="229">
        <v>6066.8280000000004</v>
      </c>
      <c r="P143" s="230">
        <f t="shared" si="26"/>
        <v>9.0604322275763156E-3</v>
      </c>
      <c r="Q143" s="227">
        <v>9</v>
      </c>
      <c r="R143" s="228">
        <v>1838</v>
      </c>
      <c r="S143" s="228">
        <v>1254</v>
      </c>
      <c r="T143" s="229">
        <v>803.62099999999998</v>
      </c>
      <c r="U143" s="230">
        <f t="shared" si="27"/>
        <v>1.2656235498606503E-3</v>
      </c>
      <c r="V143" s="227">
        <v>5</v>
      </c>
      <c r="W143" s="228">
        <v>1940</v>
      </c>
      <c r="X143" s="228">
        <v>1394</v>
      </c>
      <c r="Y143" s="229">
        <v>990.28599999999994</v>
      </c>
      <c r="Z143" s="230">
        <f t="shared" si="28"/>
        <v>1.6359844213688027E-3</v>
      </c>
      <c r="AA143" s="227">
        <v>23</v>
      </c>
      <c r="AB143" s="228">
        <v>17857</v>
      </c>
      <c r="AC143" s="228">
        <v>3127</v>
      </c>
      <c r="AD143" s="229">
        <v>5399.9880000000003</v>
      </c>
      <c r="AE143" s="230">
        <f t="shared" si="29"/>
        <v>9.3675796894489172E-3</v>
      </c>
      <c r="AF143" s="227"/>
      <c r="AG143" s="228"/>
      <c r="AH143" s="228"/>
      <c r="AI143" s="229"/>
      <c r="AJ143" s="230" t="e">
        <f t="shared" si="30"/>
        <v>#DIV/0!</v>
      </c>
    </row>
    <row r="144" spans="1:36" ht="12.75" customHeight="1" x14ac:dyDescent="0.2">
      <c r="A144" s="114" t="str">
        <f>$A$24</f>
        <v>5.00% oder höher</v>
      </c>
      <c r="B144" s="209">
        <v>186</v>
      </c>
      <c r="C144" s="210">
        <v>146513</v>
      </c>
      <c r="D144" s="210">
        <v>32574</v>
      </c>
      <c r="E144" s="211">
        <v>45812.24</v>
      </c>
      <c r="F144" s="212">
        <f t="shared" si="24"/>
        <v>6.0135408973310628E-2</v>
      </c>
      <c r="G144" s="217">
        <v>39</v>
      </c>
      <c r="H144" s="218">
        <v>15009</v>
      </c>
      <c r="I144" s="218">
        <v>3446</v>
      </c>
      <c r="J144" s="219">
        <v>2584.6930000000002</v>
      </c>
      <c r="K144" s="220">
        <f t="shared" si="25"/>
        <v>3.7019628769245278E-3</v>
      </c>
      <c r="L144" s="227">
        <v>124</v>
      </c>
      <c r="M144" s="228">
        <v>65643</v>
      </c>
      <c r="N144" s="228">
        <v>16215</v>
      </c>
      <c r="O144" s="229">
        <v>19276.879000000001</v>
      </c>
      <c r="P144" s="230">
        <f t="shared" si="26"/>
        <v>2.8788826012322931E-2</v>
      </c>
      <c r="Q144" s="227">
        <v>32</v>
      </c>
      <c r="R144" s="228">
        <v>4721</v>
      </c>
      <c r="S144" s="228">
        <v>2162</v>
      </c>
      <c r="T144" s="229">
        <v>2512.0790000000002</v>
      </c>
      <c r="U144" s="230">
        <f t="shared" si="27"/>
        <v>3.9562758333970775E-3</v>
      </c>
      <c r="V144" s="227">
        <v>55</v>
      </c>
      <c r="W144" s="228">
        <v>31786</v>
      </c>
      <c r="X144" s="228">
        <v>3013</v>
      </c>
      <c r="Y144" s="229">
        <v>4086.3319999999999</v>
      </c>
      <c r="Z144" s="230">
        <f t="shared" si="28"/>
        <v>6.7507523003867802E-3</v>
      </c>
      <c r="AA144" s="227">
        <v>101</v>
      </c>
      <c r="AB144" s="228">
        <v>51552</v>
      </c>
      <c r="AC144" s="228">
        <v>8789</v>
      </c>
      <c r="AD144" s="229">
        <v>11352.59</v>
      </c>
      <c r="AE144" s="230">
        <f t="shared" si="29"/>
        <v>1.9693801450418203E-2</v>
      </c>
      <c r="AF144" s="227"/>
      <c r="AG144" s="228"/>
      <c r="AH144" s="228"/>
      <c r="AI144" s="229"/>
      <c r="AJ144" s="230" t="e">
        <f t="shared" si="30"/>
        <v>#DIV/0!</v>
      </c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AJ156" si="31">SUM(B$132:B$155)</f>
        <v>1342</v>
      </c>
      <c r="C156" s="214">
        <f t="shared" si="31"/>
        <v>3188608</v>
      </c>
      <c r="D156" s="214">
        <f t="shared" si="31"/>
        <v>792318</v>
      </c>
      <c r="E156" s="215">
        <f t="shared" si="31"/>
        <v>761818.04999999993</v>
      </c>
      <c r="F156" s="216">
        <f t="shared" si="31"/>
        <v>0.99999999999999989</v>
      </c>
      <c r="G156" s="223">
        <f t="shared" si="31"/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698195.27799999993</v>
      </c>
      <c r="K156" s="226">
        <f t="shared" si="31"/>
        <v>1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669595.86999999988</v>
      </c>
      <c r="P156" s="235">
        <f t="shared" si="31"/>
        <v>1.0000000000000002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634960.53</v>
      </c>
      <c r="U156" s="235">
        <f t="shared" si="31"/>
        <v>0.99999999999999967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605315.05499999993</v>
      </c>
      <c r="Z156" s="235">
        <f t="shared" si="31"/>
        <v>1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576454.98399999994</v>
      </c>
      <c r="AE156" s="235">
        <f t="shared" si="31"/>
        <v>0.99999999999999989</v>
      </c>
      <c r="AF156" s="232">
        <f t="shared" si="31"/>
        <v>0</v>
      </c>
      <c r="AG156" s="233">
        <f t="shared" si="31"/>
        <v>0</v>
      </c>
      <c r="AH156" s="233">
        <f t="shared" si="31"/>
        <v>0</v>
      </c>
      <c r="AI156" s="234">
        <f t="shared" si="31"/>
        <v>0</v>
      </c>
      <c r="AJ156" s="235" t="e">
        <f t="shared" si="31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84" si="32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84" si="33">J172/J$196</f>
        <v>1</v>
      </c>
      <c r="L172" s="255">
        <v>10</v>
      </c>
      <c r="M172" s="256">
        <v>84538</v>
      </c>
      <c r="N172" s="256">
        <v>2</v>
      </c>
      <c r="O172" s="257">
        <v>6679.1989999999996</v>
      </c>
      <c r="P172" s="258">
        <f t="shared" ref="P172:P184" si="34">O172/O$196</f>
        <v>6.7005203236907979E-2</v>
      </c>
      <c r="Q172" s="255">
        <v>12</v>
      </c>
      <c r="R172" s="256">
        <v>83805</v>
      </c>
      <c r="S172" s="256">
        <v>159</v>
      </c>
      <c r="T172" s="257">
        <v>6901.3419999999996</v>
      </c>
      <c r="U172" s="258">
        <f t="shared" ref="U172:U184" si="35">T172/T$196</f>
        <v>7.0546227262082345E-2</v>
      </c>
      <c r="V172" s="255">
        <v>11</v>
      </c>
      <c r="W172" s="256">
        <v>156448</v>
      </c>
      <c r="X172" s="256">
        <v>11032</v>
      </c>
      <c r="Y172" s="257">
        <v>12073.813</v>
      </c>
      <c r="Z172" s="258">
        <f t="shared" ref="Z172:Z184" si="36">Y172/Y$196</f>
        <v>0.12236944936644906</v>
      </c>
      <c r="AA172" s="255">
        <v>8</v>
      </c>
      <c r="AB172" s="256">
        <v>79936</v>
      </c>
      <c r="AC172" s="256">
        <v>159</v>
      </c>
      <c r="AD172" s="257">
        <v>11871.589</v>
      </c>
      <c r="AE172" s="258">
        <f t="shared" ref="AE172:AE184" si="37">AD172/AD$196</f>
        <v>0.11607527613198211</v>
      </c>
      <c r="AF172" s="255"/>
      <c r="AG172" s="256"/>
      <c r="AH172" s="256"/>
      <c r="AI172" s="257"/>
      <c r="AJ172" s="258" t="e">
        <f t="shared" ref="AJ172:AJ184" si="38">AI172/AI$196</f>
        <v>#DIV/0!</v>
      </c>
    </row>
    <row r="173" spans="1:36" x14ac:dyDescent="0.2">
      <c r="A173" s="114" t="str">
        <f>$A$13</f>
        <v>unter 0.00%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2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3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4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5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36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37"/>
        <v>0</v>
      </c>
      <c r="AF173" s="255"/>
      <c r="AG173" s="256"/>
      <c r="AH173" s="256"/>
      <c r="AI173" s="257"/>
      <c r="AJ173" s="258" t="e">
        <f t="shared" si="38"/>
        <v>#DIV/0!</v>
      </c>
    </row>
    <row r="174" spans="1:36" x14ac:dyDescent="0.2">
      <c r="A174" s="114" t="str">
        <f>$A$14</f>
        <v>0.00% – 0.49%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2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3"/>
        <v>0</v>
      </c>
      <c r="L174" s="255">
        <v>14</v>
      </c>
      <c r="M174" s="256">
        <v>17794</v>
      </c>
      <c r="N174" s="256">
        <v>5</v>
      </c>
      <c r="O174" s="257">
        <v>2075.5340000000001</v>
      </c>
      <c r="P174" s="258">
        <f t="shared" si="34"/>
        <v>2.0821595148626741E-2</v>
      </c>
      <c r="Q174" s="255">
        <v>7</v>
      </c>
      <c r="R174" s="256">
        <v>782</v>
      </c>
      <c r="S174" s="256">
        <v>0</v>
      </c>
      <c r="T174" s="257">
        <v>58.327000000000005</v>
      </c>
      <c r="U174" s="258">
        <f t="shared" si="35"/>
        <v>5.9622458900246899E-4</v>
      </c>
      <c r="V174" s="255">
        <v>9</v>
      </c>
      <c r="W174" s="256">
        <v>1209</v>
      </c>
      <c r="X174" s="256">
        <v>0</v>
      </c>
      <c r="Y174" s="257">
        <v>157.012</v>
      </c>
      <c r="Z174" s="258">
        <f t="shared" si="36"/>
        <v>1.5913342358312903E-3</v>
      </c>
      <c r="AA174" s="255">
        <v>11</v>
      </c>
      <c r="AB174" s="256">
        <v>1289</v>
      </c>
      <c r="AC174" s="256">
        <v>1</v>
      </c>
      <c r="AD174" s="257">
        <v>161.68899999999999</v>
      </c>
      <c r="AE174" s="258">
        <f t="shared" si="37"/>
        <v>1.5809252933625022E-3</v>
      </c>
      <c r="AF174" s="255"/>
      <c r="AG174" s="256"/>
      <c r="AH174" s="256"/>
      <c r="AI174" s="257"/>
      <c r="AJ174" s="258" t="e">
        <f t="shared" si="38"/>
        <v>#DIV/0!</v>
      </c>
    </row>
    <row r="175" spans="1:36" x14ac:dyDescent="0.2">
      <c r="A175" s="114" t="str">
        <f>$A$15</f>
        <v>0.50% – 0.99%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2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3"/>
        <v>0</v>
      </c>
      <c r="L175" s="255">
        <v>6</v>
      </c>
      <c r="M175" s="256">
        <v>27756</v>
      </c>
      <c r="N175" s="256">
        <v>13</v>
      </c>
      <c r="O175" s="257">
        <v>1353.5239999999999</v>
      </c>
      <c r="P175" s="258">
        <f t="shared" si="34"/>
        <v>1.3578447162007394E-2</v>
      </c>
      <c r="Q175" s="255">
        <v>8</v>
      </c>
      <c r="R175" s="256">
        <v>17802</v>
      </c>
      <c r="S175" s="256">
        <v>280</v>
      </c>
      <c r="T175" s="257">
        <v>2195.125</v>
      </c>
      <c r="U175" s="258">
        <f t="shared" si="35"/>
        <v>2.2438793370721015E-2</v>
      </c>
      <c r="V175" s="255">
        <v>4</v>
      </c>
      <c r="W175" s="256">
        <v>147</v>
      </c>
      <c r="X175" s="256">
        <v>0</v>
      </c>
      <c r="Y175" s="257">
        <v>112.834</v>
      </c>
      <c r="Z175" s="258">
        <f t="shared" si="36"/>
        <v>1.1435852493171721E-3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37"/>
        <v>0</v>
      </c>
      <c r="AF175" s="255"/>
      <c r="AG175" s="256"/>
      <c r="AH175" s="256"/>
      <c r="AI175" s="257"/>
      <c r="AJ175" s="258" t="e">
        <f t="shared" si="38"/>
        <v>#DIV/0!</v>
      </c>
    </row>
    <row r="176" spans="1:36" x14ac:dyDescent="0.2">
      <c r="A176" s="114" t="str">
        <f>$A$16</f>
        <v>1.00% – 1.49%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2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3"/>
        <v>0</v>
      </c>
      <c r="L176" s="255">
        <v>63</v>
      </c>
      <c r="M176" s="256">
        <v>856327</v>
      </c>
      <c r="N176" s="256">
        <v>416</v>
      </c>
      <c r="O176" s="257">
        <v>84137.160999999993</v>
      </c>
      <c r="P176" s="258">
        <f t="shared" si="34"/>
        <v>0.84405743451893667</v>
      </c>
      <c r="Q176" s="255">
        <v>58</v>
      </c>
      <c r="R176" s="256">
        <v>846879</v>
      </c>
      <c r="S176" s="256">
        <v>245</v>
      </c>
      <c r="T176" s="257">
        <v>81837.909</v>
      </c>
      <c r="U176" s="258">
        <f t="shared" si="35"/>
        <v>0.83655551731353328</v>
      </c>
      <c r="V176" s="255">
        <v>10</v>
      </c>
      <c r="W176" s="256">
        <v>18155</v>
      </c>
      <c r="X176" s="256">
        <v>2</v>
      </c>
      <c r="Y176" s="257">
        <v>1972.184</v>
      </c>
      <c r="Z176" s="258">
        <f t="shared" si="36"/>
        <v>1.9988306107550362E-2</v>
      </c>
      <c r="AA176" s="255">
        <v>7</v>
      </c>
      <c r="AB176" s="256">
        <v>17366</v>
      </c>
      <c r="AC176" s="256">
        <v>1544</v>
      </c>
      <c r="AD176" s="257">
        <v>1999.979</v>
      </c>
      <c r="AE176" s="258">
        <f t="shared" si="37"/>
        <v>1.9554931920500739E-2</v>
      </c>
      <c r="AF176" s="255"/>
      <c r="AG176" s="256"/>
      <c r="AH176" s="256"/>
      <c r="AI176" s="257"/>
      <c r="AJ176" s="258" t="e">
        <f t="shared" si="38"/>
        <v>#DIV/0!</v>
      </c>
    </row>
    <row r="177" spans="1:36" x14ac:dyDescent="0.2">
      <c r="A177" s="114" t="str">
        <f>$A$17</f>
        <v>1.50% – 1.99%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2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3"/>
        <v>0</v>
      </c>
      <c r="L177" s="255">
        <v>15</v>
      </c>
      <c r="M177" s="256">
        <v>4035</v>
      </c>
      <c r="N177" s="256">
        <v>115</v>
      </c>
      <c r="O177" s="257">
        <v>316.21600000000001</v>
      </c>
      <c r="P177" s="258">
        <f t="shared" si="34"/>
        <v>3.172254239881473E-3</v>
      </c>
      <c r="Q177" s="255">
        <v>26</v>
      </c>
      <c r="R177" s="256">
        <v>16486</v>
      </c>
      <c r="S177" s="256">
        <v>163</v>
      </c>
      <c r="T177" s="257">
        <v>1676.3000000000002</v>
      </c>
      <c r="U177" s="258">
        <f t="shared" si="35"/>
        <v>1.7135310894522929E-2</v>
      </c>
      <c r="V177" s="255">
        <v>75</v>
      </c>
      <c r="W177" s="256">
        <v>885370</v>
      </c>
      <c r="X177" s="256">
        <v>1083</v>
      </c>
      <c r="Y177" s="257">
        <v>82292.854999999996</v>
      </c>
      <c r="Z177" s="258">
        <f t="shared" si="36"/>
        <v>0.83404731820370526</v>
      </c>
      <c r="AA177" s="255">
        <v>83</v>
      </c>
      <c r="AB177" s="256">
        <v>862585</v>
      </c>
      <c r="AC177" s="256">
        <v>3119</v>
      </c>
      <c r="AD177" s="257">
        <v>85064.175000000003</v>
      </c>
      <c r="AE177" s="258">
        <f t="shared" si="37"/>
        <v>0.83172080856777042</v>
      </c>
      <c r="AF177" s="255"/>
      <c r="AG177" s="256"/>
      <c r="AH177" s="256"/>
      <c r="AI177" s="257"/>
      <c r="AJ177" s="258" t="e">
        <f t="shared" si="38"/>
        <v>#DIV/0!</v>
      </c>
    </row>
    <row r="178" spans="1:36" x14ac:dyDescent="0.2">
      <c r="A178" s="114" t="str">
        <f>$A$18</f>
        <v>2.00% – 2.49%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2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3"/>
        <v>0</v>
      </c>
      <c r="L178" s="255">
        <v>4</v>
      </c>
      <c r="M178" s="256">
        <v>83107</v>
      </c>
      <c r="N178" s="256">
        <v>344</v>
      </c>
      <c r="O178" s="257">
        <v>5034.2389999999996</v>
      </c>
      <c r="P178" s="258">
        <f t="shared" si="34"/>
        <v>5.050309286160936E-2</v>
      </c>
      <c r="Q178" s="255">
        <v>6</v>
      </c>
      <c r="R178" s="256">
        <v>2602</v>
      </c>
      <c r="S178" s="256">
        <v>0</v>
      </c>
      <c r="T178" s="257">
        <v>261.66500000000002</v>
      </c>
      <c r="U178" s="258">
        <f t="shared" si="35"/>
        <v>2.6747665246169192E-3</v>
      </c>
      <c r="V178" s="255">
        <v>13</v>
      </c>
      <c r="W178" s="256">
        <v>11217</v>
      </c>
      <c r="X178" s="256">
        <v>5</v>
      </c>
      <c r="Y178" s="257">
        <v>1286.3989999999999</v>
      </c>
      <c r="Z178" s="258">
        <f t="shared" si="36"/>
        <v>1.3037798191470306E-2</v>
      </c>
      <c r="AA178" s="255">
        <v>17</v>
      </c>
      <c r="AB178" s="256">
        <v>31701</v>
      </c>
      <c r="AC178" s="256">
        <v>139</v>
      </c>
      <c r="AD178" s="257">
        <v>1320.9359999999999</v>
      </c>
      <c r="AE178" s="258">
        <f t="shared" si="37"/>
        <v>1.2915542388864365E-2</v>
      </c>
      <c r="AF178" s="255"/>
      <c r="AG178" s="256"/>
      <c r="AH178" s="256"/>
      <c r="AI178" s="257"/>
      <c r="AJ178" s="258" t="e">
        <f t="shared" si="38"/>
        <v>#DIV/0!</v>
      </c>
    </row>
    <row r="179" spans="1:36" ht="12.75" customHeight="1" x14ac:dyDescent="0.2">
      <c r="A179" s="114" t="str">
        <f>$A$19</f>
        <v>2.50% – 2.99%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32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33"/>
        <v>0</v>
      </c>
      <c r="L179" s="255">
        <v>1</v>
      </c>
      <c r="M179" s="256">
        <v>220</v>
      </c>
      <c r="N179" s="256">
        <v>0</v>
      </c>
      <c r="O179" s="257">
        <v>19.5</v>
      </c>
      <c r="P179" s="258">
        <f t="shared" si="34"/>
        <v>1.9562247855165051E-4</v>
      </c>
      <c r="Q179" s="255">
        <v>5</v>
      </c>
      <c r="R179" s="256">
        <v>83330</v>
      </c>
      <c r="S179" s="256">
        <v>303</v>
      </c>
      <c r="T179" s="257">
        <v>4790.2889999999998</v>
      </c>
      <c r="U179" s="258">
        <f t="shared" si="35"/>
        <v>4.8966826516502616E-2</v>
      </c>
      <c r="V179" s="255">
        <v>4</v>
      </c>
      <c r="W179" s="256">
        <v>1645</v>
      </c>
      <c r="X179" s="256">
        <v>20</v>
      </c>
      <c r="Y179" s="257">
        <v>136.78</v>
      </c>
      <c r="Z179" s="258">
        <f t="shared" si="36"/>
        <v>1.386280645918808E-3</v>
      </c>
      <c r="AA179" s="255">
        <v>7</v>
      </c>
      <c r="AB179" s="256">
        <v>8906</v>
      </c>
      <c r="AC179" s="256">
        <v>20</v>
      </c>
      <c r="AD179" s="257">
        <v>1221.7280000000001</v>
      </c>
      <c r="AE179" s="258">
        <f t="shared" si="37"/>
        <v>1.1945529360743052E-2</v>
      </c>
      <c r="AF179" s="255"/>
      <c r="AG179" s="256"/>
      <c r="AH179" s="256"/>
      <c r="AI179" s="257"/>
      <c r="AJ179" s="258" t="e">
        <f t="shared" si="38"/>
        <v>#DIV/0!</v>
      </c>
    </row>
    <row r="180" spans="1:36" ht="12.75" customHeight="1" x14ac:dyDescent="0.2">
      <c r="A180" s="114" t="str">
        <f>$A$20</f>
        <v>3.00% – 3.49%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32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33"/>
        <v>0</v>
      </c>
      <c r="L180" s="255">
        <v>1</v>
      </c>
      <c r="M180" s="256">
        <v>508</v>
      </c>
      <c r="N180" s="256">
        <v>0</v>
      </c>
      <c r="O180" s="257">
        <v>20.802</v>
      </c>
      <c r="P180" s="258">
        <f t="shared" si="34"/>
        <v>2.0868404096571457E-4</v>
      </c>
      <c r="Q180" s="255">
        <v>1</v>
      </c>
      <c r="R180" s="256">
        <v>1757</v>
      </c>
      <c r="S180" s="256">
        <v>0</v>
      </c>
      <c r="T180" s="257">
        <v>84.927000000000007</v>
      </c>
      <c r="U180" s="258">
        <f t="shared" si="35"/>
        <v>8.6813252302043108E-4</v>
      </c>
      <c r="V180" s="255">
        <v>2</v>
      </c>
      <c r="W180" s="256">
        <v>9824</v>
      </c>
      <c r="X180" s="256">
        <v>42</v>
      </c>
      <c r="Y180" s="257">
        <v>466.33800000000002</v>
      </c>
      <c r="Z180" s="258">
        <f t="shared" si="36"/>
        <v>4.726387950405652E-3</v>
      </c>
      <c r="AA180" s="255">
        <v>7</v>
      </c>
      <c r="AB180" s="256">
        <v>2417</v>
      </c>
      <c r="AC180" s="256">
        <v>66</v>
      </c>
      <c r="AD180" s="257">
        <v>111.489</v>
      </c>
      <c r="AE180" s="258">
        <f t="shared" si="37"/>
        <v>1.0900913484015117E-3</v>
      </c>
      <c r="AF180" s="255"/>
      <c r="AG180" s="256"/>
      <c r="AH180" s="256"/>
      <c r="AI180" s="257"/>
      <c r="AJ180" s="258" t="e">
        <f t="shared" si="38"/>
        <v>#DIV/0!</v>
      </c>
    </row>
    <row r="181" spans="1:36" x14ac:dyDescent="0.2">
      <c r="A181" s="114" t="str">
        <f>$A$21</f>
        <v>3.50% – 3.99%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32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33"/>
        <v>0</v>
      </c>
      <c r="L181" s="255">
        <v>0</v>
      </c>
      <c r="M181" s="256">
        <v>0</v>
      </c>
      <c r="N181" s="256">
        <v>0</v>
      </c>
      <c r="O181" s="257">
        <v>0</v>
      </c>
      <c r="P181" s="258">
        <f t="shared" si="34"/>
        <v>0</v>
      </c>
      <c r="Q181" s="255">
        <v>0</v>
      </c>
      <c r="R181" s="256">
        <v>0</v>
      </c>
      <c r="S181" s="256">
        <v>0</v>
      </c>
      <c r="T181" s="257">
        <v>0</v>
      </c>
      <c r="U181" s="258">
        <f t="shared" si="35"/>
        <v>0</v>
      </c>
      <c r="V181" s="255">
        <v>2</v>
      </c>
      <c r="W181" s="256">
        <v>1724</v>
      </c>
      <c r="X181" s="256">
        <v>0</v>
      </c>
      <c r="Y181" s="257">
        <v>79.753</v>
      </c>
      <c r="Z181" s="258">
        <f t="shared" si="36"/>
        <v>8.0830560282177724E-4</v>
      </c>
      <c r="AA181" s="255">
        <v>2</v>
      </c>
      <c r="AB181" s="256">
        <v>9630</v>
      </c>
      <c r="AC181" s="256">
        <v>0</v>
      </c>
      <c r="AD181" s="257">
        <v>428.70100000000002</v>
      </c>
      <c r="AE181" s="258">
        <f t="shared" si="37"/>
        <v>4.1916534469864869E-3</v>
      </c>
      <c r="AF181" s="255"/>
      <c r="AG181" s="256"/>
      <c r="AH181" s="256"/>
      <c r="AI181" s="257"/>
      <c r="AJ181" s="258" t="e">
        <f t="shared" si="38"/>
        <v>#DIV/0!</v>
      </c>
    </row>
    <row r="182" spans="1:36" x14ac:dyDescent="0.2">
      <c r="A182" s="114" t="str">
        <f>$A$22</f>
        <v>4.00% – 4.49%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32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33"/>
        <v>0</v>
      </c>
      <c r="L182" s="255">
        <v>3</v>
      </c>
      <c r="M182" s="256">
        <v>357</v>
      </c>
      <c r="N182" s="256">
        <v>1</v>
      </c>
      <c r="O182" s="257">
        <v>32.593000000000004</v>
      </c>
      <c r="P182" s="258">
        <f t="shared" si="34"/>
        <v>3.2697043299661263E-4</v>
      </c>
      <c r="Q182" s="255">
        <v>2</v>
      </c>
      <c r="R182" s="256">
        <v>247</v>
      </c>
      <c r="S182" s="256">
        <v>6</v>
      </c>
      <c r="T182" s="257">
        <v>18.954999999999998</v>
      </c>
      <c r="U182" s="258">
        <f t="shared" si="35"/>
        <v>1.9375995824475454E-4</v>
      </c>
      <c r="V182" s="255">
        <v>4</v>
      </c>
      <c r="W182" s="256">
        <v>857</v>
      </c>
      <c r="X182" s="256">
        <v>83</v>
      </c>
      <c r="Y182" s="257">
        <v>82.625</v>
      </c>
      <c r="Z182" s="258">
        <f t="shared" si="36"/>
        <v>8.3741364504343844E-4</v>
      </c>
      <c r="AA182" s="255">
        <v>3</v>
      </c>
      <c r="AB182" s="256">
        <v>288</v>
      </c>
      <c r="AC182" s="256">
        <v>55</v>
      </c>
      <c r="AD182" s="257">
        <v>48.804000000000002</v>
      </c>
      <c r="AE182" s="258">
        <f t="shared" si="37"/>
        <v>4.7718445916088023E-4</v>
      </c>
      <c r="AF182" s="255"/>
      <c r="AG182" s="256"/>
      <c r="AH182" s="256"/>
      <c r="AI182" s="257"/>
      <c r="AJ182" s="258" t="e">
        <f t="shared" si="38"/>
        <v>#DIV/0!</v>
      </c>
    </row>
    <row r="183" spans="1:36" ht="12.75" customHeight="1" x14ac:dyDescent="0.2">
      <c r="A183" s="114" t="str">
        <f>$A$23</f>
        <v>4.50% – 4.99%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32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33"/>
        <v>0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34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35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36"/>
        <v>0</v>
      </c>
      <c r="AA183" s="255">
        <v>1</v>
      </c>
      <c r="AB183" s="256">
        <v>514</v>
      </c>
      <c r="AC183" s="256">
        <v>30</v>
      </c>
      <c r="AD183" s="257">
        <v>26.681999999999999</v>
      </c>
      <c r="AE183" s="258">
        <f t="shared" si="37"/>
        <v>2.608850860448038E-4</v>
      </c>
      <c r="AF183" s="255"/>
      <c r="AG183" s="256"/>
      <c r="AH183" s="256"/>
      <c r="AI183" s="257"/>
      <c r="AJ183" s="258" t="e">
        <f t="shared" si="38"/>
        <v>#DIV/0!</v>
      </c>
    </row>
    <row r="184" spans="1:36" ht="12.75" customHeight="1" x14ac:dyDescent="0.2">
      <c r="A184" s="114" t="str">
        <f>$A$24</f>
        <v>5.00% oder höher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32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33"/>
        <v>0</v>
      </c>
      <c r="L184" s="255">
        <v>4</v>
      </c>
      <c r="M184" s="256">
        <v>102</v>
      </c>
      <c r="N184" s="256">
        <v>0</v>
      </c>
      <c r="O184" s="257">
        <v>13.028</v>
      </c>
      <c r="P184" s="258">
        <f t="shared" si="34"/>
        <v>1.3069587951645655E-4</v>
      </c>
      <c r="Q184" s="255">
        <v>1</v>
      </c>
      <c r="R184" s="256">
        <v>4</v>
      </c>
      <c r="S184" s="256">
        <v>0</v>
      </c>
      <c r="T184" s="257">
        <v>2.391</v>
      </c>
      <c r="U184" s="258">
        <f t="shared" si="35"/>
        <v>2.4441047753268698E-5</v>
      </c>
      <c r="V184" s="255">
        <v>2</v>
      </c>
      <c r="W184" s="256">
        <v>79</v>
      </c>
      <c r="X184" s="256">
        <v>3</v>
      </c>
      <c r="Y184" s="257">
        <v>6.2969999999999997</v>
      </c>
      <c r="Z184" s="258">
        <f t="shared" si="36"/>
        <v>6.3820801486699324E-5</v>
      </c>
      <c r="AA184" s="255">
        <v>3</v>
      </c>
      <c r="AB184" s="256">
        <v>73</v>
      </c>
      <c r="AC184" s="256">
        <v>0</v>
      </c>
      <c r="AD184" s="257">
        <v>19.143000000000001</v>
      </c>
      <c r="AE184" s="258">
        <f t="shared" si="37"/>
        <v>1.8717199618303274E-4</v>
      </c>
      <c r="AF184" s="255"/>
      <c r="AG184" s="256"/>
      <c r="AH184" s="256"/>
      <c r="AI184" s="257"/>
      <c r="AJ184" s="258" t="e">
        <f t="shared" si="38"/>
        <v>#DIV/0!</v>
      </c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>SUM(B$172:B$195)</f>
        <v>76</v>
      </c>
      <c r="C196" s="242">
        <f>SUM(C$172:C$195)</f>
        <v>815444</v>
      </c>
      <c r="D196" s="242">
        <f>SUM(D$172:D$195)</f>
        <v>534</v>
      </c>
      <c r="E196" s="243">
        <f>SUM(E$172:E$195)</f>
        <v>76366.240000000005</v>
      </c>
      <c r="F196" s="244">
        <f>SUM(F$172:F$195)</f>
        <v>1</v>
      </c>
      <c r="G196" s="249">
        <f t="shared" ref="G196:AJ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96100.048999999999</v>
      </c>
      <c r="K196" s="251">
        <f t="shared" si="39"/>
        <v>1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99681.795999999988</v>
      </c>
      <c r="P196" s="263">
        <f t="shared" si="39"/>
        <v>1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1.0000000000000002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98666.890000000014</v>
      </c>
      <c r="Z196" s="263">
        <f t="shared" si="39"/>
        <v>0.99999999999999989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102274.91500000001</v>
      </c>
      <c r="AE196" s="263">
        <f t="shared" si="39"/>
        <v>0.99999999999999989</v>
      </c>
      <c r="AF196" s="260">
        <f t="shared" si="39"/>
        <v>0</v>
      </c>
      <c r="AG196" s="261">
        <f t="shared" si="39"/>
        <v>0</v>
      </c>
      <c r="AH196" s="261">
        <f t="shared" si="39"/>
        <v>0</v>
      </c>
      <c r="AI196" s="262">
        <f t="shared" si="39"/>
        <v>0</v>
      </c>
      <c r="AJ196" s="263" t="e">
        <f t="shared" si="39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09" t="str">
        <f>Translation!$A$449</f>
        <v>Nettorendite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</row>
    <row r="5" spans="1:3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</row>
    <row r="12" spans="1:31" x14ac:dyDescent="0.2">
      <c r="A12" s="114" t="str">
        <f>Translation!$A450</f>
        <v>nicht definiert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>E12/E$36</f>
        <v>7.8156051644659871E-2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>J12/J$36</f>
        <v>0.10421403281056668</v>
      </c>
      <c r="L12" s="76">
        <v>2</v>
      </c>
      <c r="M12" s="122">
        <v>84197</v>
      </c>
      <c r="N12" s="122">
        <v>0</v>
      </c>
      <c r="O12" s="166">
        <v>6465.558</v>
      </c>
      <c r="P12" s="124">
        <f>O12/O$36</f>
        <v>7.1578052107896173E-3</v>
      </c>
      <c r="Q12" s="76">
        <v>4</v>
      </c>
      <c r="R12" s="122">
        <v>83166</v>
      </c>
      <c r="S12" s="122">
        <v>1</v>
      </c>
      <c r="T12" s="166">
        <v>6499.1610000000001</v>
      </c>
      <c r="U12" s="124">
        <f>T12/T$36</f>
        <v>7.5565915943955021E-3</v>
      </c>
      <c r="V12" s="76">
        <v>4</v>
      </c>
      <c r="W12" s="122">
        <v>155864</v>
      </c>
      <c r="X12" s="122">
        <v>10874</v>
      </c>
      <c r="Y12" s="166">
        <v>11841.999</v>
      </c>
      <c r="Z12" s="124">
        <f>Y12/Y$36</f>
        <v>1.4384800920399942E-2</v>
      </c>
      <c r="AA12" s="76">
        <v>4</v>
      </c>
      <c r="AB12" s="122">
        <v>79367</v>
      </c>
      <c r="AC12" s="122">
        <v>1</v>
      </c>
      <c r="AD12" s="166">
        <v>11658.12</v>
      </c>
      <c r="AE12" s="124">
        <f>AD12/AD$36</f>
        <v>1.4499589919426181E-2</v>
      </c>
    </row>
    <row r="13" spans="1:31" ht="12.75" customHeight="1" x14ac:dyDescent="0.2">
      <c r="A13" s="114" t="str">
        <f>Translation!$A451</f>
        <v>unter -10.0%</v>
      </c>
      <c r="B13" s="30">
        <v>2</v>
      </c>
      <c r="C13" s="6">
        <v>241</v>
      </c>
      <c r="D13" s="6">
        <v>39</v>
      </c>
      <c r="E13" s="150">
        <v>55.04</v>
      </c>
      <c r="F13" s="31">
        <f t="shared" ref="F13:F21" si="0">E13/E$36</f>
        <v>5.6329984067856149E-5</v>
      </c>
      <c r="G13" s="41">
        <v>4</v>
      </c>
      <c r="H13" s="42">
        <v>267</v>
      </c>
      <c r="I13" s="42">
        <v>35</v>
      </c>
      <c r="J13" s="160">
        <v>82.132000000000005</v>
      </c>
      <c r="K13" s="44">
        <f t="shared" ref="K13:K15" si="1">J13/J$36</f>
        <v>8.9066624126252664E-5</v>
      </c>
      <c r="L13" s="76">
        <v>1</v>
      </c>
      <c r="M13" s="122">
        <v>0</v>
      </c>
      <c r="N13" s="122">
        <v>0</v>
      </c>
      <c r="O13" s="166">
        <v>0</v>
      </c>
      <c r="P13" s="124">
        <f t="shared" ref="P13:P16" si="2">O13/O$36</f>
        <v>0</v>
      </c>
      <c r="Q13" s="76">
        <v>3</v>
      </c>
      <c r="R13" s="122">
        <v>129</v>
      </c>
      <c r="S13" s="122">
        <v>1</v>
      </c>
      <c r="T13" s="166">
        <v>3.49</v>
      </c>
      <c r="U13" s="124">
        <f t="shared" ref="U13:U15" si="3">T13/T$36</f>
        <v>4.0578321824063602E-6</v>
      </c>
      <c r="V13" s="76">
        <v>1</v>
      </c>
      <c r="W13" s="122">
        <v>2</v>
      </c>
      <c r="X13" s="122">
        <v>0</v>
      </c>
      <c r="Y13" s="166">
        <v>0.65600000000000003</v>
      </c>
      <c r="Z13" s="124">
        <f t="shared" ref="Z13:Z15" si="4">Y13/Y$36</f>
        <v>7.9686118904269139E-7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ref="AE13:AE16" si="5">AD13/AD$36</f>
        <v>0</v>
      </c>
    </row>
    <row r="14" spans="1:31" ht="12.75" customHeight="1" x14ac:dyDescent="0.2">
      <c r="A14" s="114" t="str">
        <f>Translation!$A452</f>
        <v>-10.0% – -8.1%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3</v>
      </c>
      <c r="H14" s="42">
        <v>749</v>
      </c>
      <c r="I14" s="42">
        <v>51</v>
      </c>
      <c r="J14" s="160">
        <v>51.707000000000001</v>
      </c>
      <c r="K14" s="44">
        <f t="shared" si="1"/>
        <v>5.6072760114159482E-5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2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4"/>
        <v>0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</row>
    <row r="15" spans="1:31" ht="12.75" customHeight="1" x14ac:dyDescent="0.2">
      <c r="A15" s="114" t="str">
        <f>Translation!$A453</f>
        <v>-8.0% – -6.1%</v>
      </c>
      <c r="B15" s="30">
        <v>1</v>
      </c>
      <c r="C15" s="6">
        <v>64</v>
      </c>
      <c r="D15" s="6">
        <v>6</v>
      </c>
      <c r="E15" s="150">
        <v>7.2149999999999999</v>
      </c>
      <c r="F15" s="31">
        <f t="shared" si="0"/>
        <v>7.3840994740113034E-6</v>
      </c>
      <c r="G15" s="41">
        <v>66</v>
      </c>
      <c r="H15" s="42">
        <v>54300</v>
      </c>
      <c r="I15" s="42">
        <v>10757</v>
      </c>
      <c r="J15" s="160">
        <v>13334.522000000001</v>
      </c>
      <c r="K15" s="44">
        <f t="shared" si="1"/>
        <v>1.4460391307617579E-2</v>
      </c>
      <c r="L15" s="76">
        <v>0</v>
      </c>
      <c r="M15" s="122">
        <v>0</v>
      </c>
      <c r="N15" s="122">
        <v>0</v>
      </c>
      <c r="O15" s="166">
        <v>0</v>
      </c>
      <c r="P15" s="124">
        <f t="shared" si="2"/>
        <v>0</v>
      </c>
      <c r="Q15" s="76">
        <v>1</v>
      </c>
      <c r="R15" s="122">
        <v>310</v>
      </c>
      <c r="S15" s="122">
        <v>211</v>
      </c>
      <c r="T15" s="166">
        <v>143.63499999999999</v>
      </c>
      <c r="U15" s="124">
        <f t="shared" si="3"/>
        <v>1.6700479241258954E-4</v>
      </c>
      <c r="V15" s="76">
        <v>1</v>
      </c>
      <c r="W15" s="122">
        <v>565</v>
      </c>
      <c r="X15" s="122">
        <v>37</v>
      </c>
      <c r="Y15" s="166">
        <v>65.304000000000002</v>
      </c>
      <c r="Z15" s="124">
        <f t="shared" si="4"/>
        <v>7.9326559587262059E-5</v>
      </c>
      <c r="AA15" s="76">
        <v>2</v>
      </c>
      <c r="AB15" s="122">
        <v>12</v>
      </c>
      <c r="AC15" s="122">
        <v>1</v>
      </c>
      <c r="AD15" s="166">
        <v>1.7069999999999999</v>
      </c>
      <c r="AE15" s="124">
        <f t="shared" si="5"/>
        <v>2.1230524297623019E-6</v>
      </c>
    </row>
    <row r="16" spans="1:31" x14ac:dyDescent="0.2">
      <c r="A16" s="114" t="str">
        <f>Translation!$A454</f>
        <v>-6.0% – -5.1%</v>
      </c>
      <c r="B16" s="30">
        <v>6</v>
      </c>
      <c r="C16" s="6">
        <v>1487</v>
      </c>
      <c r="D16" s="6">
        <v>367</v>
      </c>
      <c r="E16" s="150">
        <v>397.529</v>
      </c>
      <c r="F16" s="31">
        <f t="shared" si="0"/>
        <v>4.0684597086683845E-4</v>
      </c>
      <c r="G16" s="41">
        <v>110</v>
      </c>
      <c r="H16" s="42">
        <v>208629</v>
      </c>
      <c r="I16" s="42">
        <v>26882</v>
      </c>
      <c r="J16" s="160">
        <v>26612.455000000002</v>
      </c>
      <c r="K16" s="44">
        <f t="shared" ref="K16:K34" si="6">J16/J$36</f>
        <v>2.8859415654821668E-2</v>
      </c>
      <c r="L16" s="76">
        <v>1</v>
      </c>
      <c r="M16" s="122">
        <v>0</v>
      </c>
      <c r="N16" s="122">
        <v>3</v>
      </c>
      <c r="O16" s="166">
        <v>0.36099999999999999</v>
      </c>
      <c r="P16" s="124">
        <f t="shared" si="2"/>
        <v>3.996511486085272E-7</v>
      </c>
      <c r="Q16" s="76">
        <v>1</v>
      </c>
      <c r="R16" s="122">
        <v>128</v>
      </c>
      <c r="S16" s="122">
        <v>28</v>
      </c>
      <c r="T16" s="166">
        <v>48.668999999999997</v>
      </c>
      <c r="U16" s="124">
        <f t="shared" ref="U16:U34" si="7">T16/T$36</f>
        <v>5.65875743511562E-5</v>
      </c>
      <c r="V16" s="76">
        <v>0</v>
      </c>
      <c r="W16" s="122">
        <v>0</v>
      </c>
      <c r="X16" s="122">
        <v>0</v>
      </c>
      <c r="Y16" s="166">
        <v>0</v>
      </c>
      <c r="Z16" s="124">
        <f t="shared" ref="Z16:Z34" si="8">Y16/Y$36</f>
        <v>0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</row>
    <row r="17" spans="1:31" x14ac:dyDescent="0.2">
      <c r="A17" s="114" t="str">
        <f>Translation!$A455</f>
        <v>-5.0% – -4.1%</v>
      </c>
      <c r="B17" s="30">
        <v>9</v>
      </c>
      <c r="C17" s="6">
        <v>2319</v>
      </c>
      <c r="D17" s="6">
        <v>632</v>
      </c>
      <c r="E17" s="150">
        <v>431.07400000000001</v>
      </c>
      <c r="F17" s="31">
        <f t="shared" si="0"/>
        <v>4.4117717209424099E-4</v>
      </c>
      <c r="G17" s="41">
        <v>233</v>
      </c>
      <c r="H17" s="42">
        <v>425691</v>
      </c>
      <c r="I17" s="42">
        <v>75717</v>
      </c>
      <c r="J17" s="160">
        <v>75899.237999999998</v>
      </c>
      <c r="K17" s="44">
        <f t="shared" si="6"/>
        <v>8.2307613383516692E-2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1</v>
      </c>
      <c r="R17" s="122">
        <v>82</v>
      </c>
      <c r="S17" s="122">
        <v>0</v>
      </c>
      <c r="T17" s="166">
        <v>1.9119999999999999</v>
      </c>
      <c r="U17" s="124">
        <f t="shared" si="7"/>
        <v>2.223087430590533E-6</v>
      </c>
      <c r="V17" s="76">
        <v>4</v>
      </c>
      <c r="W17" s="122">
        <v>873</v>
      </c>
      <c r="X17" s="122">
        <v>207</v>
      </c>
      <c r="Y17" s="166">
        <v>445.91199999999998</v>
      </c>
      <c r="Z17" s="124">
        <f t="shared" si="8"/>
        <v>5.4166153434208005E-4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</row>
    <row r="18" spans="1:31" x14ac:dyDescent="0.2">
      <c r="A18" s="114" t="str">
        <f>Translation!$A456</f>
        <v>-4.0% – -3.1%</v>
      </c>
      <c r="B18" s="30">
        <v>8</v>
      </c>
      <c r="C18" s="6">
        <v>1415</v>
      </c>
      <c r="D18" s="6">
        <v>214</v>
      </c>
      <c r="E18" s="150">
        <v>342.89400000000001</v>
      </c>
      <c r="F18" s="31">
        <f t="shared" si="0"/>
        <v>3.5093047886924905E-4</v>
      </c>
      <c r="G18" s="41">
        <v>333</v>
      </c>
      <c r="H18" s="42">
        <v>1184204</v>
      </c>
      <c r="I18" s="42">
        <v>310279</v>
      </c>
      <c r="J18" s="160">
        <v>295953.70400000003</v>
      </c>
      <c r="K18" s="44">
        <f t="shared" si="6"/>
        <v>0.32094186569108557</v>
      </c>
      <c r="L18" s="76">
        <v>0</v>
      </c>
      <c r="M18" s="122">
        <v>0</v>
      </c>
      <c r="N18" s="122">
        <v>0</v>
      </c>
      <c r="O18" s="166">
        <v>0</v>
      </c>
      <c r="P18" s="124">
        <f>O18/O$36</f>
        <v>0</v>
      </c>
      <c r="Q18" s="76">
        <v>1</v>
      </c>
      <c r="R18" s="122">
        <v>8</v>
      </c>
      <c r="S18" s="122">
        <v>0</v>
      </c>
      <c r="T18" s="166">
        <v>0.86499999999999999</v>
      </c>
      <c r="U18" s="124">
        <f t="shared" si="7"/>
        <v>1.0057377758686252E-6</v>
      </c>
      <c r="V18" s="76">
        <v>2</v>
      </c>
      <c r="W18" s="122">
        <v>132</v>
      </c>
      <c r="X18" s="122">
        <v>21</v>
      </c>
      <c r="Y18" s="166">
        <v>27.292000000000002</v>
      </c>
      <c r="Z18" s="124">
        <f t="shared" si="8"/>
        <v>3.3152340809989534E-5</v>
      </c>
      <c r="AA18" s="76">
        <v>0</v>
      </c>
      <c r="AB18" s="122">
        <v>0</v>
      </c>
      <c r="AC18" s="122">
        <v>0</v>
      </c>
      <c r="AD18" s="166">
        <v>0</v>
      </c>
      <c r="AE18" s="124">
        <f>AD18/AD$36</f>
        <v>0</v>
      </c>
    </row>
    <row r="19" spans="1:31" x14ac:dyDescent="0.2">
      <c r="A19" s="114" t="str">
        <f>Translation!$A457</f>
        <v>-3.0% – -2.1%</v>
      </c>
      <c r="B19" s="30">
        <v>7</v>
      </c>
      <c r="C19" s="6">
        <v>3254</v>
      </c>
      <c r="D19" s="6">
        <v>607</v>
      </c>
      <c r="E19" s="150">
        <v>478.63299999999998</v>
      </c>
      <c r="F19" s="31">
        <f t="shared" si="0"/>
        <v>4.8985082239008345E-4</v>
      </c>
      <c r="G19" s="41">
        <v>239</v>
      </c>
      <c r="H19" s="42">
        <v>609447</v>
      </c>
      <c r="I19" s="42">
        <v>250017</v>
      </c>
      <c r="J19" s="160">
        <v>215608.99300000002</v>
      </c>
      <c r="K19" s="44">
        <f t="shared" si="6"/>
        <v>0.23381343614877079</v>
      </c>
      <c r="L19" s="76">
        <v>1</v>
      </c>
      <c r="M19" s="122">
        <v>3188</v>
      </c>
      <c r="N19" s="122">
        <v>247</v>
      </c>
      <c r="O19" s="166">
        <v>158.80699999999999</v>
      </c>
      <c r="P19" s="124">
        <f>O19/O$36</f>
        <v>1.7580997218026142E-4</v>
      </c>
      <c r="Q19" s="76">
        <v>5</v>
      </c>
      <c r="R19" s="122">
        <v>153</v>
      </c>
      <c r="S19" s="122">
        <v>154</v>
      </c>
      <c r="T19" s="166">
        <v>125.628</v>
      </c>
      <c r="U19" s="124">
        <f t="shared" si="7"/>
        <v>1.4606800613505623E-4</v>
      </c>
      <c r="V19" s="76">
        <v>33</v>
      </c>
      <c r="W19" s="122">
        <v>96275</v>
      </c>
      <c r="X19" s="122">
        <v>24462</v>
      </c>
      <c r="Y19" s="166">
        <v>23872.026000000002</v>
      </c>
      <c r="Z19" s="124">
        <f t="shared" si="8"/>
        <v>2.8998004608564089E-2</v>
      </c>
      <c r="AA19" s="76">
        <v>1</v>
      </c>
      <c r="AB19" s="122">
        <v>8</v>
      </c>
      <c r="AC19" s="122">
        <v>0</v>
      </c>
      <c r="AD19" s="166">
        <v>0</v>
      </c>
      <c r="AE19" s="124">
        <f>AD19/AD$36</f>
        <v>0</v>
      </c>
    </row>
    <row r="20" spans="1:31" ht="12.75" customHeight="1" x14ac:dyDescent="0.2">
      <c r="A20" s="114" t="str">
        <f>Translation!$A458</f>
        <v>-2.0% – -1.1%</v>
      </c>
      <c r="B20" s="30">
        <v>7</v>
      </c>
      <c r="C20" s="6">
        <v>2529</v>
      </c>
      <c r="D20" s="6">
        <v>1459</v>
      </c>
      <c r="E20" s="150">
        <v>1176.8589999999999</v>
      </c>
      <c r="F20" s="31">
        <f t="shared" si="0"/>
        <v>1.204441292153218E-3</v>
      </c>
      <c r="G20" s="41">
        <v>169</v>
      </c>
      <c r="H20" s="42">
        <v>574916</v>
      </c>
      <c r="I20" s="42">
        <v>202023</v>
      </c>
      <c r="J20" s="160">
        <v>157021.03400000001</v>
      </c>
      <c r="K20" s="44">
        <f t="shared" si="6"/>
        <v>0.1702787392878968</v>
      </c>
      <c r="L20" s="76">
        <v>3</v>
      </c>
      <c r="M20" s="122">
        <v>270</v>
      </c>
      <c r="N20" s="122">
        <v>29</v>
      </c>
      <c r="O20" s="166">
        <v>73.355000000000004</v>
      </c>
      <c r="P20" s="124">
        <f>O20/O$36</f>
        <v>8.1208891983873996E-5</v>
      </c>
      <c r="Q20" s="76">
        <v>14</v>
      </c>
      <c r="R20" s="122">
        <v>1700</v>
      </c>
      <c r="S20" s="122">
        <v>151</v>
      </c>
      <c r="T20" s="166">
        <v>342.44299999999998</v>
      </c>
      <c r="U20" s="124">
        <f t="shared" si="7"/>
        <v>3.9815937708876254E-4</v>
      </c>
      <c r="V20" s="76">
        <v>60</v>
      </c>
      <c r="W20" s="122">
        <v>170083</v>
      </c>
      <c r="X20" s="122">
        <v>53854</v>
      </c>
      <c r="Y20" s="166">
        <v>46230.796000000002</v>
      </c>
      <c r="Z20" s="124">
        <f t="shared" si="8"/>
        <v>5.6157815656936123E-2</v>
      </c>
      <c r="AA20" s="76">
        <v>0</v>
      </c>
      <c r="AB20" s="122">
        <v>0</v>
      </c>
      <c r="AC20" s="122">
        <v>0</v>
      </c>
      <c r="AD20" s="166">
        <v>0</v>
      </c>
      <c r="AE20" s="124">
        <f>AD20/AD$36</f>
        <v>0</v>
      </c>
    </row>
    <row r="21" spans="1:31" ht="12.75" customHeight="1" x14ac:dyDescent="0.2">
      <c r="A21" s="114" t="str">
        <f>Translation!$A459</f>
        <v>-1.0% – -0.1%</v>
      </c>
      <c r="B21" s="30">
        <v>5</v>
      </c>
      <c r="C21" s="6">
        <v>399</v>
      </c>
      <c r="D21" s="6">
        <v>65</v>
      </c>
      <c r="E21" s="150">
        <v>71.510999999999996</v>
      </c>
      <c r="F21" s="31">
        <f t="shared" si="0"/>
        <v>7.3187018362581044E-5</v>
      </c>
      <c r="G21" s="41">
        <v>55</v>
      </c>
      <c r="H21" s="42">
        <v>54380</v>
      </c>
      <c r="I21" s="42">
        <v>35050</v>
      </c>
      <c r="J21" s="160">
        <v>20869.827000000001</v>
      </c>
      <c r="K21" s="44">
        <f t="shared" si="6"/>
        <v>2.2631922234803967E-2</v>
      </c>
      <c r="L21" s="76">
        <v>10</v>
      </c>
      <c r="M21" s="122">
        <v>2081</v>
      </c>
      <c r="N21" s="122">
        <v>20</v>
      </c>
      <c r="O21" s="166">
        <v>190.851</v>
      </c>
      <c r="P21" s="124">
        <f>O21/O$36</f>
        <v>2.112848237204599E-4</v>
      </c>
      <c r="Q21" s="76">
        <v>31</v>
      </c>
      <c r="R21" s="122">
        <v>6279</v>
      </c>
      <c r="S21" s="122">
        <v>1245</v>
      </c>
      <c r="T21" s="166">
        <v>1373.3</v>
      </c>
      <c r="U21" s="124">
        <f t="shared" si="7"/>
        <v>1.5967395232374369E-3</v>
      </c>
      <c r="V21" s="76">
        <v>175</v>
      </c>
      <c r="W21" s="122">
        <v>311982</v>
      </c>
      <c r="X21" s="122">
        <v>104944</v>
      </c>
      <c r="Y21" s="166">
        <v>98770.385000000009</v>
      </c>
      <c r="Z21" s="124">
        <f t="shared" si="8"/>
        <v>0.11997909517272014</v>
      </c>
      <c r="AA21" s="76">
        <v>6</v>
      </c>
      <c r="AB21" s="122">
        <v>34240</v>
      </c>
      <c r="AC21" s="122">
        <v>9</v>
      </c>
      <c r="AD21" s="166">
        <v>2018.21</v>
      </c>
      <c r="AE21" s="124">
        <f>AD21/AD$36</f>
        <v>2.5101146129294528E-3</v>
      </c>
    </row>
    <row r="22" spans="1:31" ht="12.75" customHeight="1" x14ac:dyDescent="0.2">
      <c r="A22" s="114" t="str">
        <f>Translation!$A460</f>
        <v>0.0% – 0.9%</v>
      </c>
      <c r="B22" s="30">
        <v>25</v>
      </c>
      <c r="C22" s="6">
        <v>1479</v>
      </c>
      <c r="D22" s="6">
        <v>780</v>
      </c>
      <c r="E22" s="150">
        <v>656.82100000000003</v>
      </c>
      <c r="F22" s="31">
        <f t="shared" ref="F22:F34" si="9">E22/E$36</f>
        <v>6.7221505206092565E-4</v>
      </c>
      <c r="G22" s="41">
        <v>66</v>
      </c>
      <c r="H22" s="42">
        <v>24397</v>
      </c>
      <c r="I22" s="42">
        <v>11165</v>
      </c>
      <c r="J22" s="160">
        <v>8529.7139999999999</v>
      </c>
      <c r="K22" s="44">
        <f t="shared" si="6"/>
        <v>9.2499005350220997E-3</v>
      </c>
      <c r="L22" s="76">
        <v>77</v>
      </c>
      <c r="M22" s="122">
        <v>862577</v>
      </c>
      <c r="N22" s="122">
        <v>1027</v>
      </c>
      <c r="O22" s="166">
        <v>86431.169000000009</v>
      </c>
      <c r="P22" s="124">
        <f t="shared" ref="P22:P34" si="10">O22/O$36</f>
        <v>9.5685085779578211E-2</v>
      </c>
      <c r="Q22" s="76">
        <v>138</v>
      </c>
      <c r="R22" s="122">
        <v>595117</v>
      </c>
      <c r="S22" s="122">
        <v>7462</v>
      </c>
      <c r="T22" s="166">
        <v>62419.256999999998</v>
      </c>
      <c r="U22" s="124">
        <f t="shared" si="7"/>
        <v>7.2575034342834813E-2</v>
      </c>
      <c r="V22" s="76">
        <v>458</v>
      </c>
      <c r="W22" s="122">
        <v>1525745</v>
      </c>
      <c r="X22" s="122">
        <v>226349</v>
      </c>
      <c r="Y22" s="166">
        <v>243067.54200000002</v>
      </c>
      <c r="Z22" s="124">
        <f t="shared" si="8"/>
        <v>0.29526080874360416</v>
      </c>
      <c r="AA22" s="76">
        <v>90</v>
      </c>
      <c r="AB22" s="122">
        <v>640306</v>
      </c>
      <c r="AC22" s="122">
        <v>5127</v>
      </c>
      <c r="AD22" s="166">
        <v>58905.328000000001</v>
      </c>
      <c r="AE22" s="124">
        <f t="shared" ref="AE22:AE34" si="11">AD22/AD$36</f>
        <v>7.3262507168333546E-2</v>
      </c>
    </row>
    <row r="23" spans="1:31" ht="12.75" customHeight="1" x14ac:dyDescent="0.2">
      <c r="A23" s="114" t="str">
        <f>Translation!$A461</f>
        <v>1.0% – 1.9%</v>
      </c>
      <c r="B23" s="30">
        <v>9</v>
      </c>
      <c r="C23" s="6">
        <v>897</v>
      </c>
      <c r="D23" s="6">
        <v>257</v>
      </c>
      <c r="E23" s="150">
        <v>177.006</v>
      </c>
      <c r="F23" s="31">
        <f t="shared" si="9"/>
        <v>1.8115452688798956E-4</v>
      </c>
      <c r="G23" s="41">
        <v>25</v>
      </c>
      <c r="H23" s="42">
        <v>4772</v>
      </c>
      <c r="I23" s="42">
        <v>1594</v>
      </c>
      <c r="J23" s="160">
        <v>1272.1659999999999</v>
      </c>
      <c r="K23" s="44">
        <f t="shared" si="6"/>
        <v>1.3795783732065254E-3</v>
      </c>
      <c r="L23" s="76">
        <v>41</v>
      </c>
      <c r="M23" s="122">
        <v>41955</v>
      </c>
      <c r="N23" s="122">
        <v>1369</v>
      </c>
      <c r="O23" s="166">
        <v>3624.7809999999999</v>
      </c>
      <c r="P23" s="124">
        <f t="shared" si="10"/>
        <v>4.0128750418403488E-3</v>
      </c>
      <c r="Q23" s="76">
        <v>242</v>
      </c>
      <c r="R23" s="122">
        <v>476921</v>
      </c>
      <c r="S23" s="122">
        <v>24192</v>
      </c>
      <c r="T23" s="166">
        <v>57526.128000000004</v>
      </c>
      <c r="U23" s="124">
        <f t="shared" si="7"/>
        <v>6.6885780380409071E-2</v>
      </c>
      <c r="V23" s="76">
        <v>515</v>
      </c>
      <c r="W23" s="122">
        <v>1348571</v>
      </c>
      <c r="X23" s="122">
        <v>322583</v>
      </c>
      <c r="Y23" s="166">
        <v>294926.93699999998</v>
      </c>
      <c r="Z23" s="124">
        <f t="shared" si="8"/>
        <v>0.35825583795508975</v>
      </c>
      <c r="AA23" s="76">
        <v>42</v>
      </c>
      <c r="AB23" s="122">
        <v>253539</v>
      </c>
      <c r="AC23" s="122">
        <v>227</v>
      </c>
      <c r="AD23" s="166">
        <v>23195.151000000002</v>
      </c>
      <c r="AE23" s="124">
        <f t="shared" si="11"/>
        <v>2.8848577439515813E-2</v>
      </c>
    </row>
    <row r="24" spans="1:31" ht="12.75" customHeight="1" x14ac:dyDescent="0.2">
      <c r="A24" s="114" t="str">
        <f>Translation!$A462</f>
        <v>2.0% – 2.9%</v>
      </c>
      <c r="B24" s="30">
        <v>15</v>
      </c>
      <c r="C24" s="6">
        <v>11931</v>
      </c>
      <c r="D24" s="6">
        <v>852</v>
      </c>
      <c r="E24" s="150">
        <v>2284.4659999999999</v>
      </c>
      <c r="F24" s="31">
        <f t="shared" si="9"/>
        <v>2.338007510602454E-3</v>
      </c>
      <c r="G24" s="41">
        <v>33</v>
      </c>
      <c r="H24" s="42">
        <v>4414</v>
      </c>
      <c r="I24" s="42">
        <v>834</v>
      </c>
      <c r="J24" s="160">
        <v>1368.7919999999999</v>
      </c>
      <c r="K24" s="44">
        <f t="shared" si="6"/>
        <v>1.4843627644647837E-3</v>
      </c>
      <c r="L24" s="76">
        <v>73</v>
      </c>
      <c r="M24" s="122">
        <v>88712</v>
      </c>
      <c r="N24" s="122">
        <v>9464</v>
      </c>
      <c r="O24" s="166">
        <v>9559.23</v>
      </c>
      <c r="P24" s="124">
        <f t="shared" si="10"/>
        <v>1.0582707061809117E-2</v>
      </c>
      <c r="Q24" s="76">
        <v>405</v>
      </c>
      <c r="R24" s="122">
        <v>538208</v>
      </c>
      <c r="S24" s="122">
        <v>116669</v>
      </c>
      <c r="T24" s="166">
        <v>101059.65800000001</v>
      </c>
      <c r="U24" s="124">
        <f t="shared" si="7"/>
        <v>0.11750233025082533</v>
      </c>
      <c r="V24" s="76">
        <v>212</v>
      </c>
      <c r="W24" s="122">
        <v>281078</v>
      </c>
      <c r="X24" s="122">
        <v>100404</v>
      </c>
      <c r="Y24" s="166">
        <v>74338.343999999997</v>
      </c>
      <c r="Z24" s="124">
        <f t="shared" si="8"/>
        <v>9.030082498674484E-2</v>
      </c>
      <c r="AA24" s="76">
        <v>67</v>
      </c>
      <c r="AB24" s="122">
        <v>93774</v>
      </c>
      <c r="AC24" s="122">
        <v>13482</v>
      </c>
      <c r="AD24" s="166">
        <v>14416.444</v>
      </c>
      <c r="AE24" s="124">
        <f t="shared" si="11"/>
        <v>1.7930208824096169E-2</v>
      </c>
    </row>
    <row r="25" spans="1:31" ht="12.75" customHeight="1" x14ac:dyDescent="0.2">
      <c r="A25" s="114" t="str">
        <f>Translation!$A463</f>
        <v>3.0% – 3.9%</v>
      </c>
      <c r="B25" s="30">
        <v>15</v>
      </c>
      <c r="C25" s="6">
        <v>8832</v>
      </c>
      <c r="D25" s="6">
        <v>3225</v>
      </c>
      <c r="E25" s="150">
        <v>2016.49</v>
      </c>
      <c r="F25" s="31">
        <f t="shared" si="9"/>
        <v>2.0637509006720795E-3</v>
      </c>
      <c r="G25" s="41">
        <v>24</v>
      </c>
      <c r="H25" s="42">
        <v>14067</v>
      </c>
      <c r="I25" s="42">
        <v>2950</v>
      </c>
      <c r="J25" s="160">
        <v>2416.8389999999999</v>
      </c>
      <c r="K25" s="44">
        <f t="shared" si="6"/>
        <v>2.6208991719021617E-3</v>
      </c>
      <c r="L25" s="76">
        <v>97</v>
      </c>
      <c r="M25" s="122">
        <v>44459</v>
      </c>
      <c r="N25" s="122">
        <v>9825</v>
      </c>
      <c r="O25" s="166">
        <v>9020.7209999999995</v>
      </c>
      <c r="P25" s="124">
        <f t="shared" si="10"/>
        <v>9.9865415759752413E-3</v>
      </c>
      <c r="Q25" s="76">
        <v>449</v>
      </c>
      <c r="R25" s="122">
        <v>1035323</v>
      </c>
      <c r="S25" s="122">
        <v>303912</v>
      </c>
      <c r="T25" s="166">
        <v>255887.94099999999</v>
      </c>
      <c r="U25" s="124">
        <f t="shared" si="7"/>
        <v>0.29752158225773639</v>
      </c>
      <c r="V25" s="76">
        <v>87</v>
      </c>
      <c r="W25" s="122">
        <v>63192</v>
      </c>
      <c r="X25" s="122">
        <v>20749</v>
      </c>
      <c r="Y25" s="166">
        <v>17944.743999999999</v>
      </c>
      <c r="Z25" s="124">
        <f t="shared" si="8"/>
        <v>2.1797972623333384E-2</v>
      </c>
      <c r="AA25" s="76">
        <v>76</v>
      </c>
      <c r="AB25" s="122">
        <v>29231</v>
      </c>
      <c r="AC25" s="122">
        <v>5538</v>
      </c>
      <c r="AD25" s="166">
        <v>6835.82</v>
      </c>
      <c r="AE25" s="124">
        <f t="shared" si="11"/>
        <v>8.5019357120197647E-3</v>
      </c>
    </row>
    <row r="26" spans="1:31" ht="12.75" customHeight="1" x14ac:dyDescent="0.2">
      <c r="A26" s="114" t="str">
        <f>Translation!$A464</f>
        <v>4.0% – 4.9%</v>
      </c>
      <c r="B26" s="30">
        <v>26</v>
      </c>
      <c r="C26" s="6">
        <v>6164</v>
      </c>
      <c r="D26" s="6">
        <v>5170</v>
      </c>
      <c r="E26" s="150">
        <v>2028.232</v>
      </c>
      <c r="F26" s="31">
        <f t="shared" si="9"/>
        <v>2.0757681003981832E-3</v>
      </c>
      <c r="G26" s="41">
        <v>8</v>
      </c>
      <c r="H26" s="42">
        <v>4376</v>
      </c>
      <c r="I26" s="42">
        <v>653</v>
      </c>
      <c r="J26" s="160">
        <v>423.11</v>
      </c>
      <c r="K26" s="44">
        <f t="shared" si="6"/>
        <v>4.5883430738395225E-4</v>
      </c>
      <c r="L26" s="76">
        <v>99</v>
      </c>
      <c r="M26" s="122">
        <v>78442</v>
      </c>
      <c r="N26" s="122">
        <v>14636</v>
      </c>
      <c r="O26" s="166">
        <v>12520.031000000001</v>
      </c>
      <c r="P26" s="124">
        <f t="shared" si="10"/>
        <v>1.3860511827602126E-2</v>
      </c>
      <c r="Q26" s="76">
        <v>248</v>
      </c>
      <c r="R26" s="122">
        <v>805007</v>
      </c>
      <c r="S26" s="122">
        <v>212760</v>
      </c>
      <c r="T26" s="166">
        <v>177272.33799999999</v>
      </c>
      <c r="U26" s="124">
        <f t="shared" si="7"/>
        <v>0.20611501380711114</v>
      </c>
      <c r="V26" s="76">
        <v>43</v>
      </c>
      <c r="W26" s="122">
        <v>14196</v>
      </c>
      <c r="X26" s="122">
        <v>4953</v>
      </c>
      <c r="Y26" s="166">
        <v>3093.2139999999999</v>
      </c>
      <c r="Z26" s="124">
        <f t="shared" si="8"/>
        <v>3.7574118689077734E-3</v>
      </c>
      <c r="AA26" s="76">
        <v>140</v>
      </c>
      <c r="AB26" s="122">
        <v>101042</v>
      </c>
      <c r="AC26" s="122">
        <v>21526</v>
      </c>
      <c r="AD26" s="166">
        <v>16978.721999999998</v>
      </c>
      <c r="AE26" s="124">
        <f t="shared" si="11"/>
        <v>2.1116998826220649E-2</v>
      </c>
    </row>
    <row r="27" spans="1:31" ht="12.75" customHeight="1" x14ac:dyDescent="0.2">
      <c r="A27" s="114" t="str">
        <f>Translation!$A465</f>
        <v>5.0% – 5.9%</v>
      </c>
      <c r="B27" s="30">
        <v>38</v>
      </c>
      <c r="C27" s="6">
        <v>60174</v>
      </c>
      <c r="D27" s="6">
        <v>9042</v>
      </c>
      <c r="E27" s="150">
        <v>9483.6949999999997</v>
      </c>
      <c r="F27" s="31">
        <f t="shared" si="9"/>
        <v>9.7059663563664068E-3</v>
      </c>
      <c r="G27" s="41">
        <v>26</v>
      </c>
      <c r="H27" s="42">
        <v>4370</v>
      </c>
      <c r="I27" s="42">
        <v>1080</v>
      </c>
      <c r="J27" s="160">
        <v>592.43799999999999</v>
      </c>
      <c r="K27" s="44">
        <f t="shared" si="6"/>
        <v>6.4245912268188858E-4</v>
      </c>
      <c r="L27" s="76">
        <v>139</v>
      </c>
      <c r="M27" s="122">
        <v>217400</v>
      </c>
      <c r="N27" s="122">
        <v>59397</v>
      </c>
      <c r="O27" s="166">
        <v>50008.666999999994</v>
      </c>
      <c r="P27" s="124">
        <f t="shared" si="10"/>
        <v>5.5362939631388774E-2</v>
      </c>
      <c r="Q27" s="76">
        <v>86</v>
      </c>
      <c r="R27" s="122">
        <v>438677</v>
      </c>
      <c r="S27" s="122">
        <v>190157</v>
      </c>
      <c r="T27" s="166">
        <v>173064.20600000001</v>
      </c>
      <c r="U27" s="124">
        <f t="shared" si="7"/>
        <v>0.20122220765885501</v>
      </c>
      <c r="V27" s="76">
        <v>44</v>
      </c>
      <c r="W27" s="122">
        <v>14549</v>
      </c>
      <c r="X27" s="122">
        <v>3937</v>
      </c>
      <c r="Y27" s="166">
        <v>2672.3789999999999</v>
      </c>
      <c r="Z27" s="124">
        <f t="shared" si="8"/>
        <v>3.2462120541352415E-3</v>
      </c>
      <c r="AA27" s="76">
        <v>240</v>
      </c>
      <c r="AB27" s="122">
        <v>283897</v>
      </c>
      <c r="AC27" s="122">
        <v>104846</v>
      </c>
      <c r="AD27" s="166">
        <v>85389.481999999989</v>
      </c>
      <c r="AE27" s="124">
        <f t="shared" si="11"/>
        <v>0.10620172655901836</v>
      </c>
    </row>
    <row r="28" spans="1:31" ht="12.75" customHeight="1" x14ac:dyDescent="0.2">
      <c r="A28" s="114" t="str">
        <f>Translation!$A466</f>
        <v>6.0% – 6.9%</v>
      </c>
      <c r="B28" s="30">
        <v>36</v>
      </c>
      <c r="C28" s="6">
        <v>179089</v>
      </c>
      <c r="D28" s="6">
        <v>8045</v>
      </c>
      <c r="E28" s="150">
        <v>24782.542000000001</v>
      </c>
      <c r="F28" s="31">
        <f t="shared" si="9"/>
        <v>2.5363375654450872E-2</v>
      </c>
      <c r="G28" s="41">
        <v>30</v>
      </c>
      <c r="H28" s="42">
        <v>7457</v>
      </c>
      <c r="I28" s="42">
        <v>2073</v>
      </c>
      <c r="J28" s="160">
        <v>1640.8680000000002</v>
      </c>
      <c r="K28" s="44">
        <f t="shared" si="6"/>
        <v>1.7794108678322209E-3</v>
      </c>
      <c r="L28" s="76">
        <v>271</v>
      </c>
      <c r="M28" s="122">
        <v>569757</v>
      </c>
      <c r="N28" s="122">
        <v>152220</v>
      </c>
      <c r="O28" s="166">
        <v>134234.87299999999</v>
      </c>
      <c r="P28" s="124">
        <f t="shared" si="10"/>
        <v>0.14860698387193844</v>
      </c>
      <c r="Q28" s="76">
        <v>21</v>
      </c>
      <c r="R28" s="122">
        <v>18939</v>
      </c>
      <c r="S28" s="122">
        <v>8942</v>
      </c>
      <c r="T28" s="166">
        <v>6252.4430000000002</v>
      </c>
      <c r="U28" s="124">
        <f t="shared" si="7"/>
        <v>7.2697319266651498E-3</v>
      </c>
      <c r="V28" s="76">
        <v>40</v>
      </c>
      <c r="W28" s="122">
        <v>7890</v>
      </c>
      <c r="X28" s="122">
        <v>1965</v>
      </c>
      <c r="Y28" s="166">
        <v>1312.422</v>
      </c>
      <c r="Z28" s="124">
        <f t="shared" si="8"/>
        <v>1.5942349930576022E-3</v>
      </c>
      <c r="AA28" s="76">
        <v>338</v>
      </c>
      <c r="AB28" s="122">
        <v>777441</v>
      </c>
      <c r="AC28" s="122">
        <v>264515</v>
      </c>
      <c r="AD28" s="166">
        <v>204968.682</v>
      </c>
      <c r="AE28" s="124">
        <f t="shared" si="11"/>
        <v>0.25492633763636591</v>
      </c>
    </row>
    <row r="29" spans="1:31" ht="12.75" customHeight="1" x14ac:dyDescent="0.2">
      <c r="A29" s="114" t="str">
        <f>Translation!$A467</f>
        <v>7.0% – 7.9%</v>
      </c>
      <c r="B29" s="30">
        <v>65</v>
      </c>
      <c r="C29" s="6">
        <v>101126</v>
      </c>
      <c r="D29" s="6">
        <v>10158</v>
      </c>
      <c r="E29" s="150">
        <v>9479.2340000000004</v>
      </c>
      <c r="F29" s="31">
        <f t="shared" si="9"/>
        <v>9.7014008029702101E-3</v>
      </c>
      <c r="G29" s="41">
        <v>24</v>
      </c>
      <c r="H29" s="42">
        <v>5743</v>
      </c>
      <c r="I29" s="42">
        <v>1279</v>
      </c>
      <c r="J29" s="160">
        <v>1168.395</v>
      </c>
      <c r="K29" s="44">
        <f t="shared" si="6"/>
        <v>1.2670457105146955E-3</v>
      </c>
      <c r="L29" s="76">
        <v>314</v>
      </c>
      <c r="M29" s="122">
        <v>792374</v>
      </c>
      <c r="N29" s="122">
        <v>236201</v>
      </c>
      <c r="O29" s="166">
        <v>208406.46799999999</v>
      </c>
      <c r="P29" s="124">
        <f t="shared" si="10"/>
        <v>0.23071990114583454</v>
      </c>
      <c r="Q29" s="76">
        <v>16</v>
      </c>
      <c r="R29" s="122">
        <v>47370</v>
      </c>
      <c r="S29" s="122">
        <v>22031</v>
      </c>
      <c r="T29" s="166">
        <v>17436.545000000002</v>
      </c>
      <c r="U29" s="124">
        <f t="shared" si="7"/>
        <v>2.0273516748130865E-2</v>
      </c>
      <c r="V29" s="76">
        <v>22</v>
      </c>
      <c r="W29" s="122">
        <v>35983</v>
      </c>
      <c r="X29" s="122">
        <v>1044</v>
      </c>
      <c r="Y29" s="166">
        <v>2680.152</v>
      </c>
      <c r="Z29" s="124">
        <f t="shared" si="8"/>
        <v>3.2556541303889438E-3</v>
      </c>
      <c r="AA29" s="76">
        <v>365</v>
      </c>
      <c r="AB29" s="122">
        <v>1005620</v>
      </c>
      <c r="AC29" s="122">
        <v>221159</v>
      </c>
      <c r="AD29" s="166">
        <v>192386.478</v>
      </c>
      <c r="AE29" s="124">
        <f t="shared" si="11"/>
        <v>0.23927743384376782</v>
      </c>
    </row>
    <row r="30" spans="1:31" ht="12.75" customHeight="1" x14ac:dyDescent="0.2">
      <c r="A30" s="114" t="str">
        <f>Translation!$A468</f>
        <v>8.0% – 8.9%</v>
      </c>
      <c r="B30" s="30">
        <v>110</v>
      </c>
      <c r="C30" s="6">
        <v>467218</v>
      </c>
      <c r="D30" s="6">
        <v>127508</v>
      </c>
      <c r="E30" s="150">
        <v>115347.48</v>
      </c>
      <c r="F30" s="31">
        <f t="shared" si="9"/>
        <v>0.11805090317346213</v>
      </c>
      <c r="G30" s="41">
        <v>11</v>
      </c>
      <c r="H30" s="42">
        <v>4938</v>
      </c>
      <c r="I30" s="42">
        <v>1623</v>
      </c>
      <c r="J30" s="160">
        <v>1113.3030000000001</v>
      </c>
      <c r="K30" s="44">
        <f t="shared" si="6"/>
        <v>1.2073021458095441E-3</v>
      </c>
      <c r="L30" s="76">
        <v>261</v>
      </c>
      <c r="M30" s="122">
        <v>640947</v>
      </c>
      <c r="N30" s="122">
        <v>194560</v>
      </c>
      <c r="O30" s="166">
        <v>159140.46599999999</v>
      </c>
      <c r="P30" s="124">
        <f t="shared" si="10"/>
        <v>0.17617914134902013</v>
      </c>
      <c r="Q30" s="76">
        <v>6</v>
      </c>
      <c r="R30" s="122">
        <v>1090</v>
      </c>
      <c r="S30" s="122">
        <v>255</v>
      </c>
      <c r="T30" s="166">
        <v>222.136</v>
      </c>
      <c r="U30" s="124">
        <f t="shared" si="7"/>
        <v>2.5827811165358717E-4</v>
      </c>
      <c r="V30" s="76">
        <v>20</v>
      </c>
      <c r="W30" s="122">
        <v>8534</v>
      </c>
      <c r="X30" s="122">
        <v>1597</v>
      </c>
      <c r="Y30" s="166">
        <v>1547.7529999999999</v>
      </c>
      <c r="Z30" s="124">
        <f t="shared" si="8"/>
        <v>1.8800980120798666E-3</v>
      </c>
      <c r="AA30" s="76">
        <v>266</v>
      </c>
      <c r="AB30" s="122">
        <v>476113</v>
      </c>
      <c r="AC30" s="122">
        <v>154994</v>
      </c>
      <c r="AD30" s="166">
        <v>123432.818</v>
      </c>
      <c r="AE30" s="124">
        <f t="shared" si="11"/>
        <v>0.15351748340205507</v>
      </c>
    </row>
    <row r="31" spans="1:31" ht="12.75" customHeight="1" x14ac:dyDescent="0.2">
      <c r="A31" s="114" t="str">
        <f>Translation!$A469</f>
        <v>9.0% – 9.9%</v>
      </c>
      <c r="B31" s="30">
        <v>179</v>
      </c>
      <c r="C31" s="6">
        <v>438680</v>
      </c>
      <c r="D31" s="6">
        <v>182558</v>
      </c>
      <c r="E31" s="150">
        <v>149083.73799999998</v>
      </c>
      <c r="F31" s="31">
        <f t="shared" si="9"/>
        <v>0.15257784495487717</v>
      </c>
      <c r="G31" s="41">
        <v>13</v>
      </c>
      <c r="H31" s="42">
        <v>2655</v>
      </c>
      <c r="I31" s="42">
        <v>757</v>
      </c>
      <c r="J31" s="160">
        <v>1196.1099999999999</v>
      </c>
      <c r="K31" s="44">
        <f t="shared" si="6"/>
        <v>1.2971007619886532E-3</v>
      </c>
      <c r="L31" s="76">
        <v>137</v>
      </c>
      <c r="M31" s="122">
        <v>533249</v>
      </c>
      <c r="N31" s="122">
        <v>190607</v>
      </c>
      <c r="O31" s="166">
        <v>174161.11599999998</v>
      </c>
      <c r="P31" s="124">
        <f t="shared" si="10"/>
        <v>0.19280800568516049</v>
      </c>
      <c r="Q31" s="76">
        <v>4</v>
      </c>
      <c r="R31" s="122">
        <v>797</v>
      </c>
      <c r="S31" s="122">
        <v>341</v>
      </c>
      <c r="T31" s="166">
        <v>186.649</v>
      </c>
      <c r="U31" s="124">
        <f t="shared" si="7"/>
        <v>2.170172833850902E-4</v>
      </c>
      <c r="V31" s="76">
        <v>8</v>
      </c>
      <c r="W31" s="122">
        <v>1424</v>
      </c>
      <c r="X31" s="122">
        <v>420</v>
      </c>
      <c r="Y31" s="166">
        <v>223.88500000000002</v>
      </c>
      <c r="Z31" s="124">
        <f t="shared" si="8"/>
        <v>2.7195924894637648E-4</v>
      </c>
      <c r="AA31" s="76">
        <v>135</v>
      </c>
      <c r="AB31" s="122">
        <v>136256</v>
      </c>
      <c r="AC31" s="122">
        <v>52421</v>
      </c>
      <c r="AD31" s="166">
        <v>39030.495999999999</v>
      </c>
      <c r="AE31" s="124">
        <f t="shared" si="11"/>
        <v>4.8543520426261165E-2</v>
      </c>
    </row>
    <row r="32" spans="1:31" ht="12.75" customHeight="1" x14ac:dyDescent="0.2">
      <c r="A32" s="114" t="str">
        <f>Translation!$A470</f>
        <v>10.0% – 11.9%</v>
      </c>
      <c r="B32" s="30">
        <v>445</v>
      </c>
      <c r="C32" s="6">
        <v>1525287</v>
      </c>
      <c r="D32" s="6">
        <v>424293</v>
      </c>
      <c r="E32" s="150">
        <v>406022.81799999997</v>
      </c>
      <c r="F32" s="31">
        <f t="shared" si="9"/>
        <v>0.41553886026755188</v>
      </c>
      <c r="G32" s="41">
        <v>4</v>
      </c>
      <c r="H32" s="42">
        <v>1609</v>
      </c>
      <c r="I32" s="42">
        <v>1662</v>
      </c>
      <c r="J32" s="160">
        <v>762.08199999999999</v>
      </c>
      <c r="K32" s="44">
        <f t="shared" si="6"/>
        <v>8.2642661870382895E-4</v>
      </c>
      <c r="L32" s="76">
        <v>90</v>
      </c>
      <c r="M32" s="122">
        <v>167094</v>
      </c>
      <c r="N32" s="122">
        <v>39888</v>
      </c>
      <c r="O32" s="166">
        <v>39442.770999999993</v>
      </c>
      <c r="P32" s="124">
        <f t="shared" si="10"/>
        <v>4.366578596801414E-2</v>
      </c>
      <c r="Q32" s="76">
        <v>0</v>
      </c>
      <c r="R32" s="122">
        <v>0</v>
      </c>
      <c r="S32" s="122">
        <v>0</v>
      </c>
      <c r="T32" s="166">
        <v>0</v>
      </c>
      <c r="U32" s="124">
        <f t="shared" si="7"/>
        <v>0</v>
      </c>
      <c r="V32" s="76">
        <v>11</v>
      </c>
      <c r="W32" s="122">
        <v>1057</v>
      </c>
      <c r="X32" s="122">
        <v>177</v>
      </c>
      <c r="Y32" s="166">
        <v>131.81800000000001</v>
      </c>
      <c r="Z32" s="124">
        <f t="shared" si="8"/>
        <v>1.6012293935553277E-4</v>
      </c>
      <c r="AA32" s="76">
        <v>58</v>
      </c>
      <c r="AB32" s="122">
        <v>90689</v>
      </c>
      <c r="AC32" s="122">
        <v>24509</v>
      </c>
      <c r="AD32" s="166">
        <v>24372.062999999998</v>
      </c>
      <c r="AE32" s="124">
        <f t="shared" si="11"/>
        <v>3.0312341869050907E-2</v>
      </c>
    </row>
    <row r="33" spans="1:31" ht="12.75" customHeight="1" x14ac:dyDescent="0.2">
      <c r="A33" s="114" t="str">
        <f>Translation!$A471</f>
        <v>12.0% – 14.9%</v>
      </c>
      <c r="B33" s="30">
        <v>308</v>
      </c>
      <c r="C33" s="6">
        <v>593056</v>
      </c>
      <c r="D33" s="6">
        <v>158801</v>
      </c>
      <c r="E33" s="150">
        <v>160135.386</v>
      </c>
      <c r="F33" s="31">
        <f t="shared" si="9"/>
        <v>0.16388851275581387</v>
      </c>
      <c r="G33" s="41">
        <v>2</v>
      </c>
      <c r="H33" s="42">
        <v>265</v>
      </c>
      <c r="I33" s="42">
        <v>82</v>
      </c>
      <c r="J33" s="160">
        <v>92.09</v>
      </c>
      <c r="K33" s="44">
        <f t="shared" si="6"/>
        <v>9.9865404663061991E-5</v>
      </c>
      <c r="L33" s="76">
        <v>27</v>
      </c>
      <c r="M33" s="122">
        <v>43055</v>
      </c>
      <c r="N33" s="122">
        <v>6777</v>
      </c>
      <c r="O33" s="166">
        <v>8283.5</v>
      </c>
      <c r="P33" s="124">
        <f t="shared" si="10"/>
        <v>9.170388613569903E-3</v>
      </c>
      <c r="Q33" s="76">
        <v>1</v>
      </c>
      <c r="R33" s="122">
        <v>416</v>
      </c>
      <c r="S33" s="122">
        <v>187</v>
      </c>
      <c r="T33" s="166">
        <v>128.209</v>
      </c>
      <c r="U33" s="124">
        <f t="shared" si="7"/>
        <v>1.4906894162582723E-4</v>
      </c>
      <c r="V33" s="76">
        <v>0</v>
      </c>
      <c r="W33" s="122">
        <v>0</v>
      </c>
      <c r="X33" s="122">
        <v>0</v>
      </c>
      <c r="Y33" s="166">
        <v>0</v>
      </c>
      <c r="Z33" s="124">
        <f t="shared" si="8"/>
        <v>0</v>
      </c>
      <c r="AA33" s="76">
        <v>12</v>
      </c>
      <c r="AB33" s="122">
        <v>2473</v>
      </c>
      <c r="AC33" s="122">
        <v>463</v>
      </c>
      <c r="AD33" s="166">
        <v>436.577</v>
      </c>
      <c r="AE33" s="124">
        <f t="shared" si="11"/>
        <v>5.4298527277582694E-4</v>
      </c>
    </row>
    <row r="34" spans="1:31" ht="12.75" customHeight="1" x14ac:dyDescent="0.2">
      <c r="A34" s="114" t="str">
        <f>Translation!$A472</f>
        <v>15.0% oder höher</v>
      </c>
      <c r="B34" s="30">
        <v>64</v>
      </c>
      <c r="C34" s="6">
        <v>94696</v>
      </c>
      <c r="D34" s="6">
        <v>14894</v>
      </c>
      <c r="E34" s="150">
        <v>16274.61</v>
      </c>
      <c r="F34" s="31">
        <f t="shared" si="9"/>
        <v>1.6656041460947901E-2</v>
      </c>
      <c r="G34" s="41">
        <v>3</v>
      </c>
      <c r="H34" s="42">
        <v>66</v>
      </c>
      <c r="I34" s="42">
        <v>54</v>
      </c>
      <c r="J34" s="160">
        <v>31.591000000000001</v>
      </c>
      <c r="K34" s="44">
        <f t="shared" si="6"/>
        <v>3.4258312506361076E-5</v>
      </c>
      <c r="L34" s="76">
        <v>10</v>
      </c>
      <c r="M34" s="122">
        <v>6155</v>
      </c>
      <c r="N34" s="122">
        <v>1221</v>
      </c>
      <c r="O34" s="166">
        <v>1565.058</v>
      </c>
      <c r="P34" s="124">
        <f t="shared" si="10"/>
        <v>1.7326238984458847E-3</v>
      </c>
      <c r="Q34" s="76">
        <v>5</v>
      </c>
      <c r="R34" s="122">
        <v>274</v>
      </c>
      <c r="S34" s="122">
        <v>126</v>
      </c>
      <c r="T34" s="166">
        <v>70.52600000000001</v>
      </c>
      <c r="U34" s="124">
        <f t="shared" si="7"/>
        <v>8.2000765758278226E-5</v>
      </c>
      <c r="V34" s="76">
        <v>3</v>
      </c>
      <c r="W34" s="122">
        <v>160</v>
      </c>
      <c r="X34" s="122">
        <v>24</v>
      </c>
      <c r="Y34" s="166">
        <v>36.393999999999998</v>
      </c>
      <c r="Z34" s="124">
        <f t="shared" si="8"/>
        <v>4.420878980795687E-5</v>
      </c>
      <c r="AA34" s="76">
        <v>3</v>
      </c>
      <c r="AB34" s="122">
        <v>29</v>
      </c>
      <c r="AC34" s="122">
        <v>0</v>
      </c>
      <c r="AD34" s="166">
        <v>4.9169999999999998</v>
      </c>
      <c r="AE34" s="124">
        <f t="shared" si="11"/>
        <v>6.1154357335332393E-6</v>
      </c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115" t="s">
        <v>2</v>
      </c>
      <c r="B36" s="32">
        <f t="shared" ref="B36:F36" si="12">SUM(B$12:B$35)</f>
        <v>1456</v>
      </c>
      <c r="C36" s="7">
        <f t="shared" si="12"/>
        <v>4315781</v>
      </c>
      <c r="D36" s="7">
        <f t="shared" si="12"/>
        <v>949506</v>
      </c>
      <c r="E36" s="151">
        <f t="shared" si="12"/>
        <v>977099.51299999992</v>
      </c>
      <c r="F36" s="64">
        <f t="shared" si="12"/>
        <v>1</v>
      </c>
      <c r="G36" s="45">
        <f t="shared" ref="G36:AE36" si="13">SUM(G$12:G$35)</f>
        <v>1587</v>
      </c>
      <c r="H36" s="65">
        <f t="shared" si="13"/>
        <v>4241897</v>
      </c>
      <c r="I36" s="65">
        <f t="shared" si="13"/>
        <v>937295</v>
      </c>
      <c r="J36" s="161">
        <f t="shared" si="13"/>
        <v>922141.1590000001</v>
      </c>
      <c r="K36" s="66">
        <f t="shared" si="13"/>
        <v>0.99999999999999978</v>
      </c>
      <c r="L36" s="77">
        <f t="shared" si="13"/>
        <v>1654</v>
      </c>
      <c r="M36" s="125">
        <f t="shared" si="13"/>
        <v>4175912</v>
      </c>
      <c r="N36" s="125">
        <f t="shared" si="13"/>
        <v>917491</v>
      </c>
      <c r="O36" s="167">
        <f t="shared" si="13"/>
        <v>903287.78299999982</v>
      </c>
      <c r="P36" s="127">
        <f t="shared" si="13"/>
        <v>1.0000000000000002</v>
      </c>
      <c r="Q36" s="77">
        <f t="shared" si="13"/>
        <v>1682</v>
      </c>
      <c r="R36" s="125">
        <f t="shared" si="13"/>
        <v>4050094</v>
      </c>
      <c r="S36" s="125">
        <f t="shared" si="13"/>
        <v>888825</v>
      </c>
      <c r="T36" s="167">
        <f t="shared" si="13"/>
        <v>860065.13900000008</v>
      </c>
      <c r="U36" s="127">
        <f t="shared" si="13"/>
        <v>0.99999999999999978</v>
      </c>
      <c r="V36" s="77">
        <f t="shared" si="13"/>
        <v>1743</v>
      </c>
      <c r="W36" s="125">
        <f t="shared" si="13"/>
        <v>4038155</v>
      </c>
      <c r="X36" s="125">
        <f t="shared" si="13"/>
        <v>878601</v>
      </c>
      <c r="Y36" s="167">
        <f t="shared" si="13"/>
        <v>823229.95399999991</v>
      </c>
      <c r="Z36" s="127">
        <f t="shared" si="13"/>
        <v>1.0000000000000002</v>
      </c>
      <c r="AA36" s="77">
        <f t="shared" si="13"/>
        <v>1845</v>
      </c>
      <c r="AB36" s="125">
        <f t="shared" si="13"/>
        <v>4004037</v>
      </c>
      <c r="AC36" s="125">
        <f t="shared" si="13"/>
        <v>868818</v>
      </c>
      <c r="AD36" s="167">
        <f t="shared" si="13"/>
        <v>804031.01500000001</v>
      </c>
      <c r="AE36" s="127">
        <f t="shared" si="13"/>
        <v>0.99999999999999989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</row>
    <row r="52" spans="1:31" x14ac:dyDescent="0.2">
      <c r="A52" s="114" t="str">
        <f>$A$12</f>
        <v>nicht definiert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>E52/E$76</f>
        <v>9.1109128280130389E-2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>J52/J$76</f>
        <v>0.12098780608840219</v>
      </c>
      <c r="L52" s="128">
        <v>2</v>
      </c>
      <c r="M52" s="129">
        <v>84197</v>
      </c>
      <c r="N52" s="129">
        <v>0</v>
      </c>
      <c r="O52" s="168">
        <v>6465.558</v>
      </c>
      <c r="P52" s="131">
        <f>O52/O$76</f>
        <v>8.4047129999481884E-3</v>
      </c>
      <c r="Q52" s="128">
        <v>4</v>
      </c>
      <c r="R52" s="129">
        <v>83166</v>
      </c>
      <c r="S52" s="129">
        <v>1</v>
      </c>
      <c r="T52" s="168">
        <v>6499.1610000000001</v>
      </c>
      <c r="U52" s="131">
        <f>T52/T$76</f>
        <v>8.8690905535867576E-3</v>
      </c>
      <c r="V52" s="128">
        <v>4</v>
      </c>
      <c r="W52" s="129">
        <v>155864</v>
      </c>
      <c r="X52" s="129">
        <v>10874</v>
      </c>
      <c r="Y52" s="168">
        <v>11841.999</v>
      </c>
      <c r="Z52" s="131">
        <f>Y52/Y$76</f>
        <v>1.682145271495564E-2</v>
      </c>
      <c r="AA52" s="128">
        <v>4</v>
      </c>
      <c r="AB52" s="129">
        <v>79367</v>
      </c>
      <c r="AC52" s="129">
        <v>1</v>
      </c>
      <c r="AD52" s="168">
        <v>11658.12</v>
      </c>
      <c r="AE52" s="131">
        <f>AD52/AD$76</f>
        <v>1.7176376077105749E-2</v>
      </c>
    </row>
    <row r="53" spans="1:31" ht="12.75" customHeight="1" x14ac:dyDescent="0.2">
      <c r="A53" s="114" t="str">
        <f>$A$13</f>
        <v>unter -10.0%</v>
      </c>
      <c r="B53" s="33">
        <v>2</v>
      </c>
      <c r="C53" s="8">
        <v>241</v>
      </c>
      <c r="D53" s="8">
        <v>39</v>
      </c>
      <c r="E53" s="152">
        <v>55.04</v>
      </c>
      <c r="F53" s="34">
        <f t="shared" ref="F53:F74" si="14">E53/E$76</f>
        <v>6.5665749951004213E-5</v>
      </c>
      <c r="G53" s="47">
        <v>4</v>
      </c>
      <c r="H53" s="48">
        <v>267</v>
      </c>
      <c r="I53" s="48">
        <v>35</v>
      </c>
      <c r="J53" s="162">
        <v>82.132000000000005</v>
      </c>
      <c r="K53" s="50">
        <f t="shared" ref="K53:K55" si="15">J53/J$76</f>
        <v>1.0340234571215099E-4</v>
      </c>
      <c r="L53" s="128">
        <v>1</v>
      </c>
      <c r="M53" s="129">
        <v>0</v>
      </c>
      <c r="N53" s="129">
        <v>0</v>
      </c>
      <c r="O53" s="168">
        <v>0</v>
      </c>
      <c r="P53" s="131">
        <f t="shared" ref="P53:P56" si="16">O53/O$76</f>
        <v>0</v>
      </c>
      <c r="Q53" s="128">
        <v>3</v>
      </c>
      <c r="R53" s="129">
        <v>129</v>
      </c>
      <c r="S53" s="129">
        <v>1</v>
      </c>
      <c r="T53" s="168">
        <v>3.49</v>
      </c>
      <c r="U53" s="131">
        <f t="shared" ref="U53:U57" si="17">T53/T$76</f>
        <v>4.7626341357011753E-6</v>
      </c>
      <c r="V53" s="128">
        <v>1</v>
      </c>
      <c r="W53" s="129">
        <v>2</v>
      </c>
      <c r="X53" s="129">
        <v>0</v>
      </c>
      <c r="Y53" s="168">
        <v>0.65600000000000003</v>
      </c>
      <c r="Z53" s="131">
        <f t="shared" ref="Z53:Z57" si="18">Y53/Y$76</f>
        <v>9.3184208012607512E-7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ref="AE53:AE58" si="19">AD53/AD$76</f>
        <v>0</v>
      </c>
    </row>
    <row r="54" spans="1:31" ht="12.75" customHeight="1" x14ac:dyDescent="0.2">
      <c r="A54" s="114" t="str">
        <f>$A$14</f>
        <v>-10.0% – -8.1%</v>
      </c>
      <c r="B54" s="33">
        <v>0</v>
      </c>
      <c r="C54" s="8">
        <v>0</v>
      </c>
      <c r="D54" s="8">
        <v>0</v>
      </c>
      <c r="E54" s="152">
        <v>0</v>
      </c>
      <c r="F54" s="34">
        <f t="shared" si="14"/>
        <v>0</v>
      </c>
      <c r="G54" s="47">
        <v>3</v>
      </c>
      <c r="H54" s="48">
        <v>749</v>
      </c>
      <c r="I54" s="48">
        <v>51</v>
      </c>
      <c r="J54" s="162">
        <v>51.707000000000001</v>
      </c>
      <c r="K54" s="50">
        <f t="shared" si="15"/>
        <v>6.5097953169753457E-5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16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17"/>
        <v>0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18"/>
        <v>0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19"/>
        <v>0</v>
      </c>
    </row>
    <row r="55" spans="1:31" ht="12.75" customHeight="1" x14ac:dyDescent="0.2">
      <c r="A55" s="114" t="str">
        <f>$A$15</f>
        <v>-8.0% – -6.1%</v>
      </c>
      <c r="B55" s="33">
        <v>1</v>
      </c>
      <c r="C55" s="8">
        <v>64</v>
      </c>
      <c r="D55" s="8">
        <v>6</v>
      </c>
      <c r="E55" s="152">
        <v>7.2149999999999999</v>
      </c>
      <c r="F55" s="34">
        <f t="shared" si="14"/>
        <v>8.6078921856194667E-6</v>
      </c>
      <c r="G55" s="47">
        <v>66</v>
      </c>
      <c r="H55" s="48">
        <v>54300</v>
      </c>
      <c r="I55" s="48">
        <v>10757</v>
      </c>
      <c r="J55" s="162">
        <v>13334.522000000001</v>
      </c>
      <c r="K55" s="50">
        <f t="shared" si="15"/>
        <v>1.6787864093779317E-2</v>
      </c>
      <c r="L55" s="128">
        <v>0</v>
      </c>
      <c r="M55" s="129">
        <v>0</v>
      </c>
      <c r="N55" s="129">
        <v>0</v>
      </c>
      <c r="O55" s="168">
        <v>0</v>
      </c>
      <c r="P55" s="131">
        <f t="shared" si="16"/>
        <v>0</v>
      </c>
      <c r="Q55" s="128">
        <v>1</v>
      </c>
      <c r="R55" s="129">
        <v>310</v>
      </c>
      <c r="S55" s="129">
        <v>211</v>
      </c>
      <c r="T55" s="168">
        <v>143.63499999999999</v>
      </c>
      <c r="U55" s="131">
        <f t="shared" si="17"/>
        <v>1.9601173469382184E-4</v>
      </c>
      <c r="V55" s="128">
        <v>1</v>
      </c>
      <c r="W55" s="129">
        <v>565</v>
      </c>
      <c r="X55" s="129">
        <v>37</v>
      </c>
      <c r="Y55" s="168">
        <v>65.304000000000002</v>
      </c>
      <c r="Z55" s="131">
        <f t="shared" si="18"/>
        <v>9.2763742683770134E-5</v>
      </c>
      <c r="AA55" s="128">
        <v>2</v>
      </c>
      <c r="AB55" s="129">
        <v>12</v>
      </c>
      <c r="AC55" s="129">
        <v>1</v>
      </c>
      <c r="AD55" s="168">
        <v>1.7069999999999999</v>
      </c>
      <c r="AE55" s="131">
        <f t="shared" si="19"/>
        <v>2.5149916078766996E-6</v>
      </c>
    </row>
    <row r="56" spans="1:31" x14ac:dyDescent="0.2">
      <c r="A56" s="114" t="str">
        <f>$A$16</f>
        <v>-6.0% – -5.1%</v>
      </c>
      <c r="B56" s="33">
        <v>6</v>
      </c>
      <c r="C56" s="8">
        <v>1487</v>
      </c>
      <c r="D56" s="8">
        <v>367</v>
      </c>
      <c r="E56" s="152">
        <v>397.529</v>
      </c>
      <c r="F56" s="34">
        <f t="shared" si="14"/>
        <v>4.7427398096425789E-4</v>
      </c>
      <c r="G56" s="47">
        <v>110</v>
      </c>
      <c r="H56" s="48">
        <v>208629</v>
      </c>
      <c r="I56" s="48">
        <v>26882</v>
      </c>
      <c r="J56" s="162">
        <v>26612.455000000002</v>
      </c>
      <c r="K56" s="50">
        <f t="shared" ref="K56:K74" si="20">J56/J$76</f>
        <v>3.3504483905896131E-2</v>
      </c>
      <c r="L56" s="128">
        <v>1</v>
      </c>
      <c r="M56" s="129">
        <v>0</v>
      </c>
      <c r="N56" s="129">
        <v>3</v>
      </c>
      <c r="O56" s="168">
        <v>0.36099999999999999</v>
      </c>
      <c r="P56" s="131">
        <f t="shared" si="16"/>
        <v>4.6927139049426139E-7</v>
      </c>
      <c r="Q56" s="128">
        <v>1</v>
      </c>
      <c r="R56" s="129">
        <v>128</v>
      </c>
      <c r="S56" s="129">
        <v>28</v>
      </c>
      <c r="T56" s="168">
        <v>48.668999999999997</v>
      </c>
      <c r="U56" s="131">
        <f t="shared" si="17"/>
        <v>6.6416229441386947E-5</v>
      </c>
      <c r="V56" s="128">
        <v>0</v>
      </c>
      <c r="W56" s="129">
        <v>0</v>
      </c>
      <c r="X56" s="129">
        <v>0</v>
      </c>
      <c r="Y56" s="168">
        <v>0</v>
      </c>
      <c r="Z56" s="131">
        <f t="shared" si="18"/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 t="shared" si="19"/>
        <v>0</v>
      </c>
    </row>
    <row r="57" spans="1:31" x14ac:dyDescent="0.2">
      <c r="A57" s="114" t="str">
        <f>$A$17</f>
        <v>-5.0% – -4.1%</v>
      </c>
      <c r="B57" s="33">
        <v>9</v>
      </c>
      <c r="C57" s="8">
        <v>2319</v>
      </c>
      <c r="D57" s="8">
        <v>632</v>
      </c>
      <c r="E57" s="152">
        <v>431.07400000000001</v>
      </c>
      <c r="F57" s="34">
        <f t="shared" si="14"/>
        <v>5.1429501261590106E-4</v>
      </c>
      <c r="G57" s="47">
        <v>231</v>
      </c>
      <c r="H57" s="48">
        <v>424792</v>
      </c>
      <c r="I57" s="48">
        <v>75265</v>
      </c>
      <c r="J57" s="162">
        <v>75617.474000000002</v>
      </c>
      <c r="K57" s="50">
        <f t="shared" si="20"/>
        <v>9.5200703604290504E-2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1</v>
      </c>
      <c r="R57" s="129">
        <v>82</v>
      </c>
      <c r="S57" s="129">
        <v>0</v>
      </c>
      <c r="T57" s="168">
        <v>1.9119999999999999</v>
      </c>
      <c r="U57" s="131">
        <f t="shared" si="17"/>
        <v>2.6092138875245404E-6</v>
      </c>
      <c r="V57" s="128">
        <v>4</v>
      </c>
      <c r="W57" s="129">
        <v>873</v>
      </c>
      <c r="X57" s="129">
        <v>207</v>
      </c>
      <c r="Y57" s="168">
        <v>445.91199999999998</v>
      </c>
      <c r="Z57" s="131">
        <f t="shared" si="18"/>
        <v>6.3341397200179631E-4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9"/>
        <v>0</v>
      </c>
    </row>
    <row r="58" spans="1:31" x14ac:dyDescent="0.2">
      <c r="A58" s="114" t="str">
        <f>$A$18</f>
        <v>-4.0% – -3.1%</v>
      </c>
      <c r="B58" s="33">
        <v>8</v>
      </c>
      <c r="C58" s="8">
        <v>1415</v>
      </c>
      <c r="D58" s="8">
        <v>214</v>
      </c>
      <c r="E58" s="152">
        <v>342.89400000000001</v>
      </c>
      <c r="F58" s="34">
        <f t="shared" si="14"/>
        <v>4.0909141830849639E-4</v>
      </c>
      <c r="G58" s="47">
        <v>327</v>
      </c>
      <c r="H58" s="48">
        <v>1146315</v>
      </c>
      <c r="I58" s="48">
        <v>292066</v>
      </c>
      <c r="J58" s="162">
        <v>280084.647</v>
      </c>
      <c r="K58" s="50">
        <f t="shared" si="20"/>
        <v>0.35262028804558232</v>
      </c>
      <c r="L58" s="128">
        <v>0</v>
      </c>
      <c r="M58" s="129">
        <v>0</v>
      </c>
      <c r="N58" s="129">
        <v>0</v>
      </c>
      <c r="O58" s="168">
        <v>0</v>
      </c>
      <c r="P58" s="131">
        <f>O58/O$76</f>
        <v>0</v>
      </c>
      <c r="Q58" s="128">
        <v>1</v>
      </c>
      <c r="R58" s="129">
        <v>8</v>
      </c>
      <c r="S58" s="129">
        <v>0</v>
      </c>
      <c r="T58" s="168">
        <v>0.86499999999999999</v>
      </c>
      <c r="U58" s="131">
        <f>T58/T$76</f>
        <v>1.1804236468141879E-6</v>
      </c>
      <c r="V58" s="128">
        <v>2</v>
      </c>
      <c r="W58" s="129">
        <v>132</v>
      </c>
      <c r="X58" s="129">
        <v>21</v>
      </c>
      <c r="Y58" s="168">
        <v>27.292000000000002</v>
      </c>
      <c r="Z58" s="131">
        <f>Y58/Y$76</f>
        <v>3.8768039711586652E-5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9"/>
        <v>0</v>
      </c>
    </row>
    <row r="59" spans="1:31" x14ac:dyDescent="0.2">
      <c r="A59" s="114" t="str">
        <f>$A$19</f>
        <v>-3.0% – -2.1%</v>
      </c>
      <c r="B59" s="33">
        <v>7</v>
      </c>
      <c r="C59" s="8">
        <v>3254</v>
      </c>
      <c r="D59" s="8">
        <v>607</v>
      </c>
      <c r="E59" s="152">
        <v>478.63299999999998</v>
      </c>
      <c r="F59" s="34">
        <f t="shared" si="14"/>
        <v>5.7103551773799051E-4</v>
      </c>
      <c r="G59" s="47">
        <v>225</v>
      </c>
      <c r="H59" s="48">
        <v>371756</v>
      </c>
      <c r="I59" s="48">
        <v>132953</v>
      </c>
      <c r="J59" s="162">
        <v>115346.644</v>
      </c>
      <c r="K59" s="50">
        <f t="shared" si="20"/>
        <v>0.14521883747655487</v>
      </c>
      <c r="L59" s="128">
        <v>1</v>
      </c>
      <c r="M59" s="129">
        <v>3188</v>
      </c>
      <c r="N59" s="129">
        <v>247</v>
      </c>
      <c r="O59" s="168">
        <v>158.80699999999999</v>
      </c>
      <c r="P59" s="131">
        <f>O59/O$76</f>
        <v>2.0643651443274838E-4</v>
      </c>
      <c r="Q59" s="128">
        <v>5</v>
      </c>
      <c r="R59" s="129">
        <v>153</v>
      </c>
      <c r="S59" s="129">
        <v>154</v>
      </c>
      <c r="T59" s="168">
        <v>125.628</v>
      </c>
      <c r="U59" s="131">
        <f>T59/T$76</f>
        <v>1.7143845306586452E-4</v>
      </c>
      <c r="V59" s="128">
        <v>33</v>
      </c>
      <c r="W59" s="129">
        <v>96275</v>
      </c>
      <c r="X59" s="129">
        <v>24462</v>
      </c>
      <c r="Y59" s="168">
        <v>23872.026000000002</v>
      </c>
      <c r="Z59" s="131">
        <f>Y59/Y$76</f>
        <v>3.3909997507109373E-2</v>
      </c>
      <c r="AA59" s="128">
        <v>1</v>
      </c>
      <c r="AB59" s="129">
        <v>8</v>
      </c>
      <c r="AC59" s="129">
        <v>0</v>
      </c>
      <c r="AD59" s="168">
        <v>0</v>
      </c>
      <c r="AE59" s="131">
        <f>AD59/AD$76</f>
        <v>0</v>
      </c>
    </row>
    <row r="60" spans="1:31" ht="12.75" customHeight="1" x14ac:dyDescent="0.2">
      <c r="A60" s="114" t="str">
        <f>$A$20</f>
        <v>-2.0% – -1.1%</v>
      </c>
      <c r="B60" s="33">
        <v>7</v>
      </c>
      <c r="C60" s="8">
        <v>2529</v>
      </c>
      <c r="D60" s="8">
        <v>1459</v>
      </c>
      <c r="E60" s="152">
        <v>1176.8589999999999</v>
      </c>
      <c r="F60" s="34">
        <f t="shared" si="14"/>
        <v>1.4040575730666582E-3</v>
      </c>
      <c r="G60" s="47">
        <v>160</v>
      </c>
      <c r="H60" s="48">
        <v>547863</v>
      </c>
      <c r="I60" s="48">
        <v>187369</v>
      </c>
      <c r="J60" s="162">
        <v>146273.38200000001</v>
      </c>
      <c r="K60" s="50">
        <f t="shared" si="20"/>
        <v>0.18415490690655922</v>
      </c>
      <c r="L60" s="128">
        <v>3</v>
      </c>
      <c r="M60" s="129">
        <v>270</v>
      </c>
      <c r="N60" s="129">
        <v>29</v>
      </c>
      <c r="O60" s="168">
        <v>73.355000000000004</v>
      </c>
      <c r="P60" s="131">
        <f>O60/O$76</f>
        <v>9.5355686564284074E-5</v>
      </c>
      <c r="Q60" s="128">
        <v>14</v>
      </c>
      <c r="R60" s="129">
        <v>1700</v>
      </c>
      <c r="S60" s="129">
        <v>151</v>
      </c>
      <c r="T60" s="168">
        <v>342.44299999999998</v>
      </c>
      <c r="U60" s="131">
        <f>T60/T$76</f>
        <v>4.6731539293178145E-4</v>
      </c>
      <c r="V60" s="128">
        <v>60</v>
      </c>
      <c r="W60" s="129">
        <v>170083</v>
      </c>
      <c r="X60" s="129">
        <v>53854</v>
      </c>
      <c r="Y60" s="168">
        <v>46230.796000000002</v>
      </c>
      <c r="Z60" s="131">
        <f>Y60/Y$76</f>
        <v>6.5670428522140598E-2</v>
      </c>
      <c r="AA60" s="128">
        <v>0</v>
      </c>
      <c r="AB60" s="129">
        <v>0</v>
      </c>
      <c r="AC60" s="129">
        <v>0</v>
      </c>
      <c r="AD60" s="168">
        <v>0</v>
      </c>
      <c r="AE60" s="131">
        <f>AD60/AD$76</f>
        <v>0</v>
      </c>
    </row>
    <row r="61" spans="1:31" ht="12.75" customHeight="1" x14ac:dyDescent="0.2">
      <c r="A61" s="114" t="str">
        <f>$A$21</f>
        <v>-1.0% – -0.1%</v>
      </c>
      <c r="B61" s="33">
        <v>5</v>
      </c>
      <c r="C61" s="8">
        <v>399</v>
      </c>
      <c r="D61" s="8">
        <v>65</v>
      </c>
      <c r="E61" s="152">
        <v>71.510999999999996</v>
      </c>
      <c r="F61" s="34">
        <f t="shared" si="14"/>
        <v>8.5316559679256222E-5</v>
      </c>
      <c r="G61" s="47">
        <v>53</v>
      </c>
      <c r="H61" s="48">
        <v>53294</v>
      </c>
      <c r="I61" s="48">
        <v>34502</v>
      </c>
      <c r="J61" s="162">
        <v>20505.472000000002</v>
      </c>
      <c r="K61" s="50">
        <f t="shared" si="20"/>
        <v>2.5815929293513271E-2</v>
      </c>
      <c r="L61" s="128">
        <v>10</v>
      </c>
      <c r="M61" s="129">
        <v>2081</v>
      </c>
      <c r="N61" s="129">
        <v>20</v>
      </c>
      <c r="O61" s="168">
        <v>190.851</v>
      </c>
      <c r="P61" s="131">
        <f>O61/O$76</f>
        <v>2.4809117492304787E-4</v>
      </c>
      <c r="Q61" s="128">
        <v>31</v>
      </c>
      <c r="R61" s="129">
        <v>6279</v>
      </c>
      <c r="S61" s="129">
        <v>1245</v>
      </c>
      <c r="T61" s="168">
        <v>1373.3</v>
      </c>
      <c r="U61" s="131">
        <f>T61/T$76</f>
        <v>1.87407606262419E-3</v>
      </c>
      <c r="V61" s="128">
        <v>174</v>
      </c>
      <c r="W61" s="129">
        <v>265711</v>
      </c>
      <c r="X61" s="129">
        <v>81915</v>
      </c>
      <c r="Y61" s="168">
        <v>79958.467000000004</v>
      </c>
      <c r="Z61" s="131">
        <f>Y61/Y$76</f>
        <v>0.11358028081245752</v>
      </c>
      <c r="AA61" s="128">
        <v>6</v>
      </c>
      <c r="AB61" s="129">
        <v>34240</v>
      </c>
      <c r="AC61" s="129">
        <v>9</v>
      </c>
      <c r="AD61" s="168">
        <v>2018.21</v>
      </c>
      <c r="AE61" s="131">
        <f>AD61/AD$76</f>
        <v>2.9735097908218126E-3</v>
      </c>
    </row>
    <row r="62" spans="1:31" ht="12.75" customHeight="1" x14ac:dyDescent="0.2">
      <c r="A62" s="114" t="str">
        <f>$A$22</f>
        <v>0.0% – 0.9%</v>
      </c>
      <c r="B62" s="33">
        <v>23</v>
      </c>
      <c r="C62" s="8">
        <v>1468</v>
      </c>
      <c r="D62" s="8">
        <v>630</v>
      </c>
      <c r="E62" s="152">
        <v>579.11900000000003</v>
      </c>
      <c r="F62" s="34">
        <f t="shared" si="14"/>
        <v>6.9092084749047258E-4</v>
      </c>
      <c r="G62" s="47">
        <v>64</v>
      </c>
      <c r="H62" s="48">
        <v>24386</v>
      </c>
      <c r="I62" s="48">
        <v>11011</v>
      </c>
      <c r="J62" s="162">
        <v>8452.9590000000007</v>
      </c>
      <c r="K62" s="50">
        <f t="shared" si="20"/>
        <v>1.0642085774224883E-2</v>
      </c>
      <c r="L62" s="128">
        <v>76</v>
      </c>
      <c r="M62" s="129">
        <v>862566</v>
      </c>
      <c r="N62" s="129">
        <v>1002</v>
      </c>
      <c r="O62" s="168">
        <v>86371.392000000007</v>
      </c>
      <c r="P62" s="131">
        <f t="shared" ref="P62:P74" si="21">O62/O$76</f>
        <v>0.11227596460599704</v>
      </c>
      <c r="Q62" s="128">
        <v>137</v>
      </c>
      <c r="R62" s="129">
        <v>595106</v>
      </c>
      <c r="S62" s="129">
        <v>7437</v>
      </c>
      <c r="T62" s="168">
        <v>62360.394999999997</v>
      </c>
      <c r="U62" s="131">
        <f t="shared" ref="U62:U74" si="22">T62/T$76</f>
        <v>8.5100213737194508E-2</v>
      </c>
      <c r="V62" s="128">
        <v>450</v>
      </c>
      <c r="W62" s="129">
        <v>1501376</v>
      </c>
      <c r="X62" s="129">
        <v>216190</v>
      </c>
      <c r="Y62" s="168">
        <v>232977.076</v>
      </c>
      <c r="Z62" s="131">
        <f t="shared" ref="Z62:Z74" si="23">Y62/Y$76</f>
        <v>0.33094183402672361</v>
      </c>
      <c r="AA62" s="128">
        <v>86</v>
      </c>
      <c r="AB62" s="129">
        <v>639957</v>
      </c>
      <c r="AC62" s="129">
        <v>4841</v>
      </c>
      <c r="AD62" s="168">
        <v>58669.468000000001</v>
      </c>
      <c r="AE62" s="131">
        <f t="shared" ref="AE62:AE74" si="24">AD62/AD$76</f>
        <v>8.6440081815225889E-2</v>
      </c>
    </row>
    <row r="63" spans="1:31" ht="12.75" customHeight="1" x14ac:dyDescent="0.2">
      <c r="A63" s="114" t="str">
        <f>$A$23</f>
        <v>1.0% – 1.9%</v>
      </c>
      <c r="B63" s="33">
        <v>9</v>
      </c>
      <c r="C63" s="8">
        <v>897</v>
      </c>
      <c r="D63" s="8">
        <v>257</v>
      </c>
      <c r="E63" s="152">
        <v>177.006</v>
      </c>
      <c r="F63" s="34">
        <f t="shared" si="14"/>
        <v>2.1117790217709762E-4</v>
      </c>
      <c r="G63" s="47">
        <v>23</v>
      </c>
      <c r="H63" s="48">
        <v>4348</v>
      </c>
      <c r="I63" s="48">
        <v>1405</v>
      </c>
      <c r="J63" s="162">
        <v>1145.9549999999999</v>
      </c>
      <c r="K63" s="50">
        <f t="shared" si="20"/>
        <v>1.4427316402932835E-3</v>
      </c>
      <c r="L63" s="128">
        <v>41</v>
      </c>
      <c r="M63" s="129">
        <v>41955</v>
      </c>
      <c r="N63" s="129">
        <v>1369</v>
      </c>
      <c r="O63" s="168">
        <v>3624.7809999999999</v>
      </c>
      <c r="P63" s="131">
        <f t="shared" si="21"/>
        <v>4.7119280335378927E-3</v>
      </c>
      <c r="Q63" s="128">
        <v>241</v>
      </c>
      <c r="R63" s="129">
        <v>476346</v>
      </c>
      <c r="S63" s="129">
        <v>23953</v>
      </c>
      <c r="T63" s="168">
        <v>57374.133000000002</v>
      </c>
      <c r="U63" s="131">
        <f t="shared" si="22"/>
        <v>7.829570324700838E-2</v>
      </c>
      <c r="V63" s="128">
        <v>498</v>
      </c>
      <c r="W63" s="129">
        <v>1200420</v>
      </c>
      <c r="X63" s="129">
        <v>250822</v>
      </c>
      <c r="Y63" s="168">
        <v>238021.462</v>
      </c>
      <c r="Z63" s="131">
        <f t="shared" si="23"/>
        <v>0.33810733881818528</v>
      </c>
      <c r="AA63" s="128">
        <v>42</v>
      </c>
      <c r="AB63" s="129">
        <v>253539</v>
      </c>
      <c r="AC63" s="129">
        <v>227</v>
      </c>
      <c r="AD63" s="168">
        <v>23195.151000000002</v>
      </c>
      <c r="AE63" s="131">
        <f t="shared" si="24"/>
        <v>3.4174346870786673E-2</v>
      </c>
    </row>
    <row r="64" spans="1:31" ht="12.75" customHeight="1" x14ac:dyDescent="0.2">
      <c r="A64" s="114" t="str">
        <f>$A$24</f>
        <v>2.0% – 2.9%</v>
      </c>
      <c r="B64" s="33">
        <v>14</v>
      </c>
      <c r="C64" s="8">
        <v>11931</v>
      </c>
      <c r="D64" s="8">
        <v>827</v>
      </c>
      <c r="E64" s="152">
        <v>2280.6019999999999</v>
      </c>
      <c r="F64" s="34">
        <f t="shared" si="14"/>
        <v>2.7208837330988393E-3</v>
      </c>
      <c r="G64" s="47">
        <v>33</v>
      </c>
      <c r="H64" s="48">
        <v>4414</v>
      </c>
      <c r="I64" s="48">
        <v>834</v>
      </c>
      <c r="J64" s="162">
        <v>1368.7919999999999</v>
      </c>
      <c r="K64" s="50">
        <f t="shared" si="20"/>
        <v>1.7232784248773505E-3</v>
      </c>
      <c r="L64" s="128">
        <v>73</v>
      </c>
      <c r="M64" s="129">
        <v>88712</v>
      </c>
      <c r="N64" s="129">
        <v>9464</v>
      </c>
      <c r="O64" s="168">
        <v>9559.23</v>
      </c>
      <c r="P64" s="131">
        <f t="shared" si="21"/>
        <v>1.2426241424250577E-2</v>
      </c>
      <c r="Q64" s="128">
        <v>398</v>
      </c>
      <c r="R64" s="129">
        <v>467826</v>
      </c>
      <c r="S64" s="129">
        <v>89482</v>
      </c>
      <c r="T64" s="168">
        <v>78178.441000000006</v>
      </c>
      <c r="U64" s="131">
        <f t="shared" si="22"/>
        <v>0.10668633575429809</v>
      </c>
      <c r="V64" s="128">
        <v>204</v>
      </c>
      <c r="W64" s="129">
        <v>204805</v>
      </c>
      <c r="X64" s="129">
        <v>67508</v>
      </c>
      <c r="Y64" s="168">
        <v>45005.455000000002</v>
      </c>
      <c r="Z64" s="131">
        <f t="shared" si="23"/>
        <v>6.3929842689360472E-2</v>
      </c>
      <c r="AA64" s="128">
        <v>67</v>
      </c>
      <c r="AB64" s="129">
        <v>93774</v>
      </c>
      <c r="AC64" s="129">
        <v>13482</v>
      </c>
      <c r="AD64" s="168">
        <v>14416.444</v>
      </c>
      <c r="AE64" s="131">
        <f t="shared" si="24"/>
        <v>2.1240325527489397E-2</v>
      </c>
    </row>
    <row r="65" spans="1:31" ht="12.75" customHeight="1" x14ac:dyDescent="0.2">
      <c r="A65" s="114" t="str">
        <f>$A$25</f>
        <v>3.0% – 3.9%</v>
      </c>
      <c r="B65" s="33">
        <v>15</v>
      </c>
      <c r="C65" s="8">
        <v>8832</v>
      </c>
      <c r="D65" s="8">
        <v>3225</v>
      </c>
      <c r="E65" s="152">
        <v>2016.49</v>
      </c>
      <c r="F65" s="34">
        <f t="shared" si="14"/>
        <v>2.4057835777380179E-3</v>
      </c>
      <c r="G65" s="47">
        <v>24</v>
      </c>
      <c r="H65" s="48">
        <v>14067</v>
      </c>
      <c r="I65" s="48">
        <v>2950</v>
      </c>
      <c r="J65" s="162">
        <v>2416.8389999999999</v>
      </c>
      <c r="K65" s="50">
        <f t="shared" si="20"/>
        <v>3.0427460893270495E-3</v>
      </c>
      <c r="L65" s="128">
        <v>96</v>
      </c>
      <c r="M65" s="129">
        <v>44142</v>
      </c>
      <c r="N65" s="129">
        <v>9639</v>
      </c>
      <c r="O65" s="168">
        <v>8897.4920000000002</v>
      </c>
      <c r="P65" s="131">
        <f t="shared" si="21"/>
        <v>1.1566034467455865E-2</v>
      </c>
      <c r="Q65" s="128">
        <v>432</v>
      </c>
      <c r="R65" s="129">
        <v>896410</v>
      </c>
      <c r="S65" s="129">
        <v>239566</v>
      </c>
      <c r="T65" s="168">
        <v>199424.606</v>
      </c>
      <c r="U65" s="131">
        <f t="shared" si="22"/>
        <v>0.27214511061156371</v>
      </c>
      <c r="V65" s="128">
        <v>85</v>
      </c>
      <c r="W65" s="129">
        <v>50369</v>
      </c>
      <c r="X65" s="129">
        <v>14900</v>
      </c>
      <c r="Y65" s="168">
        <v>13872.58</v>
      </c>
      <c r="Z65" s="131">
        <f t="shared" si="23"/>
        <v>1.9705874701090528E-2</v>
      </c>
      <c r="AA65" s="128">
        <v>76</v>
      </c>
      <c r="AB65" s="129">
        <v>29231</v>
      </c>
      <c r="AC65" s="129">
        <v>5538</v>
      </c>
      <c r="AD65" s="168">
        <v>6835.82</v>
      </c>
      <c r="AE65" s="131">
        <f t="shared" si="24"/>
        <v>1.0071487951350733E-2</v>
      </c>
    </row>
    <row r="66" spans="1:31" ht="12.75" customHeight="1" x14ac:dyDescent="0.2">
      <c r="A66" s="114" t="str">
        <f>$A$26</f>
        <v>4.0% – 4.9%</v>
      </c>
      <c r="B66" s="33">
        <v>26</v>
      </c>
      <c r="C66" s="8">
        <v>6164</v>
      </c>
      <c r="D66" s="8">
        <v>5170</v>
      </c>
      <c r="E66" s="152">
        <v>2028.232</v>
      </c>
      <c r="F66" s="34">
        <f t="shared" si="14"/>
        <v>2.4197924301349052E-3</v>
      </c>
      <c r="G66" s="47">
        <v>8</v>
      </c>
      <c r="H66" s="48">
        <v>4376</v>
      </c>
      <c r="I66" s="48">
        <v>653</v>
      </c>
      <c r="J66" s="162">
        <v>423.11</v>
      </c>
      <c r="K66" s="50">
        <f t="shared" si="20"/>
        <v>5.3268599929708516E-4</v>
      </c>
      <c r="L66" s="128">
        <v>97</v>
      </c>
      <c r="M66" s="129">
        <v>77595</v>
      </c>
      <c r="N66" s="129">
        <v>14358</v>
      </c>
      <c r="O66" s="168">
        <v>12389.42</v>
      </c>
      <c r="P66" s="131">
        <f t="shared" si="21"/>
        <v>1.6105264129688122E-2</v>
      </c>
      <c r="Q66" s="128">
        <v>238</v>
      </c>
      <c r="R66" s="129">
        <v>750820</v>
      </c>
      <c r="S66" s="129">
        <v>184260</v>
      </c>
      <c r="T66" s="168">
        <v>154746.318</v>
      </c>
      <c r="U66" s="131">
        <f t="shared" si="22"/>
        <v>0.21117481274523472</v>
      </c>
      <c r="V66" s="128">
        <v>42</v>
      </c>
      <c r="W66" s="129">
        <v>13804</v>
      </c>
      <c r="X66" s="129">
        <v>4835</v>
      </c>
      <c r="Y66" s="168">
        <v>3064.607</v>
      </c>
      <c r="Z66" s="131">
        <f t="shared" si="23"/>
        <v>4.3532465878794672E-3</v>
      </c>
      <c r="AA66" s="128">
        <v>137</v>
      </c>
      <c r="AB66" s="129">
        <v>99925</v>
      </c>
      <c r="AC66" s="129">
        <v>21073</v>
      </c>
      <c r="AD66" s="168">
        <v>16751.225999999999</v>
      </c>
      <c r="AE66" s="131">
        <f t="shared" si="24"/>
        <v>2.4680253551052123E-2</v>
      </c>
    </row>
    <row r="67" spans="1:31" ht="12.75" customHeight="1" x14ac:dyDescent="0.2">
      <c r="A67" s="114" t="str">
        <f>$A$27</f>
        <v>5.0% – 5.9%</v>
      </c>
      <c r="B67" s="33">
        <v>38</v>
      </c>
      <c r="C67" s="8">
        <v>60174</v>
      </c>
      <c r="D67" s="8">
        <v>9042</v>
      </c>
      <c r="E67" s="152">
        <v>9483.6949999999997</v>
      </c>
      <c r="F67" s="34">
        <f t="shared" si="14"/>
        <v>1.1314570212238171E-2</v>
      </c>
      <c r="G67" s="47">
        <v>26</v>
      </c>
      <c r="H67" s="48">
        <v>4370</v>
      </c>
      <c r="I67" s="48">
        <v>1080</v>
      </c>
      <c r="J67" s="162">
        <v>592.43799999999999</v>
      </c>
      <c r="K67" s="50">
        <f t="shared" si="20"/>
        <v>7.4586615313173058E-4</v>
      </c>
      <c r="L67" s="128">
        <v>137</v>
      </c>
      <c r="M67" s="129">
        <v>216713</v>
      </c>
      <c r="N67" s="129">
        <v>59000</v>
      </c>
      <c r="O67" s="168">
        <v>49814.464999999997</v>
      </c>
      <c r="P67" s="131">
        <f t="shared" si="21"/>
        <v>6.4754856668359326E-2</v>
      </c>
      <c r="Q67" s="128">
        <v>85</v>
      </c>
      <c r="R67" s="129">
        <v>391337</v>
      </c>
      <c r="S67" s="129">
        <v>166815</v>
      </c>
      <c r="T67" s="168">
        <v>152402.29800000001</v>
      </c>
      <c r="U67" s="131">
        <f t="shared" si="22"/>
        <v>0.2079760420670782</v>
      </c>
      <c r="V67" s="128">
        <v>44</v>
      </c>
      <c r="W67" s="129">
        <v>14549</v>
      </c>
      <c r="X67" s="129">
        <v>3937</v>
      </c>
      <c r="Y67" s="168">
        <v>2672.3789999999999</v>
      </c>
      <c r="Z67" s="131">
        <f t="shared" si="23"/>
        <v>3.7960902534226221E-3</v>
      </c>
      <c r="AA67" s="128">
        <v>235</v>
      </c>
      <c r="AB67" s="129">
        <v>272211</v>
      </c>
      <c r="AC67" s="129">
        <v>100085</v>
      </c>
      <c r="AD67" s="168">
        <v>81836.039999999994</v>
      </c>
      <c r="AE67" s="131">
        <f t="shared" si="24"/>
        <v>0.12057232209833738</v>
      </c>
    </row>
    <row r="68" spans="1:31" ht="12.75" customHeight="1" x14ac:dyDescent="0.2">
      <c r="A68" s="114" t="str">
        <f>$A$28</f>
        <v>6.0% – 6.9%</v>
      </c>
      <c r="B68" s="33">
        <v>36</v>
      </c>
      <c r="C68" s="8">
        <v>179089</v>
      </c>
      <c r="D68" s="8">
        <v>8045</v>
      </c>
      <c r="E68" s="152">
        <v>24782.542000000001</v>
      </c>
      <c r="F68" s="34">
        <f t="shared" si="14"/>
        <v>2.9566936884488738E-2</v>
      </c>
      <c r="G68" s="47">
        <v>29</v>
      </c>
      <c r="H68" s="48">
        <v>7140</v>
      </c>
      <c r="I68" s="48">
        <v>1887</v>
      </c>
      <c r="J68" s="162">
        <v>1523.1790000000001</v>
      </c>
      <c r="K68" s="50">
        <f t="shared" si="20"/>
        <v>1.9176481948508307E-3</v>
      </c>
      <c r="L68" s="128">
        <v>266</v>
      </c>
      <c r="M68" s="129">
        <v>546160</v>
      </c>
      <c r="N68" s="129">
        <v>140772</v>
      </c>
      <c r="O68" s="168">
        <v>124117.50900000001</v>
      </c>
      <c r="P68" s="131">
        <f t="shared" si="21"/>
        <v>0.1613429252994848</v>
      </c>
      <c r="Q68" s="128">
        <v>20</v>
      </c>
      <c r="R68" s="129">
        <v>15460</v>
      </c>
      <c r="S68" s="129">
        <v>6858</v>
      </c>
      <c r="T68" s="168">
        <v>4942.1570000000002</v>
      </c>
      <c r="U68" s="131">
        <f t="shared" si="22"/>
        <v>6.74432253071476E-3</v>
      </c>
      <c r="V68" s="128">
        <v>40</v>
      </c>
      <c r="W68" s="129">
        <v>7890</v>
      </c>
      <c r="X68" s="129">
        <v>1965</v>
      </c>
      <c r="Y68" s="168">
        <v>1312.422</v>
      </c>
      <c r="Z68" s="131">
        <f t="shared" si="23"/>
        <v>1.8642836074439385E-3</v>
      </c>
      <c r="AA68" s="128">
        <v>327</v>
      </c>
      <c r="AB68" s="129">
        <v>656110</v>
      </c>
      <c r="AC68" s="129">
        <v>205080</v>
      </c>
      <c r="AD68" s="168">
        <v>157372.34700000001</v>
      </c>
      <c r="AE68" s="131">
        <f t="shared" si="24"/>
        <v>0.23186299473746921</v>
      </c>
    </row>
    <row r="69" spans="1:31" ht="12.75" customHeight="1" x14ac:dyDescent="0.2">
      <c r="A69" s="114" t="str">
        <f>$A$29</f>
        <v>7.0% – 7.9%</v>
      </c>
      <c r="B69" s="33">
        <v>65</v>
      </c>
      <c r="C69" s="8">
        <v>101126</v>
      </c>
      <c r="D69" s="8">
        <v>10158</v>
      </c>
      <c r="E69" s="152">
        <v>9479.2340000000004</v>
      </c>
      <c r="F69" s="34">
        <f t="shared" si="14"/>
        <v>1.1309247993660202E-2</v>
      </c>
      <c r="G69" s="47">
        <v>24</v>
      </c>
      <c r="H69" s="48">
        <v>5743</v>
      </c>
      <c r="I69" s="48">
        <v>1279</v>
      </c>
      <c r="J69" s="162">
        <v>1168.395</v>
      </c>
      <c r="K69" s="50">
        <f t="shared" si="20"/>
        <v>1.4709830969457537E-3</v>
      </c>
      <c r="L69" s="128">
        <v>302</v>
      </c>
      <c r="M69" s="129">
        <v>700710</v>
      </c>
      <c r="N69" s="129">
        <v>188803</v>
      </c>
      <c r="O69" s="168">
        <v>168650.43400000001</v>
      </c>
      <c r="P69" s="131">
        <f t="shared" si="21"/>
        <v>0.21923219853363066</v>
      </c>
      <c r="Q69" s="128">
        <v>15</v>
      </c>
      <c r="R69" s="129">
        <v>40217</v>
      </c>
      <c r="S69" s="129">
        <v>17656</v>
      </c>
      <c r="T69" s="168">
        <v>14212.789000000001</v>
      </c>
      <c r="U69" s="131">
        <f t="shared" si="22"/>
        <v>1.9395505459861941E-2</v>
      </c>
      <c r="V69" s="128">
        <v>22</v>
      </c>
      <c r="W69" s="129">
        <v>35983</v>
      </c>
      <c r="X69" s="129">
        <v>1044</v>
      </c>
      <c r="Y69" s="168">
        <v>2680.152</v>
      </c>
      <c r="Z69" s="131">
        <f t="shared" si="23"/>
        <v>3.807131729777531E-3</v>
      </c>
      <c r="AA69" s="128">
        <v>355</v>
      </c>
      <c r="AB69" s="129">
        <v>884439</v>
      </c>
      <c r="AC69" s="129">
        <v>168644</v>
      </c>
      <c r="AD69" s="168">
        <v>151102.11300000001</v>
      </c>
      <c r="AE69" s="131">
        <f t="shared" si="24"/>
        <v>0.22262480733886164</v>
      </c>
    </row>
    <row r="70" spans="1:31" ht="12.75" customHeight="1" x14ac:dyDescent="0.2">
      <c r="A70" s="114" t="str">
        <f>$A$30</f>
        <v>8.0% – 8.9%</v>
      </c>
      <c r="B70" s="33">
        <v>105</v>
      </c>
      <c r="C70" s="8">
        <v>464203</v>
      </c>
      <c r="D70" s="8">
        <v>126117</v>
      </c>
      <c r="E70" s="152">
        <v>114430.909</v>
      </c>
      <c r="F70" s="34">
        <f t="shared" si="14"/>
        <v>0.13652237385647017</v>
      </c>
      <c r="G70" s="47">
        <v>11</v>
      </c>
      <c r="H70" s="48">
        <v>4938</v>
      </c>
      <c r="I70" s="48">
        <v>1623</v>
      </c>
      <c r="J70" s="162">
        <v>1113.3030000000001</v>
      </c>
      <c r="K70" s="50">
        <f t="shared" si="20"/>
        <v>1.4016235047043153E-3</v>
      </c>
      <c r="L70" s="128">
        <v>253</v>
      </c>
      <c r="M70" s="129">
        <v>529176</v>
      </c>
      <c r="N70" s="129">
        <v>141781</v>
      </c>
      <c r="O70" s="168">
        <v>113790.86199999999</v>
      </c>
      <c r="P70" s="131">
        <f t="shared" si="21"/>
        <v>0.1479191025935751</v>
      </c>
      <c r="Q70" s="128">
        <v>6</v>
      </c>
      <c r="R70" s="129">
        <v>1090</v>
      </c>
      <c r="S70" s="129">
        <v>255</v>
      </c>
      <c r="T70" s="168">
        <v>222.136</v>
      </c>
      <c r="U70" s="131">
        <f t="shared" si="22"/>
        <v>3.0313825110834272E-4</v>
      </c>
      <c r="V70" s="128">
        <v>20</v>
      </c>
      <c r="W70" s="129">
        <v>8534</v>
      </c>
      <c r="X70" s="129">
        <v>1597</v>
      </c>
      <c r="Y70" s="168">
        <v>1547.7529999999999</v>
      </c>
      <c r="Z70" s="131">
        <f t="shared" si="23"/>
        <v>2.1985691692703855E-3</v>
      </c>
      <c r="AA70" s="128">
        <v>258</v>
      </c>
      <c r="AB70" s="129">
        <v>407854</v>
      </c>
      <c r="AC70" s="129">
        <v>126373</v>
      </c>
      <c r="AD70" s="168">
        <v>97282.971000000005</v>
      </c>
      <c r="AE70" s="131">
        <f t="shared" si="24"/>
        <v>0.1433309054799721</v>
      </c>
    </row>
    <row r="71" spans="1:31" ht="12.75" customHeight="1" x14ac:dyDescent="0.2">
      <c r="A71" s="114" t="str">
        <f>$A$31</f>
        <v>9.0% – 9.9%</v>
      </c>
      <c r="B71" s="33">
        <v>172</v>
      </c>
      <c r="C71" s="8">
        <v>412152</v>
      </c>
      <c r="D71" s="8">
        <v>168782</v>
      </c>
      <c r="E71" s="152">
        <v>137634.302</v>
      </c>
      <c r="F71" s="34">
        <f t="shared" si="14"/>
        <v>0.16420529905183501</v>
      </c>
      <c r="G71" s="47">
        <v>13</v>
      </c>
      <c r="H71" s="48">
        <v>2655</v>
      </c>
      <c r="I71" s="48">
        <v>757</v>
      </c>
      <c r="J71" s="162">
        <v>1196.1099999999999</v>
      </c>
      <c r="K71" s="50">
        <f t="shared" si="20"/>
        <v>1.5058756602756647E-3</v>
      </c>
      <c r="L71" s="128">
        <v>132</v>
      </c>
      <c r="M71" s="129">
        <v>449272</v>
      </c>
      <c r="N71" s="129">
        <v>151415</v>
      </c>
      <c r="O71" s="168">
        <v>140235.53899999999</v>
      </c>
      <c r="P71" s="131">
        <f t="shared" si="21"/>
        <v>0.18229508693418897</v>
      </c>
      <c r="Q71" s="128">
        <v>4</v>
      </c>
      <c r="R71" s="129">
        <v>797</v>
      </c>
      <c r="S71" s="129">
        <v>341</v>
      </c>
      <c r="T71" s="168">
        <v>186.649</v>
      </c>
      <c r="U71" s="131">
        <f t="shared" si="22"/>
        <v>2.5471085925343512E-4</v>
      </c>
      <c r="V71" s="128">
        <v>7</v>
      </c>
      <c r="W71" s="129">
        <v>1360</v>
      </c>
      <c r="X71" s="129">
        <v>398</v>
      </c>
      <c r="Y71" s="168">
        <v>217.39500000000001</v>
      </c>
      <c r="Z71" s="131">
        <f t="shared" si="23"/>
        <v>3.0880763568446354E-4</v>
      </c>
      <c r="AA71" s="128">
        <v>134</v>
      </c>
      <c r="AB71" s="129">
        <v>135927</v>
      </c>
      <c r="AC71" s="129">
        <v>52241</v>
      </c>
      <c r="AD71" s="168">
        <v>38914.120000000003</v>
      </c>
      <c r="AE71" s="131">
        <f t="shared" si="24"/>
        <v>5.7333734755657208E-2</v>
      </c>
    </row>
    <row r="72" spans="1:31" ht="12.75" customHeight="1" x14ac:dyDescent="0.2">
      <c r="A72" s="114" t="str">
        <f>$A$32</f>
        <v>10.0% – 11.9%</v>
      </c>
      <c r="B72" s="33">
        <v>428</v>
      </c>
      <c r="C72" s="8">
        <v>1344650</v>
      </c>
      <c r="D72" s="8">
        <v>329532</v>
      </c>
      <c r="E72" s="152">
        <v>323993.14899999998</v>
      </c>
      <c r="F72" s="34">
        <f t="shared" si="14"/>
        <v>0.38654166257399075</v>
      </c>
      <c r="G72" s="47">
        <v>4</v>
      </c>
      <c r="H72" s="48">
        <v>1609</v>
      </c>
      <c r="I72" s="48">
        <v>1662</v>
      </c>
      <c r="J72" s="162">
        <v>762.08199999999999</v>
      </c>
      <c r="K72" s="50">
        <f t="shared" si="20"/>
        <v>9.5944414387823793E-4</v>
      </c>
      <c r="L72" s="128">
        <v>88</v>
      </c>
      <c r="M72" s="129">
        <v>154242</v>
      </c>
      <c r="N72" s="129">
        <v>35407</v>
      </c>
      <c r="O72" s="168">
        <v>35089.051999999996</v>
      </c>
      <c r="P72" s="131">
        <f t="shared" si="21"/>
        <v>4.5612986767771313E-2</v>
      </c>
      <c r="Q72" s="128">
        <v>0</v>
      </c>
      <c r="R72" s="129">
        <v>0</v>
      </c>
      <c r="S72" s="129">
        <v>0</v>
      </c>
      <c r="T72" s="168">
        <v>0</v>
      </c>
      <c r="U72" s="131">
        <f t="shared" si="22"/>
        <v>0</v>
      </c>
      <c r="V72" s="128">
        <v>11</v>
      </c>
      <c r="W72" s="129">
        <v>1057</v>
      </c>
      <c r="X72" s="129">
        <v>177</v>
      </c>
      <c r="Y72" s="168">
        <v>131.81800000000001</v>
      </c>
      <c r="Z72" s="131">
        <f t="shared" si="23"/>
        <v>1.8724627944826064E-4</v>
      </c>
      <c r="AA72" s="128">
        <v>57</v>
      </c>
      <c r="AB72" s="129">
        <v>75561</v>
      </c>
      <c r="AC72" s="129">
        <v>16848</v>
      </c>
      <c r="AD72" s="168">
        <v>18234.667999999998</v>
      </c>
      <c r="AE72" s="131">
        <f t="shared" si="24"/>
        <v>2.686586818536485E-2</v>
      </c>
    </row>
    <row r="73" spans="1:31" ht="12.75" customHeight="1" x14ac:dyDescent="0.2">
      <c r="A73" s="114" t="str">
        <f>$A$33</f>
        <v>12.0% – 14.9%</v>
      </c>
      <c r="B73" s="33">
        <v>302</v>
      </c>
      <c r="C73" s="8">
        <v>491518</v>
      </c>
      <c r="D73" s="8">
        <v>112250</v>
      </c>
      <c r="E73" s="152">
        <v>115697.405</v>
      </c>
      <c r="F73" s="34">
        <f t="shared" si="14"/>
        <v>0.13803337330505205</v>
      </c>
      <c r="G73" s="47">
        <v>2</v>
      </c>
      <c r="H73" s="48">
        <v>265</v>
      </c>
      <c r="I73" s="48">
        <v>82</v>
      </c>
      <c r="J73" s="162">
        <v>92.09</v>
      </c>
      <c r="K73" s="50">
        <f t="shared" si="20"/>
        <v>1.1593924434607685E-4</v>
      </c>
      <c r="L73" s="128">
        <v>27</v>
      </c>
      <c r="M73" s="129">
        <v>43055</v>
      </c>
      <c r="N73" s="129">
        <v>6777</v>
      </c>
      <c r="O73" s="168">
        <v>8283.5</v>
      </c>
      <c r="P73" s="131">
        <f t="shared" si="21"/>
        <v>1.0767893526756826E-2</v>
      </c>
      <c r="Q73" s="128">
        <v>1</v>
      </c>
      <c r="R73" s="129">
        <v>416</v>
      </c>
      <c r="S73" s="129">
        <v>187</v>
      </c>
      <c r="T73" s="168">
        <v>128.209</v>
      </c>
      <c r="U73" s="131">
        <f t="shared" si="22"/>
        <v>1.7496061888369971E-4</v>
      </c>
      <c r="V73" s="128">
        <v>0</v>
      </c>
      <c r="W73" s="129">
        <v>0</v>
      </c>
      <c r="X73" s="129">
        <v>0</v>
      </c>
      <c r="Y73" s="168">
        <v>0</v>
      </c>
      <c r="Z73" s="131">
        <f t="shared" si="23"/>
        <v>0</v>
      </c>
      <c r="AA73" s="128">
        <v>12</v>
      </c>
      <c r="AB73" s="129">
        <v>2473</v>
      </c>
      <c r="AC73" s="129">
        <v>463</v>
      </c>
      <c r="AD73" s="168">
        <v>436.577</v>
      </c>
      <c r="AE73" s="131">
        <f t="shared" si="24"/>
        <v>6.432264154610345E-4</v>
      </c>
    </row>
    <row r="74" spans="1:31" ht="12.75" customHeight="1" x14ac:dyDescent="0.2">
      <c r="A74" s="114" t="str">
        <f>$A$34</f>
        <v>15.0% oder höher</v>
      </c>
      <c r="B74" s="33">
        <v>64</v>
      </c>
      <c r="C74" s="8">
        <v>94696</v>
      </c>
      <c r="D74" s="8">
        <v>14894</v>
      </c>
      <c r="E74" s="152">
        <v>16274.61</v>
      </c>
      <c r="F74" s="34">
        <f t="shared" si="14"/>
        <v>1.9416505646986063E-2</v>
      </c>
      <c r="G74" s="47">
        <v>3</v>
      </c>
      <c r="H74" s="48">
        <v>66</v>
      </c>
      <c r="I74" s="48">
        <v>54</v>
      </c>
      <c r="J74" s="162">
        <v>31.591000000000001</v>
      </c>
      <c r="K74" s="50">
        <f t="shared" si="20"/>
        <v>3.9772360388065085E-5</v>
      </c>
      <c r="L74" s="128">
        <v>10</v>
      </c>
      <c r="M74" s="129">
        <v>6155</v>
      </c>
      <c r="N74" s="129">
        <v>1221</v>
      </c>
      <c r="O74" s="168">
        <v>1565.058</v>
      </c>
      <c r="P74" s="131">
        <f t="shared" si="21"/>
        <v>2.0344513680447861E-3</v>
      </c>
      <c r="Q74" s="128">
        <v>5</v>
      </c>
      <c r="R74" s="129">
        <v>274</v>
      </c>
      <c r="S74" s="129">
        <v>126</v>
      </c>
      <c r="T74" s="168">
        <v>70.52600000000001</v>
      </c>
      <c r="U74" s="131">
        <f t="shared" si="22"/>
        <v>9.6243419786378544E-5</v>
      </c>
      <c r="V74" s="128">
        <v>3</v>
      </c>
      <c r="W74" s="129">
        <v>160</v>
      </c>
      <c r="X74" s="129">
        <v>24</v>
      </c>
      <c r="Y74" s="168">
        <v>36.393999999999998</v>
      </c>
      <c r="Z74" s="131">
        <f t="shared" si="23"/>
        <v>5.1697348573335936E-5</v>
      </c>
      <c r="AA74" s="128">
        <v>3</v>
      </c>
      <c r="AB74" s="129">
        <v>29</v>
      </c>
      <c r="AC74" s="129">
        <v>0</v>
      </c>
      <c r="AD74" s="168">
        <v>4.9169999999999998</v>
      </c>
      <c r="AE74" s="131">
        <f t="shared" si="24"/>
        <v>7.2444134363970311E-6</v>
      </c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115" t="s">
        <v>2</v>
      </c>
      <c r="B76" s="35">
        <f t="shared" ref="B76:F76" si="25">SUM(B$52:B$75)</f>
        <v>1418</v>
      </c>
      <c r="C76" s="9">
        <f t="shared" si="25"/>
        <v>4004052</v>
      </c>
      <c r="D76" s="9">
        <f t="shared" si="25"/>
        <v>792852</v>
      </c>
      <c r="E76" s="153">
        <f t="shared" si="25"/>
        <v>838184.28999999992</v>
      </c>
      <c r="F76" s="67">
        <f t="shared" si="25"/>
        <v>1.0000000000000002</v>
      </c>
      <c r="G76" s="51">
        <f t="shared" ref="G76:AE76" si="26">SUM(G$52:G$75)</f>
        <v>1549</v>
      </c>
      <c r="H76" s="68">
        <f t="shared" si="26"/>
        <v>3936527</v>
      </c>
      <c r="I76" s="68">
        <f t="shared" si="26"/>
        <v>785835</v>
      </c>
      <c r="J76" s="163">
        <f t="shared" si="26"/>
        <v>794295.32699999993</v>
      </c>
      <c r="K76" s="69">
        <f t="shared" si="26"/>
        <v>1.0000000000000002</v>
      </c>
      <c r="L76" s="132">
        <f t="shared" si="26"/>
        <v>1616</v>
      </c>
      <c r="M76" s="133">
        <f t="shared" si="26"/>
        <v>3850189</v>
      </c>
      <c r="N76" s="133">
        <f t="shared" si="26"/>
        <v>761307</v>
      </c>
      <c r="O76" s="169">
        <f t="shared" si="26"/>
        <v>769277.66599999997</v>
      </c>
      <c r="P76" s="135">
        <f t="shared" si="26"/>
        <v>1</v>
      </c>
      <c r="Q76" s="132">
        <f t="shared" si="26"/>
        <v>1643</v>
      </c>
      <c r="R76" s="133">
        <f t="shared" si="26"/>
        <v>3728054</v>
      </c>
      <c r="S76" s="133">
        <f t="shared" si="26"/>
        <v>738727</v>
      </c>
      <c r="T76" s="169">
        <f t="shared" si="26"/>
        <v>732787.76</v>
      </c>
      <c r="U76" s="135">
        <f t="shared" si="26"/>
        <v>1</v>
      </c>
      <c r="V76" s="132">
        <f t="shared" si="26"/>
        <v>1705</v>
      </c>
      <c r="W76" s="133">
        <f t="shared" si="26"/>
        <v>3729812</v>
      </c>
      <c r="X76" s="133">
        <f t="shared" si="26"/>
        <v>734767</v>
      </c>
      <c r="Y76" s="169">
        <f t="shared" si="26"/>
        <v>703981.94499999983</v>
      </c>
      <c r="Z76" s="135">
        <f t="shared" si="26"/>
        <v>1.0000000000000002</v>
      </c>
      <c r="AA76" s="132">
        <f t="shared" si="26"/>
        <v>1802</v>
      </c>
      <c r="AB76" s="133">
        <f t="shared" si="26"/>
        <v>3664657</v>
      </c>
      <c r="AC76" s="133">
        <f t="shared" si="26"/>
        <v>714906</v>
      </c>
      <c r="AD76" s="169">
        <f t="shared" si="26"/>
        <v>678729.89899999998</v>
      </c>
      <c r="AE76" s="135">
        <f t="shared" si="26"/>
        <v>1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</row>
    <row r="92" spans="1:3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</row>
    <row r="93" spans="1:31" ht="12.75" customHeight="1" x14ac:dyDescent="0.2">
      <c r="A93" s="114" t="str">
        <f>$A$13</f>
        <v>unter -10.0%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27"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95" si="28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95" si="29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96" si="30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7" si="31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7" si="32">AD93/AD$116</f>
        <v>0</v>
      </c>
    </row>
    <row r="94" spans="1:31" ht="12.75" customHeight="1" x14ac:dyDescent="0.2">
      <c r="A94" s="114" t="str">
        <f>$A$14</f>
        <v>-10.0% – -8.1%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7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8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9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0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1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2"/>
        <v>0</v>
      </c>
    </row>
    <row r="95" spans="1:31" ht="12.75" customHeight="1" x14ac:dyDescent="0.2">
      <c r="A95" s="114" t="str">
        <f>$A$15</f>
        <v>-8.0% – -6.1%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7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8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9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0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1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2"/>
        <v>0</v>
      </c>
    </row>
    <row r="96" spans="1:31" x14ac:dyDescent="0.2">
      <c r="A96" s="114" t="str">
        <f>$A$16</f>
        <v>-6.0% – -5.1%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7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ref="K96:K114" si="33"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ref="P96:P114" si="34"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0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1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2"/>
        <v>0</v>
      </c>
    </row>
    <row r="97" spans="1:31" x14ac:dyDescent="0.2">
      <c r="A97" s="114" t="str">
        <f>$A$17</f>
        <v>-5.0% – -4.1%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7"/>
        <v>0</v>
      </c>
      <c r="G97" s="53">
        <v>2</v>
      </c>
      <c r="H97" s="54">
        <v>899</v>
      </c>
      <c r="I97" s="54">
        <v>452</v>
      </c>
      <c r="J97" s="164">
        <v>281.76400000000001</v>
      </c>
      <c r="K97" s="56">
        <f t="shared" si="33"/>
        <v>2.2039357528683455E-3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4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1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2"/>
        <v>0</v>
      </c>
    </row>
    <row r="98" spans="1:31" x14ac:dyDescent="0.2">
      <c r="A98" s="114" t="str">
        <f>$A$18</f>
        <v>-4.0% – -3.1%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7"/>
        <v>0</v>
      </c>
      <c r="G98" s="53">
        <v>6</v>
      </c>
      <c r="H98" s="54">
        <v>37889</v>
      </c>
      <c r="I98" s="54">
        <v>18213</v>
      </c>
      <c r="J98" s="164">
        <v>15869.057000000001</v>
      </c>
      <c r="K98" s="56">
        <f t="shared" si="33"/>
        <v>0.12412651043641376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4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>T98/T$116</f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>Y98/Y$116</f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>AD98/AD$116</f>
        <v>0</v>
      </c>
    </row>
    <row r="99" spans="1:31" x14ac:dyDescent="0.2">
      <c r="A99" s="114" t="str">
        <f>$A$19</f>
        <v>-3.0% – -2.1%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7"/>
        <v>0</v>
      </c>
      <c r="G99" s="53">
        <v>14</v>
      </c>
      <c r="H99" s="54">
        <v>237691</v>
      </c>
      <c r="I99" s="54">
        <v>117064</v>
      </c>
      <c r="J99" s="164">
        <v>100262.349</v>
      </c>
      <c r="K99" s="56">
        <f t="shared" si="33"/>
        <v>0.7842441746556118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3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>T99/T$116</f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>Y99/Y$116</f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>AD99/AD$116</f>
        <v>0</v>
      </c>
    </row>
    <row r="100" spans="1:31" ht="12.75" customHeight="1" x14ac:dyDescent="0.2">
      <c r="A100" s="114" t="str">
        <f>$A$20</f>
        <v>-2.0% – -1.1%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7"/>
        <v>0</v>
      </c>
      <c r="G100" s="53">
        <v>9</v>
      </c>
      <c r="H100" s="54">
        <v>27053</v>
      </c>
      <c r="I100" s="54">
        <v>14654</v>
      </c>
      <c r="J100" s="164">
        <v>10747.652</v>
      </c>
      <c r="K100" s="56">
        <f t="shared" si="33"/>
        <v>8.4067285040626119E-2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4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>T100/T$116</f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>Y100/Y$116</f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>AD100/AD$116</f>
        <v>0</v>
      </c>
    </row>
    <row r="101" spans="1:31" ht="12.75" customHeight="1" x14ac:dyDescent="0.2">
      <c r="A101" s="114" t="str">
        <f>$A$21</f>
        <v>-1.0% – -0.1%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7"/>
        <v>0</v>
      </c>
      <c r="G101" s="53">
        <v>2</v>
      </c>
      <c r="H101" s="54">
        <v>1086</v>
      </c>
      <c r="I101" s="54">
        <v>548</v>
      </c>
      <c r="J101" s="164">
        <v>364.35500000000002</v>
      </c>
      <c r="K101" s="56">
        <f t="shared" si="33"/>
        <v>2.8499560314175906E-3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4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>T101/T$116</f>
        <v>0</v>
      </c>
      <c r="V101" s="136">
        <v>1</v>
      </c>
      <c r="W101" s="137">
        <v>46271</v>
      </c>
      <c r="X101" s="137">
        <v>23029</v>
      </c>
      <c r="Y101" s="170">
        <v>18811.918000000001</v>
      </c>
      <c r="Z101" s="139">
        <f>Y101/Y$116</f>
        <v>0.15775456678693897</v>
      </c>
      <c r="AA101" s="136">
        <v>0</v>
      </c>
      <c r="AB101" s="137">
        <v>0</v>
      </c>
      <c r="AC101" s="137">
        <v>0</v>
      </c>
      <c r="AD101" s="170">
        <v>0</v>
      </c>
      <c r="AE101" s="139">
        <f>AD101/AD$116</f>
        <v>0</v>
      </c>
    </row>
    <row r="102" spans="1:31" ht="12.75" customHeight="1" x14ac:dyDescent="0.2">
      <c r="A102" s="114" t="str">
        <f>$A$22</f>
        <v>0.0% – 0.9%</v>
      </c>
      <c r="B102" s="36">
        <v>2</v>
      </c>
      <c r="C102" s="10">
        <v>11</v>
      </c>
      <c r="D102" s="10">
        <v>150</v>
      </c>
      <c r="E102" s="154">
        <v>77.701999999999998</v>
      </c>
      <c r="F102" s="37">
        <f t="shared" si="27"/>
        <v>5.5934834442154693E-4</v>
      </c>
      <c r="G102" s="53">
        <v>2</v>
      </c>
      <c r="H102" s="54">
        <v>11</v>
      </c>
      <c r="I102" s="54">
        <v>154</v>
      </c>
      <c r="J102" s="164">
        <v>76.754999999999995</v>
      </c>
      <c r="K102" s="56">
        <f t="shared" si="33"/>
        <v>6.003715475057489E-4</v>
      </c>
      <c r="L102" s="136">
        <v>1</v>
      </c>
      <c r="M102" s="137">
        <v>11</v>
      </c>
      <c r="N102" s="137">
        <v>25</v>
      </c>
      <c r="O102" s="170">
        <v>59.777000000000001</v>
      </c>
      <c r="P102" s="139">
        <f t="shared" si="34"/>
        <v>4.4606333714341883E-4</v>
      </c>
      <c r="Q102" s="136">
        <v>1</v>
      </c>
      <c r="R102" s="137">
        <v>11</v>
      </c>
      <c r="S102" s="137">
        <v>25</v>
      </c>
      <c r="T102" s="170">
        <v>58.862000000000002</v>
      </c>
      <c r="U102" s="139">
        <f t="shared" ref="U102:U114" si="35">T102/T$116</f>
        <v>4.6247023990021046E-4</v>
      </c>
      <c r="V102" s="136">
        <v>8</v>
      </c>
      <c r="W102" s="137">
        <v>24369</v>
      </c>
      <c r="X102" s="137">
        <v>10159</v>
      </c>
      <c r="Y102" s="170">
        <v>10090.466</v>
      </c>
      <c r="Z102" s="139">
        <f t="shared" ref="Z102:Z114" si="36">Y102/Y$116</f>
        <v>8.4617479860816788E-2</v>
      </c>
      <c r="AA102" s="136">
        <v>4</v>
      </c>
      <c r="AB102" s="137">
        <v>349</v>
      </c>
      <c r="AC102" s="137">
        <v>286</v>
      </c>
      <c r="AD102" s="170">
        <v>235.86</v>
      </c>
      <c r="AE102" s="139">
        <f t="shared" ref="AE102:AE114" si="37">AD102/AD$116</f>
        <v>1.8823455650626448E-3</v>
      </c>
    </row>
    <row r="103" spans="1:31" ht="12.75" customHeight="1" x14ac:dyDescent="0.2">
      <c r="A103" s="114" t="str">
        <f>$A$23</f>
        <v>1.0% – 1.9%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7"/>
        <v>0</v>
      </c>
      <c r="G103" s="53">
        <v>2</v>
      </c>
      <c r="H103" s="54">
        <v>424</v>
      </c>
      <c r="I103" s="54">
        <v>189</v>
      </c>
      <c r="J103" s="164">
        <v>126.211</v>
      </c>
      <c r="K103" s="56">
        <f t="shared" si="33"/>
        <v>9.8721247322321789E-4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4"/>
        <v>0</v>
      </c>
      <c r="Q103" s="136">
        <v>1</v>
      </c>
      <c r="R103" s="137">
        <v>575</v>
      </c>
      <c r="S103" s="137">
        <v>239</v>
      </c>
      <c r="T103" s="170">
        <v>151.995</v>
      </c>
      <c r="U103" s="139">
        <f t="shared" si="35"/>
        <v>1.1942027813127737E-3</v>
      </c>
      <c r="V103" s="136">
        <v>17</v>
      </c>
      <c r="W103" s="137">
        <v>148151</v>
      </c>
      <c r="X103" s="137">
        <v>71761</v>
      </c>
      <c r="Y103" s="170">
        <v>56905.474999999999</v>
      </c>
      <c r="Z103" s="139">
        <f t="shared" si="36"/>
        <v>0.47720272629457483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7"/>
        <v>0</v>
      </c>
    </row>
    <row r="104" spans="1:31" ht="12.75" customHeight="1" x14ac:dyDescent="0.2">
      <c r="A104" s="114" t="str">
        <f>$A$24</f>
        <v>2.0% – 2.9%</v>
      </c>
      <c r="B104" s="36">
        <v>1</v>
      </c>
      <c r="C104" s="10">
        <v>0</v>
      </c>
      <c r="D104" s="10">
        <v>25</v>
      </c>
      <c r="E104" s="154">
        <v>3.8639999999999999</v>
      </c>
      <c r="F104" s="37">
        <f t="shared" si="27"/>
        <v>2.7815526020499565E-5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3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4"/>
        <v>0</v>
      </c>
      <c r="Q104" s="136">
        <v>7</v>
      </c>
      <c r="R104" s="137">
        <v>70382</v>
      </c>
      <c r="S104" s="137">
        <v>27187</v>
      </c>
      <c r="T104" s="170">
        <v>22881.217000000001</v>
      </c>
      <c r="U104" s="139">
        <f t="shared" si="35"/>
        <v>0.17977442008764183</v>
      </c>
      <c r="V104" s="136">
        <v>8</v>
      </c>
      <c r="W104" s="137">
        <v>76273</v>
      </c>
      <c r="X104" s="137">
        <v>32896</v>
      </c>
      <c r="Y104" s="170">
        <v>29332.888999999999</v>
      </c>
      <c r="Z104" s="139">
        <f t="shared" si="36"/>
        <v>0.2459822117449357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37"/>
        <v>0</v>
      </c>
    </row>
    <row r="105" spans="1:31" ht="12.75" customHeight="1" x14ac:dyDescent="0.2">
      <c r="A105" s="114" t="str">
        <f>$A$25</f>
        <v>3.0% – 3.9%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7"/>
        <v>0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33"/>
        <v>0</v>
      </c>
      <c r="L105" s="136">
        <v>1</v>
      </c>
      <c r="M105" s="137">
        <v>317</v>
      </c>
      <c r="N105" s="137">
        <v>186</v>
      </c>
      <c r="O105" s="170">
        <v>123.229</v>
      </c>
      <c r="P105" s="139">
        <f t="shared" si="34"/>
        <v>9.1954997696181405E-4</v>
      </c>
      <c r="Q105" s="136">
        <v>17</v>
      </c>
      <c r="R105" s="137">
        <v>138913</v>
      </c>
      <c r="S105" s="137">
        <v>64346</v>
      </c>
      <c r="T105" s="170">
        <v>56463.334999999999</v>
      </c>
      <c r="U105" s="139">
        <f t="shared" si="35"/>
        <v>0.44362427513533259</v>
      </c>
      <c r="V105" s="136">
        <v>2</v>
      </c>
      <c r="W105" s="137">
        <v>12823</v>
      </c>
      <c r="X105" s="137">
        <v>5849</v>
      </c>
      <c r="Y105" s="170">
        <v>4072.1640000000002</v>
      </c>
      <c r="Z105" s="139">
        <f t="shared" si="36"/>
        <v>3.4148695933363553E-2</v>
      </c>
      <c r="AA105" s="136">
        <v>0</v>
      </c>
      <c r="AB105" s="137">
        <v>0</v>
      </c>
      <c r="AC105" s="137">
        <v>0</v>
      </c>
      <c r="AD105" s="170">
        <v>0</v>
      </c>
      <c r="AE105" s="139">
        <f t="shared" si="37"/>
        <v>0</v>
      </c>
    </row>
    <row r="106" spans="1:31" ht="12.75" customHeight="1" x14ac:dyDescent="0.2">
      <c r="A106" s="114" t="str">
        <f>$A$26</f>
        <v>4.0% – 4.9%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27"/>
        <v>0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33"/>
        <v>0</v>
      </c>
      <c r="L106" s="136">
        <v>2</v>
      </c>
      <c r="M106" s="137">
        <v>847</v>
      </c>
      <c r="N106" s="137">
        <v>278</v>
      </c>
      <c r="O106" s="170">
        <v>130.61099999999999</v>
      </c>
      <c r="P106" s="139">
        <f t="shared" si="34"/>
        <v>9.746353702534264E-4</v>
      </c>
      <c r="Q106" s="136">
        <v>10</v>
      </c>
      <c r="R106" s="137">
        <v>54187</v>
      </c>
      <c r="S106" s="137">
        <v>28500</v>
      </c>
      <c r="T106" s="170">
        <v>22526.02</v>
      </c>
      <c r="U106" s="139">
        <f t="shared" si="35"/>
        <v>0.17698368851545884</v>
      </c>
      <c r="V106" s="136">
        <v>1</v>
      </c>
      <c r="W106" s="137">
        <v>392</v>
      </c>
      <c r="X106" s="137">
        <v>118</v>
      </c>
      <c r="Y106" s="170">
        <v>28.606999999999999</v>
      </c>
      <c r="Z106" s="139">
        <f t="shared" si="36"/>
        <v>2.3989499061573429E-4</v>
      </c>
      <c r="AA106" s="136">
        <v>3</v>
      </c>
      <c r="AB106" s="137">
        <v>1117</v>
      </c>
      <c r="AC106" s="137">
        <v>453</v>
      </c>
      <c r="AD106" s="170">
        <v>227.49600000000001</v>
      </c>
      <c r="AE106" s="139">
        <f t="shared" si="37"/>
        <v>1.8155943639001587E-3</v>
      </c>
    </row>
    <row r="107" spans="1:31" ht="12.75" customHeight="1" x14ac:dyDescent="0.2">
      <c r="A107" s="114" t="str">
        <f>$A$27</f>
        <v>5.0% – 5.9%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27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33"/>
        <v>0</v>
      </c>
      <c r="L107" s="136">
        <v>2</v>
      </c>
      <c r="M107" s="137">
        <v>687</v>
      </c>
      <c r="N107" s="137">
        <v>397</v>
      </c>
      <c r="O107" s="170">
        <v>194.202</v>
      </c>
      <c r="P107" s="139">
        <f t="shared" si="34"/>
        <v>1.4491592451934057E-3</v>
      </c>
      <c r="Q107" s="136">
        <v>1</v>
      </c>
      <c r="R107" s="137">
        <v>47340</v>
      </c>
      <c r="S107" s="137">
        <v>23342</v>
      </c>
      <c r="T107" s="170">
        <v>20661.907999999999</v>
      </c>
      <c r="U107" s="139">
        <f t="shared" si="35"/>
        <v>0.16233762953273889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36"/>
        <v>0</v>
      </c>
      <c r="AA107" s="136">
        <v>5</v>
      </c>
      <c r="AB107" s="137">
        <v>11686</v>
      </c>
      <c r="AC107" s="137">
        <v>4761</v>
      </c>
      <c r="AD107" s="170">
        <v>3553.442</v>
      </c>
      <c r="AE107" s="139">
        <f t="shared" si="37"/>
        <v>2.8359220679247579E-2</v>
      </c>
    </row>
    <row r="108" spans="1:31" ht="12.75" customHeight="1" x14ac:dyDescent="0.2">
      <c r="A108" s="114" t="str">
        <f>$A$28</f>
        <v>6.0% – 6.9%</v>
      </c>
      <c r="B108" s="36">
        <v>0</v>
      </c>
      <c r="C108" s="10">
        <v>0</v>
      </c>
      <c r="D108" s="10">
        <v>0</v>
      </c>
      <c r="E108" s="154">
        <v>0</v>
      </c>
      <c r="F108" s="37">
        <f t="shared" si="27"/>
        <v>0</v>
      </c>
      <c r="G108" s="53">
        <v>1</v>
      </c>
      <c r="H108" s="54">
        <v>317</v>
      </c>
      <c r="I108" s="54">
        <v>186</v>
      </c>
      <c r="J108" s="164">
        <v>117.68899999999999</v>
      </c>
      <c r="K108" s="56">
        <f t="shared" si="33"/>
        <v>9.2055406233345174E-4</v>
      </c>
      <c r="L108" s="136">
        <v>5</v>
      </c>
      <c r="M108" s="137">
        <v>23597</v>
      </c>
      <c r="N108" s="137">
        <v>11448</v>
      </c>
      <c r="O108" s="170">
        <v>10117.364</v>
      </c>
      <c r="P108" s="139">
        <f t="shared" si="34"/>
        <v>7.5497016393172758E-2</v>
      </c>
      <c r="Q108" s="136">
        <v>1</v>
      </c>
      <c r="R108" s="137">
        <v>3479</v>
      </c>
      <c r="S108" s="137">
        <v>2084</v>
      </c>
      <c r="T108" s="170">
        <v>1310.2860000000001</v>
      </c>
      <c r="U108" s="139">
        <f t="shared" si="35"/>
        <v>1.0294728020758506E-2</v>
      </c>
      <c r="V108" s="136">
        <v>0</v>
      </c>
      <c r="W108" s="137">
        <v>0</v>
      </c>
      <c r="X108" s="137">
        <v>0</v>
      </c>
      <c r="Y108" s="170">
        <v>0</v>
      </c>
      <c r="Z108" s="139">
        <f t="shared" si="36"/>
        <v>0</v>
      </c>
      <c r="AA108" s="136">
        <v>11</v>
      </c>
      <c r="AB108" s="137">
        <v>121331</v>
      </c>
      <c r="AC108" s="137">
        <v>59435</v>
      </c>
      <c r="AD108" s="170">
        <v>47596.334999999999</v>
      </c>
      <c r="AE108" s="139">
        <f t="shared" si="37"/>
        <v>0.37985563512459053</v>
      </c>
    </row>
    <row r="109" spans="1:31" ht="12.75" customHeight="1" x14ac:dyDescent="0.2">
      <c r="A109" s="114" t="str">
        <f>$A$29</f>
        <v>7.0% – 7.9%</v>
      </c>
      <c r="B109" s="36">
        <v>0</v>
      </c>
      <c r="C109" s="10">
        <v>0</v>
      </c>
      <c r="D109" s="10">
        <v>0</v>
      </c>
      <c r="E109" s="154">
        <v>0</v>
      </c>
      <c r="F109" s="37">
        <f t="shared" si="27"/>
        <v>0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33"/>
        <v>0</v>
      </c>
      <c r="L109" s="136">
        <v>12</v>
      </c>
      <c r="M109" s="137">
        <v>91664</v>
      </c>
      <c r="N109" s="137">
        <v>47398</v>
      </c>
      <c r="O109" s="170">
        <v>39756.034</v>
      </c>
      <c r="P109" s="139">
        <f t="shared" si="34"/>
        <v>0.29666442273160615</v>
      </c>
      <c r="Q109" s="136">
        <v>1</v>
      </c>
      <c r="R109" s="137">
        <v>7153</v>
      </c>
      <c r="S109" s="137">
        <v>4375</v>
      </c>
      <c r="T109" s="170">
        <v>3223.7559999999999</v>
      </c>
      <c r="U109" s="139">
        <f t="shared" si="35"/>
        <v>2.5328585686856423E-2</v>
      </c>
      <c r="V109" s="136">
        <v>0</v>
      </c>
      <c r="W109" s="137">
        <v>0</v>
      </c>
      <c r="X109" s="137">
        <v>0</v>
      </c>
      <c r="Y109" s="170">
        <v>0</v>
      </c>
      <c r="Z109" s="139">
        <f t="shared" si="36"/>
        <v>0</v>
      </c>
      <c r="AA109" s="136">
        <v>10</v>
      </c>
      <c r="AB109" s="137">
        <v>121181</v>
      </c>
      <c r="AC109" s="137">
        <v>52515</v>
      </c>
      <c r="AD109" s="170">
        <v>41284.364999999998</v>
      </c>
      <c r="AE109" s="139">
        <f t="shared" si="37"/>
        <v>0.32948122345534414</v>
      </c>
    </row>
    <row r="110" spans="1:31" ht="12.75" customHeight="1" x14ac:dyDescent="0.2">
      <c r="A110" s="114" t="str">
        <f>$A$30</f>
        <v>8.0% – 8.9%</v>
      </c>
      <c r="B110" s="36">
        <v>5</v>
      </c>
      <c r="C110" s="10">
        <v>3015</v>
      </c>
      <c r="D110" s="10">
        <v>1391</v>
      </c>
      <c r="E110" s="154">
        <v>916.57100000000003</v>
      </c>
      <c r="F110" s="37">
        <f t="shared" si="27"/>
        <v>6.5980601708424715E-3</v>
      </c>
      <c r="G110" s="53">
        <v>0</v>
      </c>
      <c r="H110" s="54">
        <v>0</v>
      </c>
      <c r="I110" s="54">
        <v>0</v>
      </c>
      <c r="J110" s="164">
        <v>0</v>
      </c>
      <c r="K110" s="56">
        <f t="shared" si="33"/>
        <v>0</v>
      </c>
      <c r="L110" s="136">
        <v>8</v>
      </c>
      <c r="M110" s="137">
        <v>111771</v>
      </c>
      <c r="N110" s="137">
        <v>52779</v>
      </c>
      <c r="O110" s="170">
        <v>45349.603999999999</v>
      </c>
      <c r="P110" s="139">
        <f t="shared" si="34"/>
        <v>0.33840433107001916</v>
      </c>
      <c r="Q110" s="136">
        <v>0</v>
      </c>
      <c r="R110" s="137">
        <v>0</v>
      </c>
      <c r="S110" s="137">
        <v>0</v>
      </c>
      <c r="T110" s="170">
        <v>0</v>
      </c>
      <c r="U110" s="139">
        <f t="shared" si="35"/>
        <v>0</v>
      </c>
      <c r="V110" s="136">
        <v>0</v>
      </c>
      <c r="W110" s="137">
        <v>0</v>
      </c>
      <c r="X110" s="137">
        <v>0</v>
      </c>
      <c r="Y110" s="170">
        <v>0</v>
      </c>
      <c r="Z110" s="139">
        <f t="shared" si="36"/>
        <v>0</v>
      </c>
      <c r="AA110" s="136">
        <v>8</v>
      </c>
      <c r="AB110" s="137">
        <v>68259</v>
      </c>
      <c r="AC110" s="137">
        <v>28621</v>
      </c>
      <c r="AD110" s="170">
        <v>26149.847000000002</v>
      </c>
      <c r="AE110" s="139">
        <f t="shared" si="37"/>
        <v>0.20869604226030997</v>
      </c>
    </row>
    <row r="111" spans="1:31" ht="12.75" customHeight="1" x14ac:dyDescent="0.2">
      <c r="A111" s="114" t="str">
        <f>$A$31</f>
        <v>9.0% – 9.9%</v>
      </c>
      <c r="B111" s="36">
        <v>7</v>
      </c>
      <c r="C111" s="10">
        <v>26528</v>
      </c>
      <c r="D111" s="10">
        <v>13776</v>
      </c>
      <c r="E111" s="154">
        <v>11449.436</v>
      </c>
      <c r="F111" s="37">
        <f t="shared" si="27"/>
        <v>8.2420311847320002E-2</v>
      </c>
      <c r="G111" s="53">
        <v>0</v>
      </c>
      <c r="H111" s="54">
        <v>0</v>
      </c>
      <c r="I111" s="54">
        <v>0</v>
      </c>
      <c r="J111" s="164">
        <v>0</v>
      </c>
      <c r="K111" s="56">
        <f t="shared" si="33"/>
        <v>0</v>
      </c>
      <c r="L111" s="136">
        <v>5</v>
      </c>
      <c r="M111" s="137">
        <v>83977</v>
      </c>
      <c r="N111" s="137">
        <v>39192</v>
      </c>
      <c r="O111" s="170">
        <v>33925.576999999997</v>
      </c>
      <c r="P111" s="139">
        <f t="shared" si="34"/>
        <v>0.25315683442019526</v>
      </c>
      <c r="Q111" s="136">
        <v>0</v>
      </c>
      <c r="R111" s="137">
        <v>0</v>
      </c>
      <c r="S111" s="137">
        <v>0</v>
      </c>
      <c r="T111" s="170">
        <v>0</v>
      </c>
      <c r="U111" s="139">
        <f t="shared" si="35"/>
        <v>0</v>
      </c>
      <c r="V111" s="136">
        <v>1</v>
      </c>
      <c r="W111" s="137">
        <v>64</v>
      </c>
      <c r="X111" s="137">
        <v>22</v>
      </c>
      <c r="Y111" s="170">
        <v>6.49</v>
      </c>
      <c r="Z111" s="139">
        <f t="shared" si="36"/>
        <v>5.442438875436486E-5</v>
      </c>
      <c r="AA111" s="136">
        <v>1</v>
      </c>
      <c r="AB111" s="137">
        <v>329</v>
      </c>
      <c r="AC111" s="137">
        <v>180</v>
      </c>
      <c r="AD111" s="170">
        <v>116.376</v>
      </c>
      <c r="AE111" s="139">
        <f t="shared" si="37"/>
        <v>9.2877065835550898E-4</v>
      </c>
    </row>
    <row r="112" spans="1:31" ht="12.75" customHeight="1" x14ac:dyDescent="0.2">
      <c r="A112" s="114" t="str">
        <f>$A$32</f>
        <v>10.0% – 11.9%</v>
      </c>
      <c r="B112" s="36">
        <v>17</v>
      </c>
      <c r="C112" s="10">
        <v>180637</v>
      </c>
      <c r="D112" s="10">
        <v>94761</v>
      </c>
      <c r="E112" s="154">
        <v>82029.668999999994</v>
      </c>
      <c r="F112" s="37">
        <f t="shared" si="27"/>
        <v>0.59050165437952029</v>
      </c>
      <c r="G112" s="53">
        <v>0</v>
      </c>
      <c r="H112" s="54">
        <v>0</v>
      </c>
      <c r="I112" s="54">
        <v>0</v>
      </c>
      <c r="J112" s="164">
        <v>0</v>
      </c>
      <c r="K112" s="56">
        <f t="shared" si="33"/>
        <v>0</v>
      </c>
      <c r="L112" s="136">
        <v>2</v>
      </c>
      <c r="M112" s="137">
        <v>12852</v>
      </c>
      <c r="N112" s="137">
        <v>4481</v>
      </c>
      <c r="O112" s="170">
        <v>4353.7190000000001</v>
      </c>
      <c r="P112" s="139">
        <f t="shared" si="34"/>
        <v>3.248798745545458E-2</v>
      </c>
      <c r="Q112" s="136">
        <v>0</v>
      </c>
      <c r="R112" s="137">
        <v>0</v>
      </c>
      <c r="S112" s="137">
        <v>0</v>
      </c>
      <c r="T112" s="170">
        <v>0</v>
      </c>
      <c r="U112" s="139">
        <f t="shared" si="35"/>
        <v>0</v>
      </c>
      <c r="V112" s="136">
        <v>0</v>
      </c>
      <c r="W112" s="137">
        <v>0</v>
      </c>
      <c r="X112" s="137">
        <v>0</v>
      </c>
      <c r="Y112" s="170">
        <v>0</v>
      </c>
      <c r="Z112" s="139">
        <f t="shared" si="36"/>
        <v>0</v>
      </c>
      <c r="AA112" s="136">
        <v>1</v>
      </c>
      <c r="AB112" s="137">
        <v>15128</v>
      </c>
      <c r="AC112" s="137">
        <v>7661</v>
      </c>
      <c r="AD112" s="170">
        <v>6137.3950000000004</v>
      </c>
      <c r="AE112" s="139">
        <f t="shared" si="37"/>
        <v>4.8981167893189397E-2</v>
      </c>
    </row>
    <row r="113" spans="1:31" ht="12.75" customHeight="1" x14ac:dyDescent="0.2">
      <c r="A113" s="114" t="str">
        <f>$A$33</f>
        <v>12.0% – 14.9%</v>
      </c>
      <c r="B113" s="36">
        <v>6</v>
      </c>
      <c r="C113" s="10">
        <v>101538</v>
      </c>
      <c r="D113" s="10">
        <v>46551</v>
      </c>
      <c r="E113" s="154">
        <v>44437.981</v>
      </c>
      <c r="F113" s="37">
        <f t="shared" si="27"/>
        <v>0.31989280973187512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33"/>
        <v>0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34"/>
        <v>0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35"/>
        <v>0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36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37"/>
        <v>0</v>
      </c>
    </row>
    <row r="114" spans="1:31" ht="12.75" customHeight="1" x14ac:dyDescent="0.2">
      <c r="A114" s="114" t="str">
        <f>$A$34</f>
        <v>15.0% oder höher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27"/>
        <v>0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33"/>
        <v>0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34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35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36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37"/>
        <v>0</v>
      </c>
    </row>
    <row r="115" spans="1:3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115" t="s">
        <v>2</v>
      </c>
      <c r="B116" s="38">
        <f t="shared" ref="B116:F116" si="38">SUM(B$92:B$115)</f>
        <v>38</v>
      </c>
      <c r="C116" s="11">
        <f t="shared" si="38"/>
        <v>311729</v>
      </c>
      <c r="D116" s="11">
        <f t="shared" si="38"/>
        <v>156654</v>
      </c>
      <c r="E116" s="155">
        <f t="shared" si="38"/>
        <v>138915.223</v>
      </c>
      <c r="F116" s="70">
        <f t="shared" si="38"/>
        <v>1</v>
      </c>
      <c r="G116" s="57">
        <f t="shared" ref="G116:AE116" si="39">SUM(G$92:G$115)</f>
        <v>38</v>
      </c>
      <c r="H116" s="71">
        <f t="shared" si="39"/>
        <v>305370</v>
      </c>
      <c r="I116" s="71">
        <f t="shared" si="39"/>
        <v>151460</v>
      </c>
      <c r="J116" s="165">
        <f t="shared" si="39"/>
        <v>127845.83199999999</v>
      </c>
      <c r="K116" s="72">
        <f t="shared" si="39"/>
        <v>1</v>
      </c>
      <c r="L116" s="140">
        <f t="shared" si="39"/>
        <v>38</v>
      </c>
      <c r="M116" s="141">
        <f t="shared" si="39"/>
        <v>325723</v>
      </c>
      <c r="N116" s="141">
        <f t="shared" si="39"/>
        <v>156184</v>
      </c>
      <c r="O116" s="171">
        <f t="shared" si="39"/>
        <v>134010.117</v>
      </c>
      <c r="P116" s="143">
        <f t="shared" si="39"/>
        <v>0.99999999999999989</v>
      </c>
      <c r="Q116" s="140">
        <f t="shared" si="39"/>
        <v>39</v>
      </c>
      <c r="R116" s="141">
        <f t="shared" si="39"/>
        <v>322040</v>
      </c>
      <c r="S116" s="141">
        <f t="shared" si="39"/>
        <v>150098</v>
      </c>
      <c r="T116" s="171">
        <f t="shared" si="39"/>
        <v>127277.37899999999</v>
      </c>
      <c r="U116" s="143">
        <f t="shared" si="39"/>
        <v>1</v>
      </c>
      <c r="V116" s="140">
        <f t="shared" si="39"/>
        <v>38</v>
      </c>
      <c r="W116" s="141">
        <f t="shared" si="39"/>
        <v>308343</v>
      </c>
      <c r="X116" s="141">
        <f t="shared" si="39"/>
        <v>143834</v>
      </c>
      <c r="Y116" s="171">
        <f t="shared" si="39"/>
        <v>119248.00900000001</v>
      </c>
      <c r="Z116" s="143">
        <f t="shared" si="39"/>
        <v>0.99999999999999989</v>
      </c>
      <c r="AA116" s="140">
        <f t="shared" si="39"/>
        <v>43</v>
      </c>
      <c r="AB116" s="141">
        <f t="shared" si="39"/>
        <v>339380</v>
      </c>
      <c r="AC116" s="141">
        <f t="shared" si="39"/>
        <v>153912</v>
      </c>
      <c r="AD116" s="171">
        <f t="shared" si="39"/>
        <v>125301.11600000001</v>
      </c>
      <c r="AE116" s="143">
        <f t="shared" si="39"/>
        <v>1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36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</row>
    <row r="132" spans="1:31" x14ac:dyDescent="0.2">
      <c r="A132" s="114" t="str">
        <f>$A$12</f>
        <v>nicht definiert</v>
      </c>
      <c r="B132" s="209">
        <v>0</v>
      </c>
      <c r="C132" s="210">
        <v>0</v>
      </c>
      <c r="D132" s="210">
        <v>0</v>
      </c>
      <c r="E132" s="211">
        <v>0</v>
      </c>
      <c r="F132" s="212">
        <f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>AD132/AD$156</f>
        <v>0</v>
      </c>
    </row>
    <row r="133" spans="1:31" ht="12.75" customHeight="1" x14ac:dyDescent="0.2">
      <c r="A133" s="114" t="str">
        <f>$A$13</f>
        <v>unter -10.0%</v>
      </c>
      <c r="B133" s="209">
        <v>2</v>
      </c>
      <c r="C133" s="210">
        <v>241</v>
      </c>
      <c r="D133" s="210">
        <v>39</v>
      </c>
      <c r="E133" s="211">
        <v>55.04</v>
      </c>
      <c r="F133" s="212">
        <f t="shared" ref="F133:F154" si="40">E133/E$156</f>
        <v>7.2248222525050446E-5</v>
      </c>
      <c r="G133" s="217">
        <v>4</v>
      </c>
      <c r="H133" s="218">
        <v>267</v>
      </c>
      <c r="I133" s="218">
        <v>35</v>
      </c>
      <c r="J133" s="219">
        <v>82.132000000000005</v>
      </c>
      <c r="K133" s="220">
        <f t="shared" ref="K133:K135" si="41">J133/J$156</f>
        <v>1.1763471135936272E-4</v>
      </c>
      <c r="L133" s="227">
        <v>1</v>
      </c>
      <c r="M133" s="228">
        <v>0</v>
      </c>
      <c r="N133" s="228">
        <v>0</v>
      </c>
      <c r="O133" s="229">
        <v>0</v>
      </c>
      <c r="P133" s="230">
        <f t="shared" ref="P133:P136" si="42">O133/O$156</f>
        <v>0</v>
      </c>
      <c r="Q133" s="227">
        <v>2</v>
      </c>
      <c r="R133" s="228">
        <v>121</v>
      </c>
      <c r="S133" s="228">
        <v>1</v>
      </c>
      <c r="T133" s="229">
        <v>2.9329999999999998</v>
      </c>
      <c r="U133" s="230">
        <f t="shared" ref="U133:U135" si="43">T133/T$156</f>
        <v>4.619184754680736E-6</v>
      </c>
      <c r="V133" s="227">
        <v>1</v>
      </c>
      <c r="W133" s="228">
        <v>2</v>
      </c>
      <c r="X133" s="228">
        <v>0</v>
      </c>
      <c r="Y133" s="229">
        <v>0.65600000000000003</v>
      </c>
      <c r="Z133" s="230">
        <f t="shared" ref="Z133:Z135" si="44">Y133/Y$156</f>
        <v>1.0837331643766894E-6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ref="AE133:AE135" si="45">AD133/AD$156</f>
        <v>0</v>
      </c>
    </row>
    <row r="134" spans="1:31" ht="12.75" customHeight="1" x14ac:dyDescent="0.2">
      <c r="A134" s="114" t="str">
        <f>$A$14</f>
        <v>-10.0% – -8.1%</v>
      </c>
      <c r="B134" s="209">
        <v>0</v>
      </c>
      <c r="C134" s="210">
        <v>0</v>
      </c>
      <c r="D134" s="210">
        <v>0</v>
      </c>
      <c r="E134" s="211">
        <v>0</v>
      </c>
      <c r="F134" s="212">
        <f t="shared" si="40"/>
        <v>0</v>
      </c>
      <c r="G134" s="217">
        <v>3</v>
      </c>
      <c r="H134" s="218">
        <v>749</v>
      </c>
      <c r="I134" s="218">
        <v>51</v>
      </c>
      <c r="J134" s="219">
        <v>51.707000000000001</v>
      </c>
      <c r="K134" s="220">
        <f t="shared" si="41"/>
        <v>7.4058077488172306E-5</v>
      </c>
      <c r="L134" s="227">
        <v>0</v>
      </c>
      <c r="M134" s="228">
        <v>0</v>
      </c>
      <c r="N134" s="228">
        <v>0</v>
      </c>
      <c r="O134" s="229">
        <v>0</v>
      </c>
      <c r="P134" s="230">
        <f t="shared" si="42"/>
        <v>0</v>
      </c>
      <c r="Q134" s="227">
        <v>0</v>
      </c>
      <c r="R134" s="228">
        <v>0</v>
      </c>
      <c r="S134" s="228">
        <v>0</v>
      </c>
      <c r="T134" s="229">
        <v>0</v>
      </c>
      <c r="U134" s="230">
        <f t="shared" si="43"/>
        <v>0</v>
      </c>
      <c r="V134" s="227">
        <v>0</v>
      </c>
      <c r="W134" s="228">
        <v>0</v>
      </c>
      <c r="X134" s="228">
        <v>0</v>
      </c>
      <c r="Y134" s="229">
        <v>0</v>
      </c>
      <c r="Z134" s="230">
        <f t="shared" si="44"/>
        <v>0</v>
      </c>
      <c r="AA134" s="227">
        <v>0</v>
      </c>
      <c r="AB134" s="228">
        <v>0</v>
      </c>
      <c r="AC134" s="228">
        <v>0</v>
      </c>
      <c r="AD134" s="229">
        <v>0</v>
      </c>
      <c r="AE134" s="230">
        <f t="shared" si="45"/>
        <v>0</v>
      </c>
    </row>
    <row r="135" spans="1:31" ht="12.75" customHeight="1" x14ac:dyDescent="0.2">
      <c r="A135" s="114" t="str">
        <f>$A$15</f>
        <v>-8.0% – -6.1%</v>
      </c>
      <c r="B135" s="209">
        <v>1</v>
      </c>
      <c r="C135" s="210">
        <v>64</v>
      </c>
      <c r="D135" s="210">
        <v>6</v>
      </c>
      <c r="E135" s="211">
        <v>7.2149999999999999</v>
      </c>
      <c r="F135" s="212">
        <f t="shared" si="40"/>
        <v>9.4707653618866089E-6</v>
      </c>
      <c r="G135" s="217">
        <v>66</v>
      </c>
      <c r="H135" s="218">
        <v>54300</v>
      </c>
      <c r="I135" s="218">
        <v>10757</v>
      </c>
      <c r="J135" s="219">
        <v>13334.522000000001</v>
      </c>
      <c r="K135" s="220">
        <f t="shared" si="41"/>
        <v>1.9098556550249259E-2</v>
      </c>
      <c r="L135" s="227">
        <v>0</v>
      </c>
      <c r="M135" s="228">
        <v>0</v>
      </c>
      <c r="N135" s="228">
        <v>0</v>
      </c>
      <c r="O135" s="229">
        <v>0</v>
      </c>
      <c r="P135" s="230">
        <f t="shared" si="42"/>
        <v>0</v>
      </c>
      <c r="Q135" s="227">
        <v>1</v>
      </c>
      <c r="R135" s="228">
        <v>310</v>
      </c>
      <c r="S135" s="228">
        <v>211</v>
      </c>
      <c r="T135" s="229">
        <v>143.63499999999999</v>
      </c>
      <c r="U135" s="230">
        <f t="shared" si="43"/>
        <v>2.2621091109395415E-4</v>
      </c>
      <c r="V135" s="227">
        <v>1</v>
      </c>
      <c r="W135" s="228">
        <v>565</v>
      </c>
      <c r="X135" s="228">
        <v>37</v>
      </c>
      <c r="Y135" s="229">
        <v>65.304000000000002</v>
      </c>
      <c r="Z135" s="230">
        <f t="shared" si="44"/>
        <v>1.0788431488788923E-4</v>
      </c>
      <c r="AA135" s="227">
        <v>2</v>
      </c>
      <c r="AB135" s="228">
        <v>12</v>
      </c>
      <c r="AC135" s="228">
        <v>1</v>
      </c>
      <c r="AD135" s="229">
        <v>1.7069999999999999</v>
      </c>
      <c r="AE135" s="230">
        <f t="shared" si="45"/>
        <v>2.9612026045038053E-6</v>
      </c>
    </row>
    <row r="136" spans="1:31" x14ac:dyDescent="0.2">
      <c r="A136" s="114" t="str">
        <f>$A$16</f>
        <v>-6.0% – -5.1%</v>
      </c>
      <c r="B136" s="209">
        <v>6</v>
      </c>
      <c r="C136" s="210">
        <v>1487</v>
      </c>
      <c r="D136" s="210">
        <v>367</v>
      </c>
      <c r="E136" s="211">
        <v>397.529</v>
      </c>
      <c r="F136" s="212">
        <f t="shared" si="40"/>
        <v>5.2181620007559556E-4</v>
      </c>
      <c r="G136" s="217">
        <v>110</v>
      </c>
      <c r="H136" s="218">
        <v>208629</v>
      </c>
      <c r="I136" s="218">
        <v>26882</v>
      </c>
      <c r="J136" s="219">
        <v>26612.455000000002</v>
      </c>
      <c r="K136" s="220">
        <f t="shared" ref="K136:K154" si="46">J136/J$156</f>
        <v>3.8116062709894184E-2</v>
      </c>
      <c r="L136" s="227">
        <v>1</v>
      </c>
      <c r="M136" s="228">
        <v>0</v>
      </c>
      <c r="N136" s="228">
        <v>3</v>
      </c>
      <c r="O136" s="229">
        <v>0.36099999999999999</v>
      </c>
      <c r="P136" s="230">
        <f t="shared" si="42"/>
        <v>5.3913116280122818E-7</v>
      </c>
      <c r="Q136" s="227">
        <v>1</v>
      </c>
      <c r="R136" s="228">
        <v>128</v>
      </c>
      <c r="S136" s="228">
        <v>28</v>
      </c>
      <c r="T136" s="229">
        <v>48.668999999999997</v>
      </c>
      <c r="U136" s="230">
        <f t="shared" ref="U136:U154" si="47">T136/T$156</f>
        <v>7.6648858788120263E-5</v>
      </c>
      <c r="V136" s="227">
        <v>0</v>
      </c>
      <c r="W136" s="228">
        <v>0</v>
      </c>
      <c r="X136" s="228">
        <v>0</v>
      </c>
      <c r="Y136" s="229">
        <v>0</v>
      </c>
      <c r="Z136" s="230">
        <f t="shared" ref="Z136:Z154" si="48">Y136/Y$156</f>
        <v>0</v>
      </c>
      <c r="AA136" s="227">
        <v>0</v>
      </c>
      <c r="AB136" s="228">
        <v>0</v>
      </c>
      <c r="AC136" s="228">
        <v>0</v>
      </c>
      <c r="AD136" s="229">
        <v>0</v>
      </c>
      <c r="AE136" s="230">
        <f t="shared" ref="AE136:AE154" si="49">AD136/AD$156</f>
        <v>0</v>
      </c>
    </row>
    <row r="137" spans="1:31" x14ac:dyDescent="0.2">
      <c r="A137" s="114" t="str">
        <f>$A$17</f>
        <v>-5.0% – -4.1%</v>
      </c>
      <c r="B137" s="209">
        <v>9</v>
      </c>
      <c r="C137" s="210">
        <v>2319</v>
      </c>
      <c r="D137" s="210">
        <v>632</v>
      </c>
      <c r="E137" s="211">
        <v>431.07400000000001</v>
      </c>
      <c r="F137" s="212">
        <f t="shared" si="40"/>
        <v>5.6584902392375718E-4</v>
      </c>
      <c r="G137" s="217">
        <v>231</v>
      </c>
      <c r="H137" s="218">
        <v>424792</v>
      </c>
      <c r="I137" s="218">
        <v>75265</v>
      </c>
      <c r="J137" s="219">
        <v>75617.474000000002</v>
      </c>
      <c r="K137" s="220">
        <f t="shared" si="46"/>
        <v>0.10830418993466755</v>
      </c>
      <c r="L137" s="227">
        <v>0</v>
      </c>
      <c r="M137" s="228">
        <v>0</v>
      </c>
      <c r="N137" s="228">
        <v>0</v>
      </c>
      <c r="O137" s="229">
        <v>0</v>
      </c>
      <c r="P137" s="230">
        <f>O137/O$156</f>
        <v>0</v>
      </c>
      <c r="Q137" s="227">
        <v>1</v>
      </c>
      <c r="R137" s="228">
        <v>82</v>
      </c>
      <c r="S137" s="228">
        <v>0</v>
      </c>
      <c r="T137" s="229">
        <v>1.9119999999999999</v>
      </c>
      <c r="U137" s="230">
        <f t="shared" si="47"/>
        <v>3.0112107913227301E-6</v>
      </c>
      <c r="V137" s="227">
        <v>3</v>
      </c>
      <c r="W137" s="228">
        <v>866</v>
      </c>
      <c r="X137" s="228">
        <v>207</v>
      </c>
      <c r="Y137" s="229">
        <v>445.91199999999998</v>
      </c>
      <c r="Z137" s="230">
        <f t="shared" si="48"/>
        <v>7.3666101035600349E-4</v>
      </c>
      <c r="AA137" s="227">
        <v>0</v>
      </c>
      <c r="AB137" s="228">
        <v>0</v>
      </c>
      <c r="AC137" s="228">
        <v>0</v>
      </c>
      <c r="AD137" s="229">
        <v>0</v>
      </c>
      <c r="AE137" s="230">
        <f t="shared" si="49"/>
        <v>0</v>
      </c>
    </row>
    <row r="138" spans="1:31" x14ac:dyDescent="0.2">
      <c r="A138" s="114" t="str">
        <f>$A$18</f>
        <v>-4.0% – -3.1%</v>
      </c>
      <c r="B138" s="209">
        <v>8</v>
      </c>
      <c r="C138" s="210">
        <v>1415</v>
      </c>
      <c r="D138" s="210">
        <v>214</v>
      </c>
      <c r="E138" s="211">
        <v>342.89400000000001</v>
      </c>
      <c r="F138" s="212">
        <f t="shared" si="40"/>
        <v>4.5009960055422687E-4</v>
      </c>
      <c r="G138" s="217">
        <v>327</v>
      </c>
      <c r="H138" s="218">
        <v>1146315</v>
      </c>
      <c r="I138" s="218">
        <v>292066</v>
      </c>
      <c r="J138" s="219">
        <v>280084.647</v>
      </c>
      <c r="K138" s="220">
        <f t="shared" si="46"/>
        <v>0.4011551722353528</v>
      </c>
      <c r="L138" s="227">
        <v>0</v>
      </c>
      <c r="M138" s="228">
        <v>0</v>
      </c>
      <c r="N138" s="228">
        <v>0</v>
      </c>
      <c r="O138" s="229">
        <v>0</v>
      </c>
      <c r="P138" s="230">
        <f>O138/O$156</f>
        <v>0</v>
      </c>
      <c r="Q138" s="227">
        <v>1</v>
      </c>
      <c r="R138" s="228">
        <v>8</v>
      </c>
      <c r="S138" s="228">
        <v>0</v>
      </c>
      <c r="T138" s="229">
        <v>0.86499999999999999</v>
      </c>
      <c r="U138" s="230">
        <f t="shared" si="47"/>
        <v>1.3622894008860678E-6</v>
      </c>
      <c r="V138" s="227">
        <v>2</v>
      </c>
      <c r="W138" s="228">
        <v>132</v>
      </c>
      <c r="X138" s="228">
        <v>21</v>
      </c>
      <c r="Y138" s="229">
        <v>27.292000000000002</v>
      </c>
      <c r="Z138" s="230">
        <f t="shared" si="48"/>
        <v>4.5087264515500931E-5</v>
      </c>
      <c r="AA138" s="227">
        <v>0</v>
      </c>
      <c r="AB138" s="228">
        <v>0</v>
      </c>
      <c r="AC138" s="228">
        <v>0</v>
      </c>
      <c r="AD138" s="229">
        <v>0</v>
      </c>
      <c r="AE138" s="230">
        <f t="shared" si="49"/>
        <v>0</v>
      </c>
    </row>
    <row r="139" spans="1:31" x14ac:dyDescent="0.2">
      <c r="A139" s="114" t="str">
        <f>$A$19</f>
        <v>-3.0% – -2.1%</v>
      </c>
      <c r="B139" s="209">
        <v>7</v>
      </c>
      <c r="C139" s="210">
        <v>3254</v>
      </c>
      <c r="D139" s="210">
        <v>607</v>
      </c>
      <c r="E139" s="211">
        <v>478.63299999999998</v>
      </c>
      <c r="F139" s="212">
        <f t="shared" si="40"/>
        <v>6.2827731634870038E-4</v>
      </c>
      <c r="G139" s="217">
        <v>225</v>
      </c>
      <c r="H139" s="218">
        <v>371756</v>
      </c>
      <c r="I139" s="218">
        <v>132953</v>
      </c>
      <c r="J139" s="219">
        <v>115346.644</v>
      </c>
      <c r="K139" s="220">
        <f t="shared" si="46"/>
        <v>0.16520685205779922</v>
      </c>
      <c r="L139" s="227">
        <v>1</v>
      </c>
      <c r="M139" s="228">
        <v>3188</v>
      </c>
      <c r="N139" s="228">
        <v>247</v>
      </c>
      <c r="O139" s="229">
        <v>158.80699999999999</v>
      </c>
      <c r="P139" s="230">
        <f>O139/O$156</f>
        <v>2.3716842817444496E-4</v>
      </c>
      <c r="Q139" s="227">
        <v>4</v>
      </c>
      <c r="R139" s="228">
        <v>149</v>
      </c>
      <c r="S139" s="228">
        <v>154</v>
      </c>
      <c r="T139" s="229">
        <v>123.23699999999999</v>
      </c>
      <c r="U139" s="230">
        <f t="shared" si="47"/>
        <v>1.9408607964970675E-4</v>
      </c>
      <c r="V139" s="227">
        <v>32</v>
      </c>
      <c r="W139" s="228">
        <v>96264</v>
      </c>
      <c r="X139" s="228">
        <v>24462</v>
      </c>
      <c r="Y139" s="229">
        <v>23870.718000000001</v>
      </c>
      <c r="Z139" s="230">
        <f t="shared" si="48"/>
        <v>3.9435196271468902E-2</v>
      </c>
      <c r="AA139" s="227">
        <v>0</v>
      </c>
      <c r="AB139" s="228">
        <v>0</v>
      </c>
      <c r="AC139" s="228">
        <v>0</v>
      </c>
      <c r="AD139" s="229">
        <v>0</v>
      </c>
      <c r="AE139" s="230">
        <f t="shared" si="49"/>
        <v>0</v>
      </c>
    </row>
    <row r="140" spans="1:31" ht="12.75" customHeight="1" x14ac:dyDescent="0.2">
      <c r="A140" s="114" t="str">
        <f>$A$20</f>
        <v>-2.0% – -1.1%</v>
      </c>
      <c r="B140" s="209">
        <v>7</v>
      </c>
      <c r="C140" s="210">
        <v>2529</v>
      </c>
      <c r="D140" s="210">
        <v>1459</v>
      </c>
      <c r="E140" s="211">
        <v>1176.8589999999999</v>
      </c>
      <c r="F140" s="212">
        <f t="shared" si="40"/>
        <v>1.544803250592448E-3</v>
      </c>
      <c r="G140" s="217">
        <v>160</v>
      </c>
      <c r="H140" s="218">
        <v>547863</v>
      </c>
      <c r="I140" s="218">
        <v>187369</v>
      </c>
      <c r="J140" s="219">
        <v>146273.38200000001</v>
      </c>
      <c r="K140" s="220">
        <f t="shared" si="46"/>
        <v>0.20950210723138124</v>
      </c>
      <c r="L140" s="227">
        <v>1</v>
      </c>
      <c r="M140" s="228">
        <v>220</v>
      </c>
      <c r="N140" s="228">
        <v>29</v>
      </c>
      <c r="O140" s="229">
        <v>62.356000000000002</v>
      </c>
      <c r="P140" s="230">
        <f>O140/O$156</f>
        <v>9.3124827666574476E-5</v>
      </c>
      <c r="Q140" s="227">
        <v>12</v>
      </c>
      <c r="R140" s="228">
        <v>1386</v>
      </c>
      <c r="S140" s="228">
        <v>151</v>
      </c>
      <c r="T140" s="229">
        <v>274.86099999999999</v>
      </c>
      <c r="U140" s="230">
        <f t="shared" si="47"/>
        <v>4.3287887516409884E-4</v>
      </c>
      <c r="V140" s="227">
        <v>53</v>
      </c>
      <c r="W140" s="228">
        <v>159466</v>
      </c>
      <c r="X140" s="228">
        <v>53853</v>
      </c>
      <c r="Y140" s="229">
        <v>45604.49</v>
      </c>
      <c r="Z140" s="230">
        <f t="shared" si="48"/>
        <v>7.5340088807141908E-2</v>
      </c>
      <c r="AA140" s="227">
        <v>0</v>
      </c>
      <c r="AB140" s="228">
        <v>0</v>
      </c>
      <c r="AC140" s="228">
        <v>0</v>
      </c>
      <c r="AD140" s="229">
        <v>0</v>
      </c>
      <c r="AE140" s="230">
        <f t="shared" si="49"/>
        <v>0</v>
      </c>
    </row>
    <row r="141" spans="1:31" ht="12.75" customHeight="1" x14ac:dyDescent="0.2">
      <c r="A141" s="114" t="str">
        <f>$A$21</f>
        <v>-1.0% – -0.1%</v>
      </c>
      <c r="B141" s="209">
        <v>5</v>
      </c>
      <c r="C141" s="210">
        <v>399</v>
      </c>
      <c r="D141" s="210">
        <v>65</v>
      </c>
      <c r="E141" s="211">
        <v>71.510999999999996</v>
      </c>
      <c r="F141" s="212">
        <f t="shared" si="40"/>
        <v>9.3868870657501488E-5</v>
      </c>
      <c r="G141" s="217">
        <v>53</v>
      </c>
      <c r="H141" s="218">
        <v>53294</v>
      </c>
      <c r="I141" s="218">
        <v>34502</v>
      </c>
      <c r="J141" s="219">
        <v>20505.472000000002</v>
      </c>
      <c r="K141" s="220">
        <f t="shared" si="46"/>
        <v>2.9369250474936617E-2</v>
      </c>
      <c r="L141" s="227">
        <v>3</v>
      </c>
      <c r="M141" s="228">
        <v>103</v>
      </c>
      <c r="N141" s="228">
        <v>10</v>
      </c>
      <c r="O141" s="229">
        <v>9.8759999999999994</v>
      </c>
      <c r="P141" s="230">
        <f>O141/O$156</f>
        <v>1.4749194913642462E-5</v>
      </c>
      <c r="Q141" s="227">
        <v>20</v>
      </c>
      <c r="R141" s="228">
        <v>3678</v>
      </c>
      <c r="S141" s="228">
        <v>1215</v>
      </c>
      <c r="T141" s="229">
        <v>1220.038</v>
      </c>
      <c r="U141" s="230">
        <f t="shared" si="47"/>
        <v>1.9214391168534525E-3</v>
      </c>
      <c r="V141" s="227">
        <v>164</v>
      </c>
      <c r="W141" s="228">
        <v>260560</v>
      </c>
      <c r="X141" s="228">
        <v>81832</v>
      </c>
      <c r="Y141" s="229">
        <v>79647.850999999995</v>
      </c>
      <c r="Z141" s="230">
        <f t="shared" si="48"/>
        <v>0.13158081951224551</v>
      </c>
      <c r="AA141" s="227">
        <v>3</v>
      </c>
      <c r="AB141" s="228">
        <v>254</v>
      </c>
      <c r="AC141" s="228">
        <v>9</v>
      </c>
      <c r="AD141" s="229">
        <v>36.118000000000002</v>
      </c>
      <c r="AE141" s="230">
        <f t="shared" si="49"/>
        <v>6.2655369460731366E-5</v>
      </c>
    </row>
    <row r="142" spans="1:31" ht="12.75" customHeight="1" x14ac:dyDescent="0.2">
      <c r="A142" s="114" t="str">
        <f>$A$22</f>
        <v>0.0% – 0.9%</v>
      </c>
      <c r="B142" s="209">
        <v>23</v>
      </c>
      <c r="C142" s="210">
        <v>1468</v>
      </c>
      <c r="D142" s="210">
        <v>630</v>
      </c>
      <c r="E142" s="211">
        <v>579.11900000000003</v>
      </c>
      <c r="F142" s="212">
        <f t="shared" si="40"/>
        <v>7.6018020313380617E-4</v>
      </c>
      <c r="G142" s="217">
        <v>64</v>
      </c>
      <c r="H142" s="218">
        <v>24386</v>
      </c>
      <c r="I142" s="218">
        <v>11011</v>
      </c>
      <c r="J142" s="219">
        <v>8452.9590000000007</v>
      </c>
      <c r="K142" s="220">
        <f t="shared" si="46"/>
        <v>1.2106869333481802E-2</v>
      </c>
      <c r="L142" s="227">
        <v>37</v>
      </c>
      <c r="M142" s="228">
        <v>20858</v>
      </c>
      <c r="N142" s="228">
        <v>1000</v>
      </c>
      <c r="O142" s="229">
        <v>3479.3490000000002</v>
      </c>
      <c r="P142" s="230">
        <f t="shared" ref="P142:P154" si="50">O142/O$156</f>
        <v>5.196192443660084E-3</v>
      </c>
      <c r="Q142" s="227">
        <v>102</v>
      </c>
      <c r="R142" s="228">
        <v>43439</v>
      </c>
      <c r="S142" s="228">
        <v>7422</v>
      </c>
      <c r="T142" s="229">
        <v>8558.4220000000005</v>
      </c>
      <c r="U142" s="230">
        <f t="shared" si="47"/>
        <v>1.3478667721283403E-2</v>
      </c>
      <c r="V142" s="227">
        <v>401</v>
      </c>
      <c r="W142" s="228">
        <v>927044</v>
      </c>
      <c r="X142" s="228">
        <v>215980</v>
      </c>
      <c r="Y142" s="229">
        <v>178703.315</v>
      </c>
      <c r="Z142" s="230">
        <f t="shared" si="48"/>
        <v>0.29522364184383282</v>
      </c>
      <c r="AA142" s="227">
        <v>51</v>
      </c>
      <c r="AB142" s="228">
        <v>15037</v>
      </c>
      <c r="AC142" s="228">
        <v>1630</v>
      </c>
      <c r="AD142" s="229">
        <v>2528.7130000000002</v>
      </c>
      <c r="AE142" s="230">
        <f t="shared" si="49"/>
        <v>4.3866616998492281E-3</v>
      </c>
    </row>
    <row r="143" spans="1:31" ht="12.75" customHeight="1" x14ac:dyDescent="0.2">
      <c r="A143" s="114" t="str">
        <f>$A$23</f>
        <v>1.0% – 1.9%</v>
      </c>
      <c r="B143" s="209">
        <v>9</v>
      </c>
      <c r="C143" s="210">
        <v>897</v>
      </c>
      <c r="D143" s="210">
        <v>257</v>
      </c>
      <c r="E143" s="211">
        <v>177.006</v>
      </c>
      <c r="F143" s="212">
        <f t="shared" si="40"/>
        <v>2.3234681824616784E-4</v>
      </c>
      <c r="G143" s="217">
        <v>23</v>
      </c>
      <c r="H143" s="218">
        <v>4348</v>
      </c>
      <c r="I143" s="218">
        <v>1405</v>
      </c>
      <c r="J143" s="219">
        <v>1145.9549999999999</v>
      </c>
      <c r="K143" s="220">
        <f t="shared" si="46"/>
        <v>1.6413101550652423E-3</v>
      </c>
      <c r="L143" s="227">
        <v>31</v>
      </c>
      <c r="M143" s="228">
        <v>4042</v>
      </c>
      <c r="N143" s="228">
        <v>1258</v>
      </c>
      <c r="O143" s="229">
        <v>1143.1590000000001</v>
      </c>
      <c r="P143" s="230">
        <f t="shared" si="50"/>
        <v>1.7072372325116045E-3</v>
      </c>
      <c r="Q143" s="227">
        <v>202</v>
      </c>
      <c r="R143" s="228">
        <v>160481</v>
      </c>
      <c r="S143" s="228">
        <v>23767</v>
      </c>
      <c r="T143" s="229">
        <v>26779.195</v>
      </c>
      <c r="U143" s="230">
        <f t="shared" si="47"/>
        <v>4.2174582095677669E-2</v>
      </c>
      <c r="V143" s="227">
        <v>469</v>
      </c>
      <c r="W143" s="228">
        <v>897234</v>
      </c>
      <c r="X143" s="228">
        <v>249863</v>
      </c>
      <c r="Y143" s="229">
        <v>209266.258</v>
      </c>
      <c r="Z143" s="230">
        <f t="shared" si="48"/>
        <v>0.34571460972501328</v>
      </c>
      <c r="AA143" s="227">
        <v>27</v>
      </c>
      <c r="AB143" s="228">
        <v>15830</v>
      </c>
      <c r="AC143" s="228">
        <v>227</v>
      </c>
      <c r="AD143" s="229">
        <v>1350.8689999999999</v>
      </c>
      <c r="AE143" s="230">
        <f t="shared" si="49"/>
        <v>2.3434076163699187E-3</v>
      </c>
    </row>
    <row r="144" spans="1:31" ht="12.75" customHeight="1" x14ac:dyDescent="0.2">
      <c r="A144" s="114" t="str">
        <f>$A$24</f>
        <v>2.0% – 2.9%</v>
      </c>
      <c r="B144" s="209">
        <v>14</v>
      </c>
      <c r="C144" s="210">
        <v>11931</v>
      </c>
      <c r="D144" s="210">
        <v>827</v>
      </c>
      <c r="E144" s="211">
        <v>2280.6019999999999</v>
      </c>
      <c r="F144" s="212">
        <f t="shared" si="40"/>
        <v>2.9936308282535445E-3</v>
      </c>
      <c r="G144" s="217">
        <v>33</v>
      </c>
      <c r="H144" s="218">
        <v>4414</v>
      </c>
      <c r="I144" s="218">
        <v>834</v>
      </c>
      <c r="J144" s="219">
        <v>1368.7919999999999</v>
      </c>
      <c r="K144" s="220">
        <f t="shared" si="46"/>
        <v>1.960471580273277E-3</v>
      </c>
      <c r="L144" s="227">
        <v>65</v>
      </c>
      <c r="M144" s="228">
        <v>14118</v>
      </c>
      <c r="N144" s="228">
        <v>9120</v>
      </c>
      <c r="O144" s="229">
        <v>4988.9830000000002</v>
      </c>
      <c r="P144" s="230">
        <f t="shared" si="50"/>
        <v>7.4507374127023816E-3</v>
      </c>
      <c r="Q144" s="227">
        <v>381</v>
      </c>
      <c r="R144" s="228">
        <v>380594</v>
      </c>
      <c r="S144" s="228">
        <v>88814</v>
      </c>
      <c r="T144" s="229">
        <v>72692.356</v>
      </c>
      <c r="U144" s="230">
        <f t="shared" si="47"/>
        <v>0.11448326717252805</v>
      </c>
      <c r="V144" s="227">
        <v>196</v>
      </c>
      <c r="W144" s="228">
        <v>204281</v>
      </c>
      <c r="X144" s="228">
        <v>67508</v>
      </c>
      <c r="Y144" s="229">
        <v>44966.035000000003</v>
      </c>
      <c r="Z144" s="230">
        <f t="shared" si="48"/>
        <v>7.4285340548815512E-2</v>
      </c>
      <c r="AA144" s="227">
        <v>54</v>
      </c>
      <c r="AB144" s="228">
        <v>90254</v>
      </c>
      <c r="AC144" s="228">
        <v>12613</v>
      </c>
      <c r="AD144" s="229">
        <v>6976.6760000000004</v>
      </c>
      <c r="AE144" s="230">
        <f t="shared" si="49"/>
        <v>1.2102724746326416E-2</v>
      </c>
    </row>
    <row r="145" spans="1:31" ht="12.75" customHeight="1" x14ac:dyDescent="0.2">
      <c r="A145" s="114" t="str">
        <f>$A$25</f>
        <v>3.0% – 3.9%</v>
      </c>
      <c r="B145" s="209">
        <v>15</v>
      </c>
      <c r="C145" s="210">
        <v>8832</v>
      </c>
      <c r="D145" s="210">
        <v>3225</v>
      </c>
      <c r="E145" s="211">
        <v>2016.49</v>
      </c>
      <c r="F145" s="212">
        <f t="shared" si="40"/>
        <v>2.646944372084647E-3</v>
      </c>
      <c r="G145" s="217">
        <v>24</v>
      </c>
      <c r="H145" s="218">
        <v>14067</v>
      </c>
      <c r="I145" s="218">
        <v>2950</v>
      </c>
      <c r="J145" s="219">
        <v>2416.8389999999999</v>
      </c>
      <c r="K145" s="220">
        <f t="shared" si="46"/>
        <v>3.4615516262486096E-3</v>
      </c>
      <c r="L145" s="227">
        <v>90</v>
      </c>
      <c r="M145" s="228">
        <v>40794</v>
      </c>
      <c r="N145" s="228">
        <v>9635</v>
      </c>
      <c r="O145" s="229">
        <v>8708.1959999999999</v>
      </c>
      <c r="P145" s="230">
        <f t="shared" si="50"/>
        <v>1.3005151898562337E-2</v>
      </c>
      <c r="Q145" s="227">
        <v>425</v>
      </c>
      <c r="R145" s="228">
        <v>895987</v>
      </c>
      <c r="S145" s="228">
        <v>239453</v>
      </c>
      <c r="T145" s="229">
        <v>199296.598</v>
      </c>
      <c r="U145" s="230">
        <f t="shared" si="47"/>
        <v>0.31387241975497282</v>
      </c>
      <c r="V145" s="227">
        <v>76</v>
      </c>
      <c r="W145" s="228">
        <v>48091</v>
      </c>
      <c r="X145" s="228">
        <v>14890</v>
      </c>
      <c r="Y145" s="229">
        <v>13409.791999999999</v>
      </c>
      <c r="Z145" s="230">
        <f t="shared" si="48"/>
        <v>2.2153409021026242E-2</v>
      </c>
      <c r="AA145" s="227">
        <v>67</v>
      </c>
      <c r="AB145" s="228">
        <v>26886</v>
      </c>
      <c r="AC145" s="228">
        <v>5420</v>
      </c>
      <c r="AD145" s="229">
        <v>6657.49</v>
      </c>
      <c r="AE145" s="230">
        <f t="shared" si="49"/>
        <v>1.1549019758323398E-2</v>
      </c>
    </row>
    <row r="146" spans="1:31" ht="12.75" customHeight="1" x14ac:dyDescent="0.2">
      <c r="A146" s="114" t="str">
        <f>$A$26</f>
        <v>4.0% – 4.9%</v>
      </c>
      <c r="B146" s="209">
        <v>26</v>
      </c>
      <c r="C146" s="210">
        <v>6164</v>
      </c>
      <c r="D146" s="210">
        <v>5170</v>
      </c>
      <c r="E146" s="211">
        <v>2028.232</v>
      </c>
      <c r="F146" s="212">
        <f t="shared" si="40"/>
        <v>2.6623575012432433E-3</v>
      </c>
      <c r="G146" s="217">
        <v>8</v>
      </c>
      <c r="H146" s="218">
        <v>4376</v>
      </c>
      <c r="I146" s="218">
        <v>653</v>
      </c>
      <c r="J146" s="219">
        <v>423.11</v>
      </c>
      <c r="K146" s="220">
        <f t="shared" si="46"/>
        <v>6.0600524428066965E-4</v>
      </c>
      <c r="L146" s="227">
        <v>91</v>
      </c>
      <c r="M146" s="228">
        <v>76449</v>
      </c>
      <c r="N146" s="228">
        <v>14357</v>
      </c>
      <c r="O146" s="229">
        <v>12293.278</v>
      </c>
      <c r="P146" s="230">
        <f t="shared" si="50"/>
        <v>1.8359250035398216E-2</v>
      </c>
      <c r="Q146" s="227">
        <v>236</v>
      </c>
      <c r="R146" s="228">
        <v>740990</v>
      </c>
      <c r="S146" s="228">
        <v>184260</v>
      </c>
      <c r="T146" s="229">
        <v>154272.57999999999</v>
      </c>
      <c r="U146" s="230">
        <f t="shared" si="47"/>
        <v>0.24296404691485313</v>
      </c>
      <c r="V146" s="227">
        <v>37</v>
      </c>
      <c r="W146" s="228">
        <v>13705</v>
      </c>
      <c r="X146" s="228">
        <v>4831</v>
      </c>
      <c r="Y146" s="229">
        <v>3057.7829999999999</v>
      </c>
      <c r="Z146" s="230">
        <f t="shared" si="48"/>
        <v>5.051556168547632E-3</v>
      </c>
      <c r="AA146" s="227">
        <v>126</v>
      </c>
      <c r="AB146" s="228">
        <v>97182</v>
      </c>
      <c r="AC146" s="228">
        <v>20801</v>
      </c>
      <c r="AD146" s="229">
        <v>16386.210999999999</v>
      </c>
      <c r="AE146" s="230">
        <f t="shared" si="49"/>
        <v>2.8425829344551203E-2</v>
      </c>
    </row>
    <row r="147" spans="1:31" ht="12.75" customHeight="1" x14ac:dyDescent="0.2">
      <c r="A147" s="114" t="str">
        <f>$A$27</f>
        <v>5.0% – 5.9%</v>
      </c>
      <c r="B147" s="209">
        <v>38</v>
      </c>
      <c r="C147" s="210">
        <v>60174</v>
      </c>
      <c r="D147" s="210">
        <v>9042</v>
      </c>
      <c r="E147" s="211">
        <v>9483.6949999999997</v>
      </c>
      <c r="F147" s="212">
        <f t="shared" si="40"/>
        <v>1.2448766473831908E-2</v>
      </c>
      <c r="G147" s="217">
        <v>26</v>
      </c>
      <c r="H147" s="218">
        <v>4370</v>
      </c>
      <c r="I147" s="218">
        <v>1080</v>
      </c>
      <c r="J147" s="219">
        <v>592.43799999999999</v>
      </c>
      <c r="K147" s="220">
        <f t="shared" si="46"/>
        <v>8.4852765217355145E-4</v>
      </c>
      <c r="L147" s="227">
        <v>131</v>
      </c>
      <c r="M147" s="228">
        <v>206375</v>
      </c>
      <c r="N147" s="228">
        <v>58987</v>
      </c>
      <c r="O147" s="229">
        <v>49198.635999999999</v>
      </c>
      <c r="P147" s="230">
        <f t="shared" si="50"/>
        <v>7.3475118656272473E-2</v>
      </c>
      <c r="Q147" s="227">
        <v>82</v>
      </c>
      <c r="R147" s="228">
        <v>389499</v>
      </c>
      <c r="S147" s="228">
        <v>166815</v>
      </c>
      <c r="T147" s="229">
        <v>151918.03400000001</v>
      </c>
      <c r="U147" s="230">
        <f t="shared" si="47"/>
        <v>0.23925586996722464</v>
      </c>
      <c r="V147" s="227">
        <v>41</v>
      </c>
      <c r="W147" s="228">
        <v>14411</v>
      </c>
      <c r="X147" s="228">
        <v>3917</v>
      </c>
      <c r="Y147" s="229">
        <v>2659.2060000000001</v>
      </c>
      <c r="Z147" s="230">
        <f t="shared" si="48"/>
        <v>4.3930941053498158E-3</v>
      </c>
      <c r="AA147" s="227">
        <v>221</v>
      </c>
      <c r="AB147" s="228">
        <v>259182</v>
      </c>
      <c r="AC147" s="228">
        <v>99863</v>
      </c>
      <c r="AD147" s="229">
        <v>80866.615000000005</v>
      </c>
      <c r="AE147" s="230">
        <f t="shared" si="49"/>
        <v>0.14028261918887319</v>
      </c>
    </row>
    <row r="148" spans="1:31" ht="12.75" customHeight="1" x14ac:dyDescent="0.2">
      <c r="A148" s="114" t="str">
        <f>$A$28</f>
        <v>6.0% – 6.9%</v>
      </c>
      <c r="B148" s="209">
        <v>36</v>
      </c>
      <c r="C148" s="210">
        <v>179089</v>
      </c>
      <c r="D148" s="210">
        <v>8045</v>
      </c>
      <c r="E148" s="211">
        <v>24782.542000000001</v>
      </c>
      <c r="F148" s="212">
        <f t="shared" si="40"/>
        <v>3.2530788683728357E-2</v>
      </c>
      <c r="G148" s="217">
        <v>29</v>
      </c>
      <c r="H148" s="218">
        <v>7140</v>
      </c>
      <c r="I148" s="218">
        <v>1887</v>
      </c>
      <c r="J148" s="219">
        <v>1523.1790000000001</v>
      </c>
      <c r="K148" s="220">
        <f t="shared" si="46"/>
        <v>2.1815945309214772E-3</v>
      </c>
      <c r="L148" s="227">
        <v>254</v>
      </c>
      <c r="M148" s="228">
        <v>532857</v>
      </c>
      <c r="N148" s="228">
        <v>140757</v>
      </c>
      <c r="O148" s="229">
        <v>123192.827</v>
      </c>
      <c r="P148" s="230">
        <f t="shared" si="50"/>
        <v>0.18398086445784081</v>
      </c>
      <c r="Q148" s="227">
        <v>18</v>
      </c>
      <c r="R148" s="228">
        <v>15192</v>
      </c>
      <c r="S148" s="228">
        <v>6737</v>
      </c>
      <c r="T148" s="229">
        <v>4853.6729999999998</v>
      </c>
      <c r="U148" s="230">
        <f t="shared" si="47"/>
        <v>7.6440546627362816E-3</v>
      </c>
      <c r="V148" s="227">
        <v>38</v>
      </c>
      <c r="W148" s="228">
        <v>7204</v>
      </c>
      <c r="X148" s="228">
        <v>1880</v>
      </c>
      <c r="Y148" s="229">
        <v>1238.942</v>
      </c>
      <c r="Z148" s="230">
        <f t="shared" si="48"/>
        <v>2.046772155699976E-3</v>
      </c>
      <c r="AA148" s="227">
        <v>312</v>
      </c>
      <c r="AB148" s="228">
        <v>644003</v>
      </c>
      <c r="AC148" s="228">
        <v>204977</v>
      </c>
      <c r="AD148" s="229">
        <v>156540.774</v>
      </c>
      <c r="AE148" s="230">
        <f t="shared" si="49"/>
        <v>0.27155767292316441</v>
      </c>
    </row>
    <row r="149" spans="1:31" ht="12.75" customHeight="1" x14ac:dyDescent="0.2">
      <c r="A149" s="114" t="str">
        <f>$A$29</f>
        <v>7.0% – 7.9%</v>
      </c>
      <c r="B149" s="209">
        <v>65</v>
      </c>
      <c r="C149" s="210">
        <v>101126</v>
      </c>
      <c r="D149" s="210">
        <v>10158</v>
      </c>
      <c r="E149" s="211">
        <v>9479.2340000000004</v>
      </c>
      <c r="F149" s="212">
        <f t="shared" si="40"/>
        <v>1.2442910744895059E-2</v>
      </c>
      <c r="G149" s="217">
        <v>24</v>
      </c>
      <c r="H149" s="218">
        <v>5743</v>
      </c>
      <c r="I149" s="218">
        <v>1279</v>
      </c>
      <c r="J149" s="219">
        <v>1168.395</v>
      </c>
      <c r="K149" s="220">
        <f t="shared" si="46"/>
        <v>1.6734501604578312E-3</v>
      </c>
      <c r="L149" s="227">
        <v>293</v>
      </c>
      <c r="M149" s="228">
        <v>698175</v>
      </c>
      <c r="N149" s="228">
        <v>188784</v>
      </c>
      <c r="O149" s="229">
        <v>168105.39</v>
      </c>
      <c r="P149" s="230">
        <f t="shared" si="50"/>
        <v>0.25105499829322425</v>
      </c>
      <c r="Q149" s="227">
        <v>15</v>
      </c>
      <c r="R149" s="228">
        <v>40217</v>
      </c>
      <c r="S149" s="228">
        <v>17656</v>
      </c>
      <c r="T149" s="229">
        <v>14212.789000000001</v>
      </c>
      <c r="U149" s="230">
        <f t="shared" si="47"/>
        <v>2.2383736198531904E-2</v>
      </c>
      <c r="V149" s="227">
        <v>17</v>
      </c>
      <c r="W149" s="228">
        <v>3862</v>
      </c>
      <c r="X149" s="228">
        <v>1020</v>
      </c>
      <c r="Y149" s="229">
        <v>632.65800000000002</v>
      </c>
      <c r="Z149" s="230">
        <f t="shared" si="48"/>
        <v>1.0451714272991274E-3</v>
      </c>
      <c r="AA149" s="227">
        <v>345</v>
      </c>
      <c r="AB149" s="228">
        <v>883534</v>
      </c>
      <c r="AC149" s="228">
        <v>168436</v>
      </c>
      <c r="AD149" s="229">
        <v>150985.598</v>
      </c>
      <c r="AE149" s="230">
        <f t="shared" si="49"/>
        <v>0.26192088227308996</v>
      </c>
    </row>
    <row r="150" spans="1:31" ht="12.75" customHeight="1" x14ac:dyDescent="0.2">
      <c r="A150" s="114" t="str">
        <f>$A$30</f>
        <v>8.0% – 8.9%</v>
      </c>
      <c r="B150" s="209">
        <v>105</v>
      </c>
      <c r="C150" s="210">
        <v>464203</v>
      </c>
      <c r="D150" s="210">
        <v>126117</v>
      </c>
      <c r="E150" s="211">
        <v>114430.909</v>
      </c>
      <c r="F150" s="212">
        <f t="shared" si="40"/>
        <v>0.15020766310275796</v>
      </c>
      <c r="G150" s="217">
        <v>11</v>
      </c>
      <c r="H150" s="218">
        <v>4938</v>
      </c>
      <c r="I150" s="218">
        <v>1623</v>
      </c>
      <c r="J150" s="219">
        <v>1113.3030000000001</v>
      </c>
      <c r="K150" s="220">
        <f t="shared" si="46"/>
        <v>1.5945438691437272E-3</v>
      </c>
      <c r="L150" s="227">
        <v>248</v>
      </c>
      <c r="M150" s="228">
        <v>527106</v>
      </c>
      <c r="N150" s="228">
        <v>141781</v>
      </c>
      <c r="O150" s="229">
        <v>113480.435</v>
      </c>
      <c r="P150" s="230">
        <f t="shared" si="50"/>
        <v>0.1694760079688066</v>
      </c>
      <c r="Q150" s="227">
        <v>5</v>
      </c>
      <c r="R150" s="228">
        <v>754</v>
      </c>
      <c r="S150" s="228">
        <v>255</v>
      </c>
      <c r="T150" s="229">
        <v>195.46899999999999</v>
      </c>
      <c r="U150" s="230">
        <f t="shared" si="47"/>
        <v>3.0784433167838012E-4</v>
      </c>
      <c r="V150" s="227">
        <v>17</v>
      </c>
      <c r="W150" s="228">
        <v>6873</v>
      </c>
      <c r="X150" s="228">
        <v>1597</v>
      </c>
      <c r="Y150" s="229">
        <v>1333.2360000000001</v>
      </c>
      <c r="Z150" s="230">
        <f t="shared" si="48"/>
        <v>2.2025488858855489E-3</v>
      </c>
      <c r="AA150" s="227">
        <v>250</v>
      </c>
      <c r="AB150" s="228">
        <v>406771</v>
      </c>
      <c r="AC150" s="228">
        <v>126288</v>
      </c>
      <c r="AD150" s="229">
        <v>97088.858999999997</v>
      </c>
      <c r="AE150" s="230">
        <f t="shared" si="49"/>
        <v>0.16842400828301274</v>
      </c>
    </row>
    <row r="151" spans="1:31" ht="12.75" customHeight="1" x14ac:dyDescent="0.2">
      <c r="A151" s="114" t="str">
        <f>$A$31</f>
        <v>9.0% – 9.9%</v>
      </c>
      <c r="B151" s="209">
        <v>172</v>
      </c>
      <c r="C151" s="210">
        <v>412152</v>
      </c>
      <c r="D151" s="210">
        <v>168782</v>
      </c>
      <c r="E151" s="211">
        <v>137634.302</v>
      </c>
      <c r="F151" s="212">
        <f t="shared" si="40"/>
        <v>0.18066558281206385</v>
      </c>
      <c r="G151" s="217">
        <v>13</v>
      </c>
      <c r="H151" s="218">
        <v>2655</v>
      </c>
      <c r="I151" s="218">
        <v>757</v>
      </c>
      <c r="J151" s="219">
        <v>1196.1099999999999</v>
      </c>
      <c r="K151" s="220">
        <f t="shared" si="46"/>
        <v>1.7131453587401662E-3</v>
      </c>
      <c r="L151" s="227">
        <v>128</v>
      </c>
      <c r="M151" s="228">
        <v>448012</v>
      </c>
      <c r="N151" s="228">
        <v>151039</v>
      </c>
      <c r="O151" s="229">
        <v>139858.82500000001</v>
      </c>
      <c r="P151" s="230">
        <f t="shared" si="50"/>
        <v>0.20887050124726728</v>
      </c>
      <c r="Q151" s="227">
        <v>4</v>
      </c>
      <c r="R151" s="228">
        <v>797</v>
      </c>
      <c r="S151" s="228">
        <v>341</v>
      </c>
      <c r="T151" s="229">
        <v>186.649</v>
      </c>
      <c r="U151" s="230">
        <f t="shared" si="47"/>
        <v>2.9395370449246671E-4</v>
      </c>
      <c r="V151" s="227">
        <v>7</v>
      </c>
      <c r="W151" s="228">
        <v>1360</v>
      </c>
      <c r="X151" s="228">
        <v>398</v>
      </c>
      <c r="Y151" s="229">
        <v>217.39500000000001</v>
      </c>
      <c r="Z151" s="230">
        <f t="shared" si="48"/>
        <v>3.591435537647415E-4</v>
      </c>
      <c r="AA151" s="227">
        <v>128</v>
      </c>
      <c r="AB151" s="228">
        <v>134815</v>
      </c>
      <c r="AC151" s="228">
        <v>52197</v>
      </c>
      <c r="AD151" s="229">
        <v>38805.881000000001</v>
      </c>
      <c r="AE151" s="230">
        <f t="shared" si="49"/>
        <v>6.731814638972744E-2</v>
      </c>
    </row>
    <row r="152" spans="1:31" ht="12.75" customHeight="1" x14ac:dyDescent="0.2">
      <c r="A152" s="114" t="str">
        <f>$A$32</f>
        <v>10.0% – 11.9%</v>
      </c>
      <c r="B152" s="209">
        <v>428</v>
      </c>
      <c r="C152" s="210">
        <v>1344650</v>
      </c>
      <c r="D152" s="210">
        <v>329532</v>
      </c>
      <c r="E152" s="211">
        <v>323993.14899999998</v>
      </c>
      <c r="F152" s="212">
        <f t="shared" si="40"/>
        <v>0.42528940998444448</v>
      </c>
      <c r="G152" s="217">
        <v>4</v>
      </c>
      <c r="H152" s="218">
        <v>1609</v>
      </c>
      <c r="I152" s="218">
        <v>1662</v>
      </c>
      <c r="J152" s="219">
        <v>762.08199999999999</v>
      </c>
      <c r="K152" s="220">
        <f t="shared" si="46"/>
        <v>1.0915026555077905E-3</v>
      </c>
      <c r="L152" s="227">
        <v>85</v>
      </c>
      <c r="M152" s="228">
        <v>153982</v>
      </c>
      <c r="N152" s="228">
        <v>35406</v>
      </c>
      <c r="O152" s="229">
        <v>35067.444000000003</v>
      </c>
      <c r="P152" s="230">
        <f t="shared" si="50"/>
        <v>5.2371057784451391E-2</v>
      </c>
      <c r="Q152" s="227">
        <v>0</v>
      </c>
      <c r="R152" s="228">
        <v>0</v>
      </c>
      <c r="S152" s="228">
        <v>0</v>
      </c>
      <c r="T152" s="229">
        <v>0</v>
      </c>
      <c r="U152" s="230">
        <f t="shared" si="47"/>
        <v>0</v>
      </c>
      <c r="V152" s="227">
        <v>11</v>
      </c>
      <c r="W152" s="228">
        <v>1057</v>
      </c>
      <c r="X152" s="228">
        <v>177</v>
      </c>
      <c r="Y152" s="229">
        <v>131.81800000000001</v>
      </c>
      <c r="Z152" s="230">
        <f t="shared" si="48"/>
        <v>2.1776758881372936E-4</v>
      </c>
      <c r="AA152" s="227">
        <v>53</v>
      </c>
      <c r="AB152" s="228">
        <v>73702</v>
      </c>
      <c r="AC152" s="228">
        <v>16848</v>
      </c>
      <c r="AD152" s="229">
        <v>17787.978999999999</v>
      </c>
      <c r="AE152" s="230">
        <f t="shared" si="49"/>
        <v>3.0857533534656704E-2</v>
      </c>
    </row>
    <row r="153" spans="1:31" ht="12.75" customHeight="1" x14ac:dyDescent="0.2">
      <c r="A153" s="114" t="str">
        <f>$A$33</f>
        <v>12.0% – 14.9%</v>
      </c>
      <c r="B153" s="209">
        <v>302</v>
      </c>
      <c r="C153" s="210">
        <v>491518</v>
      </c>
      <c r="D153" s="210">
        <v>112250</v>
      </c>
      <c r="E153" s="211">
        <v>115697.405</v>
      </c>
      <c r="F153" s="212">
        <f t="shared" si="40"/>
        <v>0.15187012830688379</v>
      </c>
      <c r="G153" s="217">
        <v>2</v>
      </c>
      <c r="H153" s="218">
        <v>265</v>
      </c>
      <c r="I153" s="218">
        <v>82</v>
      </c>
      <c r="J153" s="219">
        <v>92.09</v>
      </c>
      <c r="K153" s="220">
        <f t="shared" si="46"/>
        <v>1.3189719681833771E-4</v>
      </c>
      <c r="L153" s="227">
        <v>27</v>
      </c>
      <c r="M153" s="228">
        <v>43055</v>
      </c>
      <c r="N153" s="228">
        <v>6777</v>
      </c>
      <c r="O153" s="229">
        <v>8283.5</v>
      </c>
      <c r="P153" s="230">
        <f t="shared" si="50"/>
        <v>1.2370894701008236E-2</v>
      </c>
      <c r="Q153" s="227">
        <v>1</v>
      </c>
      <c r="R153" s="228">
        <v>416</v>
      </c>
      <c r="S153" s="228">
        <v>187</v>
      </c>
      <c r="T153" s="229">
        <v>128.209</v>
      </c>
      <c r="U153" s="230">
        <f t="shared" si="47"/>
        <v>2.0191648762797905E-4</v>
      </c>
      <c r="V153" s="227">
        <v>0</v>
      </c>
      <c r="W153" s="228">
        <v>0</v>
      </c>
      <c r="X153" s="228">
        <v>0</v>
      </c>
      <c r="Y153" s="229">
        <v>0</v>
      </c>
      <c r="Z153" s="230">
        <f t="shared" si="48"/>
        <v>0</v>
      </c>
      <c r="AA153" s="227">
        <v>11</v>
      </c>
      <c r="AB153" s="228">
        <v>2461</v>
      </c>
      <c r="AC153" s="228">
        <v>463</v>
      </c>
      <c r="AD153" s="229">
        <v>436.577</v>
      </c>
      <c r="AE153" s="230">
        <f t="shared" si="49"/>
        <v>7.573479493066537E-4</v>
      </c>
    </row>
    <row r="154" spans="1:31" ht="12.75" customHeight="1" x14ac:dyDescent="0.2">
      <c r="A154" s="114" t="str">
        <f>$A$34</f>
        <v>15.0% oder höher</v>
      </c>
      <c r="B154" s="209">
        <v>64</v>
      </c>
      <c r="C154" s="210">
        <v>94696</v>
      </c>
      <c r="D154" s="210">
        <v>14894</v>
      </c>
      <c r="E154" s="211">
        <v>16274.61</v>
      </c>
      <c r="F154" s="212">
        <f t="shared" si="40"/>
        <v>2.13628569183941E-2</v>
      </c>
      <c r="G154" s="217">
        <v>3</v>
      </c>
      <c r="H154" s="218">
        <v>66</v>
      </c>
      <c r="I154" s="218">
        <v>54</v>
      </c>
      <c r="J154" s="219">
        <v>31.591000000000001</v>
      </c>
      <c r="K154" s="220">
        <f t="shared" si="46"/>
        <v>4.5246653759236688E-5</v>
      </c>
      <c r="L154" s="227">
        <v>8</v>
      </c>
      <c r="M154" s="228">
        <v>6111</v>
      </c>
      <c r="N154" s="228">
        <v>1221</v>
      </c>
      <c r="O154" s="229">
        <v>1564.4479999999999</v>
      </c>
      <c r="P154" s="230">
        <f t="shared" si="50"/>
        <v>2.3364062863768858E-3</v>
      </c>
      <c r="Q154" s="227">
        <v>4</v>
      </c>
      <c r="R154" s="228">
        <v>132</v>
      </c>
      <c r="S154" s="228">
        <v>104</v>
      </c>
      <c r="T154" s="229">
        <v>50.406000000000006</v>
      </c>
      <c r="U154" s="230">
        <f t="shared" si="47"/>
        <v>7.9384461897182826E-5</v>
      </c>
      <c r="V154" s="227">
        <v>3</v>
      </c>
      <c r="W154" s="228">
        <v>160</v>
      </c>
      <c r="X154" s="228">
        <v>24</v>
      </c>
      <c r="Y154" s="229">
        <v>36.393999999999998</v>
      </c>
      <c r="Z154" s="230">
        <f t="shared" si="48"/>
        <v>6.0124062171227492E-5</v>
      </c>
      <c r="AA154" s="227">
        <v>3</v>
      </c>
      <c r="AB154" s="228">
        <v>29</v>
      </c>
      <c r="AC154" s="228">
        <v>0</v>
      </c>
      <c r="AD154" s="229">
        <v>4.9169999999999998</v>
      </c>
      <c r="AE154" s="230">
        <f t="shared" si="49"/>
        <v>8.5297206832719446E-6</v>
      </c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115" t="s">
        <v>2</v>
      </c>
      <c r="B156" s="213">
        <f t="shared" ref="B156:F156" si="51">SUM(B$132:B$155)</f>
        <v>1342</v>
      </c>
      <c r="C156" s="214">
        <f t="shared" si="51"/>
        <v>3188608</v>
      </c>
      <c r="D156" s="214">
        <f t="shared" si="51"/>
        <v>792318</v>
      </c>
      <c r="E156" s="215">
        <f t="shared" si="51"/>
        <v>761818.04999999993</v>
      </c>
      <c r="F156" s="216">
        <f t="shared" si="51"/>
        <v>1</v>
      </c>
      <c r="G156" s="223">
        <f t="shared" ref="G156:AE156" si="52">SUM(G$132:G$155)</f>
        <v>1443</v>
      </c>
      <c r="H156" s="224">
        <f t="shared" si="52"/>
        <v>2886342</v>
      </c>
      <c r="I156" s="224">
        <f t="shared" si="52"/>
        <v>785157</v>
      </c>
      <c r="J156" s="225">
        <f t="shared" si="52"/>
        <v>698195.27799999993</v>
      </c>
      <c r="K156" s="226">
        <f t="shared" si="52"/>
        <v>1.0000000000000002</v>
      </c>
      <c r="L156" s="232">
        <f t="shared" si="52"/>
        <v>1495</v>
      </c>
      <c r="M156" s="233">
        <f t="shared" si="52"/>
        <v>2775445</v>
      </c>
      <c r="N156" s="233">
        <f t="shared" si="52"/>
        <v>760411</v>
      </c>
      <c r="O156" s="234">
        <f t="shared" si="52"/>
        <v>669595.87</v>
      </c>
      <c r="P156" s="235">
        <f t="shared" si="52"/>
        <v>1</v>
      </c>
      <c r="Q156" s="232">
        <f t="shared" si="52"/>
        <v>1517</v>
      </c>
      <c r="R156" s="233">
        <f t="shared" si="52"/>
        <v>2674360</v>
      </c>
      <c r="S156" s="233">
        <f t="shared" si="52"/>
        <v>737571</v>
      </c>
      <c r="T156" s="234">
        <f t="shared" si="52"/>
        <v>634960.52999999991</v>
      </c>
      <c r="U156" s="235">
        <f t="shared" si="52"/>
        <v>1.0000000000000002</v>
      </c>
      <c r="V156" s="232">
        <f t="shared" si="52"/>
        <v>1569</v>
      </c>
      <c r="W156" s="233">
        <f t="shared" si="52"/>
        <v>2643137</v>
      </c>
      <c r="X156" s="233">
        <f t="shared" si="52"/>
        <v>722497</v>
      </c>
      <c r="Y156" s="234">
        <f t="shared" si="52"/>
        <v>605315.05500000017</v>
      </c>
      <c r="Z156" s="235">
        <f t="shared" si="52"/>
        <v>0.99999999999999967</v>
      </c>
      <c r="AA156" s="232">
        <f t="shared" si="52"/>
        <v>1653</v>
      </c>
      <c r="AB156" s="233">
        <f t="shared" si="52"/>
        <v>2649952</v>
      </c>
      <c r="AC156" s="233">
        <f t="shared" si="52"/>
        <v>709773</v>
      </c>
      <c r="AD156" s="234">
        <f t="shared" si="52"/>
        <v>576454.98400000017</v>
      </c>
      <c r="AE156" s="235">
        <f t="shared" si="52"/>
        <v>0.99999999999999989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2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</row>
    <row r="172" spans="1:31" x14ac:dyDescent="0.2">
      <c r="A172" s="114" t="str">
        <f>$A$12</f>
        <v>nicht definiert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>J172/J$196</f>
        <v>1</v>
      </c>
      <c r="L172" s="255">
        <v>2</v>
      </c>
      <c r="M172" s="256">
        <v>84197</v>
      </c>
      <c r="N172" s="256">
        <v>0</v>
      </c>
      <c r="O172" s="257">
        <v>6465.558</v>
      </c>
      <c r="P172" s="258">
        <f>O172/O$196</f>
        <v>6.4861973393818051E-2</v>
      </c>
      <c r="Q172" s="255">
        <v>4</v>
      </c>
      <c r="R172" s="256">
        <v>83166</v>
      </c>
      <c r="S172" s="256">
        <v>1</v>
      </c>
      <c r="T172" s="257">
        <v>6499.1610000000001</v>
      </c>
      <c r="U172" s="258">
        <f>T172/T$196</f>
        <v>6.6435091742861371E-2</v>
      </c>
      <c r="V172" s="255">
        <v>4</v>
      </c>
      <c r="W172" s="256">
        <v>155864</v>
      </c>
      <c r="X172" s="256">
        <v>10874</v>
      </c>
      <c r="Y172" s="257">
        <v>11841.999</v>
      </c>
      <c r="Z172" s="258">
        <f>Y172/Y$196</f>
        <v>0.12001998846826935</v>
      </c>
      <c r="AA172" s="255">
        <v>4</v>
      </c>
      <c r="AB172" s="256">
        <v>79367</v>
      </c>
      <c r="AC172" s="256">
        <v>1</v>
      </c>
      <c r="AD172" s="257">
        <v>11658.12</v>
      </c>
      <c r="AE172" s="258">
        <f>AD172/AD$196</f>
        <v>0.11398806833523156</v>
      </c>
    </row>
    <row r="173" spans="1:31" ht="12.75" customHeight="1" x14ac:dyDescent="0.2">
      <c r="A173" s="114" t="str">
        <f>$A$13</f>
        <v>unter -10.0%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ref="F173:F194" si="53"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ref="K173:K175" si="54"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ref="P173:P175" si="55">O173/O$196</f>
        <v>0</v>
      </c>
      <c r="Q173" s="255">
        <v>1</v>
      </c>
      <c r="R173" s="256">
        <v>8</v>
      </c>
      <c r="S173" s="256">
        <v>0</v>
      </c>
      <c r="T173" s="257">
        <v>0.55700000000000005</v>
      </c>
      <c r="U173" s="258">
        <f t="shared" ref="U173:U175" si="56">T173/T$196</f>
        <v>5.6937112499249962E-6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ref="Z173:Z175" si="57"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ref="AE173:AE175" si="58">AD173/AD$196</f>
        <v>0</v>
      </c>
    </row>
    <row r="174" spans="1:31" ht="12.75" customHeight="1" x14ac:dyDescent="0.2">
      <c r="A174" s="114" t="str">
        <f>$A$14</f>
        <v>-10.0% – -8.1%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53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54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55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56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57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58"/>
        <v>0</v>
      </c>
    </row>
    <row r="175" spans="1:31" ht="12.75" customHeight="1" x14ac:dyDescent="0.2">
      <c r="A175" s="114" t="str">
        <f>$A$15</f>
        <v>-8.0% – -6.1%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53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54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55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56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57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58"/>
        <v>0</v>
      </c>
    </row>
    <row r="176" spans="1:31" x14ac:dyDescent="0.2">
      <c r="A176" s="114" t="str">
        <f>$A$16</f>
        <v>-6.0% – -5.1%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53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ref="K176:K194" si="59"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ref="P176:P194" si="60"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ref="U176:U194" si="61"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ref="Z176:Z194" si="62"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ref="AE176:AE194" si="63">AD176/AD$196</f>
        <v>0</v>
      </c>
    </row>
    <row r="177" spans="1:31" x14ac:dyDescent="0.2">
      <c r="A177" s="114" t="str">
        <f>$A$17</f>
        <v>-5.0% – -4.1%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53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5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6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61"/>
        <v>0</v>
      </c>
      <c r="V177" s="255">
        <v>1</v>
      </c>
      <c r="W177" s="256">
        <v>7</v>
      </c>
      <c r="X177" s="256">
        <v>0</v>
      </c>
      <c r="Y177" s="257">
        <v>0</v>
      </c>
      <c r="Z177" s="258">
        <f t="shared" si="6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63"/>
        <v>0</v>
      </c>
    </row>
    <row r="178" spans="1:31" x14ac:dyDescent="0.2">
      <c r="A178" s="114" t="str">
        <f>$A$18</f>
        <v>-4.0% – -3.1%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53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5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6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6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6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63"/>
        <v>0</v>
      </c>
    </row>
    <row r="179" spans="1:31" x14ac:dyDescent="0.2">
      <c r="A179" s="114" t="str">
        <f>$A$19</f>
        <v>-3.0% – -2.1%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53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59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60"/>
        <v>0</v>
      </c>
      <c r="Q179" s="255">
        <v>1</v>
      </c>
      <c r="R179" s="256">
        <v>4</v>
      </c>
      <c r="S179" s="256">
        <v>0</v>
      </c>
      <c r="T179" s="257">
        <v>2.391</v>
      </c>
      <c r="U179" s="258">
        <f t="shared" si="61"/>
        <v>2.4441047753268698E-5</v>
      </c>
      <c r="V179" s="255">
        <v>1</v>
      </c>
      <c r="W179" s="256">
        <v>11</v>
      </c>
      <c r="X179" s="256">
        <v>0</v>
      </c>
      <c r="Y179" s="257">
        <v>1.3080000000000001</v>
      </c>
      <c r="Z179" s="258">
        <f t="shared" si="62"/>
        <v>1.3256726749976615E-5</v>
      </c>
      <c r="AA179" s="255">
        <v>1</v>
      </c>
      <c r="AB179" s="256">
        <v>8</v>
      </c>
      <c r="AC179" s="256">
        <v>0</v>
      </c>
      <c r="AD179" s="257">
        <v>0</v>
      </c>
      <c r="AE179" s="258">
        <f t="shared" si="63"/>
        <v>0</v>
      </c>
    </row>
    <row r="180" spans="1:31" ht="12.75" customHeight="1" x14ac:dyDescent="0.2">
      <c r="A180" s="114" t="str">
        <f>$A$20</f>
        <v>-2.0% – -1.1%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53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59"/>
        <v>0</v>
      </c>
      <c r="L180" s="255">
        <v>2</v>
      </c>
      <c r="M180" s="256">
        <v>50</v>
      </c>
      <c r="N180" s="256">
        <v>0</v>
      </c>
      <c r="O180" s="257">
        <v>10.999000000000001</v>
      </c>
      <c r="P180" s="258">
        <f t="shared" si="60"/>
        <v>1.1034110982510788E-4</v>
      </c>
      <c r="Q180" s="255">
        <v>2</v>
      </c>
      <c r="R180" s="256">
        <v>314</v>
      </c>
      <c r="S180" s="256">
        <v>0</v>
      </c>
      <c r="T180" s="257">
        <v>67.581999999999994</v>
      </c>
      <c r="U180" s="258">
        <f t="shared" si="61"/>
        <v>6.90830150255711E-4</v>
      </c>
      <c r="V180" s="255">
        <v>7</v>
      </c>
      <c r="W180" s="256">
        <v>10617</v>
      </c>
      <c r="X180" s="256">
        <v>1</v>
      </c>
      <c r="Y180" s="257">
        <v>626.30600000000004</v>
      </c>
      <c r="Z180" s="258">
        <f t="shared" si="62"/>
        <v>6.3476815778829151E-3</v>
      </c>
      <c r="AA180" s="255">
        <v>0</v>
      </c>
      <c r="AB180" s="256">
        <v>0</v>
      </c>
      <c r="AC180" s="256">
        <v>0</v>
      </c>
      <c r="AD180" s="257">
        <v>0</v>
      </c>
      <c r="AE180" s="258">
        <f t="shared" si="63"/>
        <v>0</v>
      </c>
    </row>
    <row r="181" spans="1:31" ht="12.75" customHeight="1" x14ac:dyDescent="0.2">
      <c r="A181" s="114" t="str">
        <f>$A$21</f>
        <v>-1.0% – -0.1%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53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59"/>
        <v>0</v>
      </c>
      <c r="L181" s="255">
        <v>7</v>
      </c>
      <c r="M181" s="256">
        <v>1978</v>
      </c>
      <c r="N181" s="256">
        <v>10</v>
      </c>
      <c r="O181" s="257">
        <v>180.97499999999999</v>
      </c>
      <c r="P181" s="258">
        <f t="shared" si="60"/>
        <v>1.8155270797889714E-3</v>
      </c>
      <c r="Q181" s="255">
        <v>11</v>
      </c>
      <c r="R181" s="256">
        <v>2601</v>
      </c>
      <c r="S181" s="256">
        <v>30</v>
      </c>
      <c r="T181" s="257">
        <v>153.262</v>
      </c>
      <c r="U181" s="258">
        <f t="shared" si="61"/>
        <v>1.5666599166714627E-3</v>
      </c>
      <c r="V181" s="255">
        <v>10</v>
      </c>
      <c r="W181" s="256">
        <v>5151</v>
      </c>
      <c r="X181" s="256">
        <v>83</v>
      </c>
      <c r="Y181" s="257">
        <v>310.61599999999999</v>
      </c>
      <c r="Z181" s="258">
        <f t="shared" si="62"/>
        <v>3.1481280093048438E-3</v>
      </c>
      <c r="AA181" s="255">
        <v>3</v>
      </c>
      <c r="AB181" s="256">
        <v>33986</v>
      </c>
      <c r="AC181" s="256">
        <v>0</v>
      </c>
      <c r="AD181" s="257">
        <v>1982.0920000000001</v>
      </c>
      <c r="AE181" s="258">
        <f t="shared" si="63"/>
        <v>1.9380040550510357E-2</v>
      </c>
    </row>
    <row r="182" spans="1:31" ht="12.75" customHeight="1" x14ac:dyDescent="0.2">
      <c r="A182" s="114" t="str">
        <f>$A$22</f>
        <v>0.0% – 0.9%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53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59"/>
        <v>0</v>
      </c>
      <c r="L182" s="255">
        <v>39</v>
      </c>
      <c r="M182" s="256">
        <v>841708</v>
      </c>
      <c r="N182" s="256">
        <v>2</v>
      </c>
      <c r="O182" s="257">
        <v>82892.043000000005</v>
      </c>
      <c r="P182" s="258">
        <f t="shared" si="60"/>
        <v>0.83156650789076869</v>
      </c>
      <c r="Q182" s="255">
        <v>35</v>
      </c>
      <c r="R182" s="256">
        <v>551667</v>
      </c>
      <c r="S182" s="256">
        <v>15</v>
      </c>
      <c r="T182" s="257">
        <v>53801.972999999998</v>
      </c>
      <c r="U182" s="258">
        <f t="shared" si="61"/>
        <v>0.54996929791429239</v>
      </c>
      <c r="V182" s="255">
        <v>49</v>
      </c>
      <c r="W182" s="256">
        <v>574332</v>
      </c>
      <c r="X182" s="256">
        <v>210</v>
      </c>
      <c r="Y182" s="257">
        <v>54273.760999999999</v>
      </c>
      <c r="Z182" s="258">
        <f t="shared" si="62"/>
        <v>0.55007065693466162</v>
      </c>
      <c r="AA182" s="255">
        <v>35</v>
      </c>
      <c r="AB182" s="256">
        <v>624920</v>
      </c>
      <c r="AC182" s="256">
        <v>3211</v>
      </c>
      <c r="AD182" s="257">
        <v>56140.754999999997</v>
      </c>
      <c r="AE182" s="258">
        <f t="shared" si="63"/>
        <v>0.54892008465614461</v>
      </c>
    </row>
    <row r="183" spans="1:31" ht="12.75" customHeight="1" x14ac:dyDescent="0.2">
      <c r="A183" s="114" t="str">
        <f>$A$23</f>
        <v>1.0% – 1.9%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53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59"/>
        <v>0</v>
      </c>
      <c r="L183" s="255">
        <v>10</v>
      </c>
      <c r="M183" s="256">
        <v>37913</v>
      </c>
      <c r="N183" s="256">
        <v>111</v>
      </c>
      <c r="O183" s="257">
        <v>2481.6219999999998</v>
      </c>
      <c r="P183" s="258">
        <f t="shared" si="60"/>
        <v>2.4895438280425841E-2</v>
      </c>
      <c r="Q183" s="255">
        <v>39</v>
      </c>
      <c r="R183" s="256">
        <v>315865</v>
      </c>
      <c r="S183" s="256">
        <v>186</v>
      </c>
      <c r="T183" s="257">
        <v>30594.937999999998</v>
      </c>
      <c r="U183" s="258">
        <f t="shared" si="61"/>
        <v>0.31274460086419703</v>
      </c>
      <c r="V183" s="255">
        <v>29</v>
      </c>
      <c r="W183" s="256">
        <v>303186</v>
      </c>
      <c r="X183" s="256">
        <v>959</v>
      </c>
      <c r="Y183" s="257">
        <v>28755.204000000002</v>
      </c>
      <c r="Z183" s="258">
        <f t="shared" si="62"/>
        <v>0.29143721870629552</v>
      </c>
      <c r="AA183" s="255">
        <v>15</v>
      </c>
      <c r="AB183" s="256">
        <v>237709</v>
      </c>
      <c r="AC183" s="256">
        <v>0</v>
      </c>
      <c r="AD183" s="257">
        <v>21844.281999999999</v>
      </c>
      <c r="AE183" s="258">
        <f t="shared" si="63"/>
        <v>0.21358396631275614</v>
      </c>
    </row>
    <row r="184" spans="1:31" ht="12.75" customHeight="1" x14ac:dyDescent="0.2">
      <c r="A184" s="114" t="str">
        <f>$A$24</f>
        <v>2.0% – 2.9%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53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59"/>
        <v>0</v>
      </c>
      <c r="L184" s="255">
        <v>8</v>
      </c>
      <c r="M184" s="256">
        <v>74594</v>
      </c>
      <c r="N184" s="256">
        <v>344</v>
      </c>
      <c r="O184" s="257">
        <v>4570.2470000000003</v>
      </c>
      <c r="P184" s="258">
        <f t="shared" si="60"/>
        <v>4.5848361319653586E-2</v>
      </c>
      <c r="Q184" s="255">
        <v>17</v>
      </c>
      <c r="R184" s="256">
        <v>87232</v>
      </c>
      <c r="S184" s="256">
        <v>668</v>
      </c>
      <c r="T184" s="257">
        <v>5486.085</v>
      </c>
      <c r="U184" s="258">
        <f t="shared" si="61"/>
        <v>5.6079324744245547E-2</v>
      </c>
      <c r="V184" s="255">
        <v>8</v>
      </c>
      <c r="W184" s="256">
        <v>524</v>
      </c>
      <c r="X184" s="256">
        <v>0</v>
      </c>
      <c r="Y184" s="257">
        <v>39.42</v>
      </c>
      <c r="Z184" s="258">
        <f t="shared" si="62"/>
        <v>3.9952612269424933E-4</v>
      </c>
      <c r="AA184" s="255">
        <v>13</v>
      </c>
      <c r="AB184" s="256">
        <v>3520</v>
      </c>
      <c r="AC184" s="256">
        <v>869</v>
      </c>
      <c r="AD184" s="257">
        <v>7439.768</v>
      </c>
      <c r="AE184" s="258">
        <f t="shared" si="63"/>
        <v>7.2742842172002775E-2</v>
      </c>
    </row>
    <row r="185" spans="1:31" ht="12.75" customHeight="1" x14ac:dyDescent="0.2">
      <c r="A185" s="114" t="str">
        <f>$A$25</f>
        <v>3.0% – 3.9%</v>
      </c>
      <c r="B185" s="237">
        <v>0</v>
      </c>
      <c r="C185" s="238">
        <v>0</v>
      </c>
      <c r="D185" s="238">
        <v>0</v>
      </c>
      <c r="E185" s="239">
        <v>0</v>
      </c>
      <c r="F185" s="240">
        <f t="shared" si="53"/>
        <v>0</v>
      </c>
      <c r="G185" s="245">
        <v>0</v>
      </c>
      <c r="H185" s="246">
        <v>0</v>
      </c>
      <c r="I185" s="246">
        <v>0</v>
      </c>
      <c r="J185" s="247">
        <v>0</v>
      </c>
      <c r="K185" s="248">
        <f t="shared" si="59"/>
        <v>0</v>
      </c>
      <c r="L185" s="255">
        <v>6</v>
      </c>
      <c r="M185" s="256">
        <v>3348</v>
      </c>
      <c r="N185" s="256">
        <v>4</v>
      </c>
      <c r="O185" s="257">
        <v>189.29599999999999</v>
      </c>
      <c r="P185" s="258">
        <f t="shared" si="60"/>
        <v>1.8990027025596525E-3</v>
      </c>
      <c r="Q185" s="255">
        <v>7</v>
      </c>
      <c r="R185" s="256">
        <v>423</v>
      </c>
      <c r="S185" s="256">
        <v>113</v>
      </c>
      <c r="T185" s="257">
        <v>128.00800000000001</v>
      </c>
      <c r="U185" s="258">
        <f t="shared" si="61"/>
        <v>1.3085109329989209E-3</v>
      </c>
      <c r="V185" s="255">
        <v>9</v>
      </c>
      <c r="W185" s="256">
        <v>2278</v>
      </c>
      <c r="X185" s="256">
        <v>10</v>
      </c>
      <c r="Y185" s="257">
        <v>462.78800000000001</v>
      </c>
      <c r="Z185" s="258">
        <f t="shared" si="62"/>
        <v>4.6904083021163433E-3</v>
      </c>
      <c r="AA185" s="255">
        <v>9</v>
      </c>
      <c r="AB185" s="256">
        <v>2345</v>
      </c>
      <c r="AC185" s="256">
        <v>118</v>
      </c>
      <c r="AD185" s="257">
        <v>178.33</v>
      </c>
      <c r="AE185" s="258">
        <f t="shared" si="63"/>
        <v>1.7436338128464833E-3</v>
      </c>
    </row>
    <row r="186" spans="1:31" ht="12.75" customHeight="1" x14ac:dyDescent="0.2">
      <c r="A186" s="114" t="str">
        <f>$A$26</f>
        <v>4.0% – 4.9%</v>
      </c>
      <c r="B186" s="237">
        <v>0</v>
      </c>
      <c r="C186" s="238">
        <v>0</v>
      </c>
      <c r="D186" s="238">
        <v>0</v>
      </c>
      <c r="E186" s="239">
        <v>0</v>
      </c>
      <c r="F186" s="240">
        <f t="shared" si="53"/>
        <v>0</v>
      </c>
      <c r="G186" s="245">
        <v>0</v>
      </c>
      <c r="H186" s="246">
        <v>0</v>
      </c>
      <c r="I186" s="246">
        <v>0</v>
      </c>
      <c r="J186" s="247">
        <v>0</v>
      </c>
      <c r="K186" s="248">
        <f t="shared" si="59"/>
        <v>0</v>
      </c>
      <c r="L186" s="255">
        <v>6</v>
      </c>
      <c r="M186" s="256">
        <v>1146</v>
      </c>
      <c r="N186" s="256">
        <v>1</v>
      </c>
      <c r="O186" s="257">
        <v>96.141999999999996</v>
      </c>
      <c r="P186" s="258">
        <f t="shared" si="60"/>
        <v>9.6448904271347578E-4</v>
      </c>
      <c r="Q186" s="255">
        <v>2</v>
      </c>
      <c r="R186" s="256">
        <v>9830</v>
      </c>
      <c r="S186" s="256">
        <v>0</v>
      </c>
      <c r="T186" s="257">
        <v>473.738</v>
      </c>
      <c r="U186" s="258">
        <f t="shared" si="61"/>
        <v>4.842598528037644E-3</v>
      </c>
      <c r="V186" s="255">
        <v>5</v>
      </c>
      <c r="W186" s="256">
        <v>99</v>
      </c>
      <c r="X186" s="256">
        <v>4</v>
      </c>
      <c r="Y186" s="257">
        <v>6.8239999999999998</v>
      </c>
      <c r="Z186" s="258">
        <f t="shared" si="62"/>
        <v>6.9162005613027837E-5</v>
      </c>
      <c r="AA186" s="255">
        <v>11</v>
      </c>
      <c r="AB186" s="256">
        <v>2743</v>
      </c>
      <c r="AC186" s="256">
        <v>272</v>
      </c>
      <c r="AD186" s="257">
        <v>365.01499999999999</v>
      </c>
      <c r="AE186" s="258">
        <f t="shared" si="63"/>
        <v>3.5689592115525099E-3</v>
      </c>
    </row>
    <row r="187" spans="1:31" ht="12.75" customHeight="1" x14ac:dyDescent="0.2">
      <c r="A187" s="114" t="str">
        <f>$A$27</f>
        <v>5.0% – 5.9%</v>
      </c>
      <c r="B187" s="237">
        <v>0</v>
      </c>
      <c r="C187" s="238">
        <v>0</v>
      </c>
      <c r="D187" s="238">
        <v>0</v>
      </c>
      <c r="E187" s="239">
        <v>0</v>
      </c>
      <c r="F187" s="240">
        <f t="shared" si="53"/>
        <v>0</v>
      </c>
      <c r="G187" s="245">
        <v>0</v>
      </c>
      <c r="H187" s="246">
        <v>0</v>
      </c>
      <c r="I187" s="246">
        <v>0</v>
      </c>
      <c r="J187" s="247">
        <v>0</v>
      </c>
      <c r="K187" s="248">
        <f t="shared" si="59"/>
        <v>0</v>
      </c>
      <c r="L187" s="255">
        <v>6</v>
      </c>
      <c r="M187" s="256">
        <v>10338</v>
      </c>
      <c r="N187" s="256">
        <v>13</v>
      </c>
      <c r="O187" s="257">
        <v>615.82899999999995</v>
      </c>
      <c r="P187" s="258">
        <f t="shared" si="60"/>
        <v>6.1779484791786845E-3</v>
      </c>
      <c r="Q187" s="255">
        <v>3</v>
      </c>
      <c r="R187" s="256">
        <v>1838</v>
      </c>
      <c r="S187" s="256">
        <v>0</v>
      </c>
      <c r="T187" s="257">
        <v>484.26400000000001</v>
      </c>
      <c r="U187" s="258">
        <f t="shared" si="61"/>
        <v>4.9501963819276089E-3</v>
      </c>
      <c r="V187" s="255">
        <v>3</v>
      </c>
      <c r="W187" s="256">
        <v>138</v>
      </c>
      <c r="X187" s="256">
        <v>20</v>
      </c>
      <c r="Y187" s="257">
        <v>13.173</v>
      </c>
      <c r="Z187" s="258">
        <f t="shared" si="62"/>
        <v>1.335098329338241E-4</v>
      </c>
      <c r="AA187" s="255">
        <v>14</v>
      </c>
      <c r="AB187" s="256">
        <v>13029</v>
      </c>
      <c r="AC187" s="256">
        <v>222</v>
      </c>
      <c r="AD187" s="257">
        <v>969.42499999999995</v>
      </c>
      <c r="AE187" s="258">
        <f t="shared" si="63"/>
        <v>9.4786194640200869E-3</v>
      </c>
    </row>
    <row r="188" spans="1:31" ht="12.75" customHeight="1" x14ac:dyDescent="0.2">
      <c r="A188" s="114" t="str">
        <f>$A$28</f>
        <v>6.0% – 6.9%</v>
      </c>
      <c r="B188" s="237">
        <v>0</v>
      </c>
      <c r="C188" s="238">
        <v>0</v>
      </c>
      <c r="D188" s="238">
        <v>0</v>
      </c>
      <c r="E188" s="239">
        <v>0</v>
      </c>
      <c r="F188" s="240">
        <f t="shared" si="53"/>
        <v>0</v>
      </c>
      <c r="G188" s="245">
        <v>0</v>
      </c>
      <c r="H188" s="246">
        <v>0</v>
      </c>
      <c r="I188" s="246">
        <v>0</v>
      </c>
      <c r="J188" s="247">
        <v>0</v>
      </c>
      <c r="K188" s="248">
        <f t="shared" si="59"/>
        <v>0</v>
      </c>
      <c r="L188" s="255">
        <v>12</v>
      </c>
      <c r="M188" s="256">
        <v>13303</v>
      </c>
      <c r="N188" s="256">
        <v>15</v>
      </c>
      <c r="O188" s="257">
        <v>924.68200000000002</v>
      </c>
      <c r="P188" s="258">
        <f t="shared" si="60"/>
        <v>9.2763376775434492E-3</v>
      </c>
      <c r="Q188" s="255">
        <v>2</v>
      </c>
      <c r="R188" s="256">
        <v>268</v>
      </c>
      <c r="S188" s="256">
        <v>121</v>
      </c>
      <c r="T188" s="257">
        <v>88.483999999999995</v>
      </c>
      <c r="U188" s="258">
        <f t="shared" si="61"/>
        <v>9.0449254261824646E-4</v>
      </c>
      <c r="V188" s="255">
        <v>2</v>
      </c>
      <c r="W188" s="256">
        <v>686</v>
      </c>
      <c r="X188" s="256">
        <v>85</v>
      </c>
      <c r="Y188" s="257">
        <v>73.48</v>
      </c>
      <c r="Z188" s="258">
        <f t="shared" si="62"/>
        <v>7.4472804402773822E-4</v>
      </c>
      <c r="AA188" s="255">
        <v>15</v>
      </c>
      <c r="AB188" s="256">
        <v>12107</v>
      </c>
      <c r="AC188" s="256">
        <v>103</v>
      </c>
      <c r="AD188" s="257">
        <v>831.57299999999998</v>
      </c>
      <c r="AE188" s="258">
        <f t="shared" si="63"/>
        <v>8.1307620739650577E-3</v>
      </c>
    </row>
    <row r="189" spans="1:31" ht="12.75" customHeight="1" x14ac:dyDescent="0.2">
      <c r="A189" s="114" t="str">
        <f>$A$29</f>
        <v>7.0% – 7.9%</v>
      </c>
      <c r="B189" s="237">
        <v>0</v>
      </c>
      <c r="C189" s="238">
        <v>0</v>
      </c>
      <c r="D189" s="238">
        <v>0</v>
      </c>
      <c r="E189" s="239">
        <v>0</v>
      </c>
      <c r="F189" s="240">
        <f t="shared" si="53"/>
        <v>0</v>
      </c>
      <c r="G189" s="245">
        <v>0</v>
      </c>
      <c r="H189" s="246">
        <v>0</v>
      </c>
      <c r="I189" s="246">
        <v>0</v>
      </c>
      <c r="J189" s="247">
        <v>0</v>
      </c>
      <c r="K189" s="248">
        <f t="shared" si="59"/>
        <v>0</v>
      </c>
      <c r="L189" s="255">
        <v>9</v>
      </c>
      <c r="M189" s="256">
        <v>2535</v>
      </c>
      <c r="N189" s="256">
        <v>19</v>
      </c>
      <c r="O189" s="257">
        <v>545.04399999999998</v>
      </c>
      <c r="P189" s="258">
        <f t="shared" si="60"/>
        <v>5.4678388820361933E-3</v>
      </c>
      <c r="Q189" s="255">
        <v>0</v>
      </c>
      <c r="R189" s="256">
        <v>0</v>
      </c>
      <c r="S189" s="256">
        <v>0</v>
      </c>
      <c r="T189" s="257">
        <v>0</v>
      </c>
      <c r="U189" s="258">
        <f t="shared" si="61"/>
        <v>0</v>
      </c>
      <c r="V189" s="255">
        <v>5</v>
      </c>
      <c r="W189" s="256">
        <v>32121</v>
      </c>
      <c r="X189" s="256">
        <v>24</v>
      </c>
      <c r="Y189" s="257">
        <v>2047.4939999999999</v>
      </c>
      <c r="Z189" s="258">
        <f t="shared" si="62"/>
        <v>2.0751581406893437E-2</v>
      </c>
      <c r="AA189" s="255">
        <v>10</v>
      </c>
      <c r="AB189" s="256">
        <v>905</v>
      </c>
      <c r="AC189" s="256">
        <v>208</v>
      </c>
      <c r="AD189" s="257">
        <v>116.515</v>
      </c>
      <c r="AE189" s="258">
        <f t="shared" si="63"/>
        <v>1.1392334083093591E-3</v>
      </c>
    </row>
    <row r="190" spans="1:31" ht="12.75" customHeight="1" x14ac:dyDescent="0.2">
      <c r="A190" s="114" t="str">
        <f>$A$30</f>
        <v>8.0% – 8.9%</v>
      </c>
      <c r="B190" s="237">
        <v>0</v>
      </c>
      <c r="C190" s="238">
        <v>0</v>
      </c>
      <c r="D190" s="238">
        <v>0</v>
      </c>
      <c r="E190" s="239">
        <v>0</v>
      </c>
      <c r="F190" s="240">
        <f t="shared" si="53"/>
        <v>0</v>
      </c>
      <c r="G190" s="245">
        <v>0</v>
      </c>
      <c r="H190" s="246">
        <v>0</v>
      </c>
      <c r="I190" s="246">
        <v>0</v>
      </c>
      <c r="J190" s="247">
        <v>0</v>
      </c>
      <c r="K190" s="248">
        <f t="shared" si="59"/>
        <v>0</v>
      </c>
      <c r="L190" s="255">
        <v>5</v>
      </c>
      <c r="M190" s="256">
        <v>2070</v>
      </c>
      <c r="N190" s="256">
        <v>0</v>
      </c>
      <c r="O190" s="257">
        <v>310.42700000000002</v>
      </c>
      <c r="P190" s="258">
        <f t="shared" si="60"/>
        <v>3.1141794435565746E-3</v>
      </c>
      <c r="Q190" s="255">
        <v>1</v>
      </c>
      <c r="R190" s="256">
        <v>336</v>
      </c>
      <c r="S190" s="256">
        <v>0</v>
      </c>
      <c r="T190" s="257">
        <v>26.667000000000002</v>
      </c>
      <c r="U190" s="258">
        <f t="shared" si="61"/>
        <v>2.725928149043983E-4</v>
      </c>
      <c r="V190" s="255">
        <v>3</v>
      </c>
      <c r="W190" s="256">
        <v>1661</v>
      </c>
      <c r="X190" s="256">
        <v>0</v>
      </c>
      <c r="Y190" s="257">
        <v>214.517</v>
      </c>
      <c r="Z190" s="258">
        <f t="shared" si="62"/>
        <v>2.1741538625571354E-3</v>
      </c>
      <c r="AA190" s="255">
        <v>8</v>
      </c>
      <c r="AB190" s="256">
        <v>1083</v>
      </c>
      <c r="AC190" s="256">
        <v>85</v>
      </c>
      <c r="AD190" s="257">
        <v>194.11199999999999</v>
      </c>
      <c r="AE190" s="258">
        <f t="shared" si="63"/>
        <v>1.8979434008818288E-3</v>
      </c>
    </row>
    <row r="191" spans="1:31" ht="12.75" customHeight="1" x14ac:dyDescent="0.2">
      <c r="A191" s="114" t="str">
        <f>$A$31</f>
        <v>9.0% – 9.9%</v>
      </c>
      <c r="B191" s="237">
        <v>0</v>
      </c>
      <c r="C191" s="238">
        <v>0</v>
      </c>
      <c r="D191" s="238">
        <v>0</v>
      </c>
      <c r="E191" s="239">
        <v>0</v>
      </c>
      <c r="F191" s="240">
        <f t="shared" si="53"/>
        <v>0</v>
      </c>
      <c r="G191" s="245">
        <v>0</v>
      </c>
      <c r="H191" s="246">
        <v>0</v>
      </c>
      <c r="I191" s="246">
        <v>0</v>
      </c>
      <c r="J191" s="247">
        <v>0</v>
      </c>
      <c r="K191" s="248">
        <f t="shared" si="59"/>
        <v>0</v>
      </c>
      <c r="L191" s="255">
        <v>4</v>
      </c>
      <c r="M191" s="256">
        <v>1260</v>
      </c>
      <c r="N191" s="256">
        <v>376</v>
      </c>
      <c r="O191" s="257">
        <v>376.714</v>
      </c>
      <c r="P191" s="258">
        <f t="shared" si="60"/>
        <v>3.7791654556464846E-3</v>
      </c>
      <c r="Q191" s="255">
        <v>0</v>
      </c>
      <c r="R191" s="256">
        <v>0</v>
      </c>
      <c r="S191" s="256">
        <v>0</v>
      </c>
      <c r="T191" s="257">
        <v>0</v>
      </c>
      <c r="U191" s="258">
        <f t="shared" si="61"/>
        <v>0</v>
      </c>
      <c r="V191" s="255">
        <v>0</v>
      </c>
      <c r="W191" s="256">
        <v>0</v>
      </c>
      <c r="X191" s="256">
        <v>0</v>
      </c>
      <c r="Y191" s="257">
        <v>0</v>
      </c>
      <c r="Z191" s="258">
        <f t="shared" si="62"/>
        <v>0</v>
      </c>
      <c r="AA191" s="255">
        <v>6</v>
      </c>
      <c r="AB191" s="256">
        <v>1112</v>
      </c>
      <c r="AC191" s="256">
        <v>44</v>
      </c>
      <c r="AD191" s="257">
        <v>108.239</v>
      </c>
      <c r="AE191" s="258">
        <f t="shared" si="63"/>
        <v>1.0583142503711688E-3</v>
      </c>
    </row>
    <row r="192" spans="1:31" ht="12.75" customHeight="1" x14ac:dyDescent="0.2">
      <c r="A192" s="114" t="str">
        <f>$A$32</f>
        <v>10.0% – 11.9%</v>
      </c>
      <c r="B192" s="237">
        <v>0</v>
      </c>
      <c r="C192" s="238">
        <v>0</v>
      </c>
      <c r="D192" s="238">
        <v>0</v>
      </c>
      <c r="E192" s="239">
        <v>0</v>
      </c>
      <c r="F192" s="240">
        <f t="shared" si="53"/>
        <v>0</v>
      </c>
      <c r="G192" s="245">
        <v>0</v>
      </c>
      <c r="H192" s="246">
        <v>0</v>
      </c>
      <c r="I192" s="246">
        <v>0</v>
      </c>
      <c r="J192" s="247">
        <v>0</v>
      </c>
      <c r="K192" s="248">
        <f t="shared" si="59"/>
        <v>0</v>
      </c>
      <c r="L192" s="255">
        <v>3</v>
      </c>
      <c r="M192" s="256">
        <v>260</v>
      </c>
      <c r="N192" s="256">
        <v>1</v>
      </c>
      <c r="O192" s="257">
        <v>21.608000000000001</v>
      </c>
      <c r="P192" s="258">
        <f t="shared" si="60"/>
        <v>2.1676977007918272E-4</v>
      </c>
      <c r="Q192" s="255">
        <v>0</v>
      </c>
      <c r="R192" s="256">
        <v>0</v>
      </c>
      <c r="S192" s="256">
        <v>0</v>
      </c>
      <c r="T192" s="257">
        <v>0</v>
      </c>
      <c r="U192" s="258">
        <f t="shared" si="61"/>
        <v>0</v>
      </c>
      <c r="V192" s="255">
        <v>0</v>
      </c>
      <c r="W192" s="256">
        <v>0</v>
      </c>
      <c r="X192" s="256">
        <v>0</v>
      </c>
      <c r="Y192" s="257">
        <v>0</v>
      </c>
      <c r="Z192" s="258">
        <f t="shared" si="62"/>
        <v>0</v>
      </c>
      <c r="AA192" s="255">
        <v>4</v>
      </c>
      <c r="AB192" s="256">
        <v>1859</v>
      </c>
      <c r="AC192" s="256">
        <v>0</v>
      </c>
      <c r="AD192" s="257">
        <v>446.68900000000002</v>
      </c>
      <c r="AE192" s="258">
        <f t="shared" si="63"/>
        <v>4.3675323514079673E-3</v>
      </c>
    </row>
    <row r="193" spans="1:31" ht="12.75" customHeight="1" x14ac:dyDescent="0.2">
      <c r="A193" s="114" t="str">
        <f>$A$33</f>
        <v>12.0% – 14.9%</v>
      </c>
      <c r="B193" s="237">
        <v>0</v>
      </c>
      <c r="C193" s="238">
        <v>0</v>
      </c>
      <c r="D193" s="238">
        <v>0</v>
      </c>
      <c r="E193" s="239">
        <v>0</v>
      </c>
      <c r="F193" s="240">
        <f t="shared" si="53"/>
        <v>0</v>
      </c>
      <c r="G193" s="245">
        <v>0</v>
      </c>
      <c r="H193" s="246">
        <v>0</v>
      </c>
      <c r="I193" s="246">
        <v>0</v>
      </c>
      <c r="J193" s="247">
        <v>0</v>
      </c>
      <c r="K193" s="248">
        <f t="shared" si="59"/>
        <v>0</v>
      </c>
      <c r="L193" s="255">
        <v>0</v>
      </c>
      <c r="M193" s="256">
        <v>0</v>
      </c>
      <c r="N193" s="256">
        <v>0</v>
      </c>
      <c r="O193" s="257">
        <v>0</v>
      </c>
      <c r="P193" s="258">
        <f t="shared" si="60"/>
        <v>0</v>
      </c>
      <c r="Q193" s="255">
        <v>0</v>
      </c>
      <c r="R193" s="256">
        <v>0</v>
      </c>
      <c r="S193" s="256">
        <v>0</v>
      </c>
      <c r="T193" s="257">
        <v>0</v>
      </c>
      <c r="U193" s="258">
        <f t="shared" si="61"/>
        <v>0</v>
      </c>
      <c r="V193" s="255">
        <v>0</v>
      </c>
      <c r="W193" s="256">
        <v>0</v>
      </c>
      <c r="X193" s="256">
        <v>0</v>
      </c>
      <c r="Y193" s="257">
        <v>0</v>
      </c>
      <c r="Z193" s="258">
        <f t="shared" si="62"/>
        <v>0</v>
      </c>
      <c r="AA193" s="255">
        <v>1</v>
      </c>
      <c r="AB193" s="256">
        <v>12</v>
      </c>
      <c r="AC193" s="256">
        <v>0</v>
      </c>
      <c r="AD193" s="257">
        <v>0</v>
      </c>
      <c r="AE193" s="258">
        <f t="shared" si="63"/>
        <v>0</v>
      </c>
    </row>
    <row r="194" spans="1:31" ht="12.75" customHeight="1" x14ac:dyDescent="0.2">
      <c r="A194" s="114" t="str">
        <f>$A$34</f>
        <v>15.0% oder höher</v>
      </c>
      <c r="B194" s="237">
        <v>0</v>
      </c>
      <c r="C194" s="238">
        <v>0</v>
      </c>
      <c r="D194" s="238">
        <v>0</v>
      </c>
      <c r="E194" s="239">
        <v>0</v>
      </c>
      <c r="F194" s="240">
        <f t="shared" si="53"/>
        <v>0</v>
      </c>
      <c r="G194" s="245">
        <v>0</v>
      </c>
      <c r="H194" s="246">
        <v>0</v>
      </c>
      <c r="I194" s="246">
        <v>0</v>
      </c>
      <c r="J194" s="247">
        <v>0</v>
      </c>
      <c r="K194" s="248">
        <f t="shared" si="59"/>
        <v>0</v>
      </c>
      <c r="L194" s="255">
        <v>2</v>
      </c>
      <c r="M194" s="256">
        <v>44</v>
      </c>
      <c r="N194" s="256">
        <v>0</v>
      </c>
      <c r="O194" s="257">
        <v>0.61</v>
      </c>
      <c r="P194" s="258">
        <f t="shared" si="60"/>
        <v>6.1194724059747064E-6</v>
      </c>
      <c r="Q194" s="255">
        <v>1</v>
      </c>
      <c r="R194" s="256">
        <v>142</v>
      </c>
      <c r="S194" s="256">
        <v>22</v>
      </c>
      <c r="T194" s="257">
        <v>20.12</v>
      </c>
      <c r="U194" s="258">
        <f t="shared" si="61"/>
        <v>2.0566870798651869E-4</v>
      </c>
      <c r="V194" s="255">
        <v>0</v>
      </c>
      <c r="W194" s="256">
        <v>0</v>
      </c>
      <c r="X194" s="256">
        <v>0</v>
      </c>
      <c r="Y194" s="257">
        <v>0</v>
      </c>
      <c r="Z194" s="258">
        <f t="shared" si="62"/>
        <v>0</v>
      </c>
      <c r="AA194" s="255">
        <v>0</v>
      </c>
      <c r="AB194" s="256">
        <v>0</v>
      </c>
      <c r="AC194" s="256">
        <v>0</v>
      </c>
      <c r="AD194" s="257">
        <v>0</v>
      </c>
      <c r="AE194" s="258">
        <f t="shared" si="63"/>
        <v>0</v>
      </c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115" t="s">
        <v>2</v>
      </c>
      <c r="B196" s="241">
        <f t="shared" ref="B196:F196" si="64">SUM(B$172:B$195)</f>
        <v>76</v>
      </c>
      <c r="C196" s="242">
        <f t="shared" si="64"/>
        <v>815444</v>
      </c>
      <c r="D196" s="242">
        <f t="shared" si="64"/>
        <v>534</v>
      </c>
      <c r="E196" s="243">
        <f t="shared" si="64"/>
        <v>76366.240000000005</v>
      </c>
      <c r="F196" s="244">
        <f t="shared" si="64"/>
        <v>1</v>
      </c>
      <c r="G196" s="249">
        <f t="shared" ref="G196:AE196" si="65">SUM(G$172:G$195)</f>
        <v>106</v>
      </c>
      <c r="H196" s="250">
        <f t="shared" si="65"/>
        <v>1050185</v>
      </c>
      <c r="I196" s="250">
        <f t="shared" si="65"/>
        <v>678</v>
      </c>
      <c r="J196" s="254">
        <f t="shared" si="65"/>
        <v>96100.048999999999</v>
      </c>
      <c r="K196" s="251">
        <f t="shared" si="65"/>
        <v>1</v>
      </c>
      <c r="L196" s="260">
        <f t="shared" si="65"/>
        <v>121</v>
      </c>
      <c r="M196" s="261">
        <f t="shared" si="65"/>
        <v>1074744</v>
      </c>
      <c r="N196" s="261">
        <f t="shared" si="65"/>
        <v>896</v>
      </c>
      <c r="O196" s="262">
        <f t="shared" si="65"/>
        <v>99681.796000000017</v>
      </c>
      <c r="P196" s="263">
        <f t="shared" si="65"/>
        <v>0.99999999999999989</v>
      </c>
      <c r="Q196" s="260">
        <f t="shared" si="65"/>
        <v>126</v>
      </c>
      <c r="R196" s="261">
        <f t="shared" si="65"/>
        <v>1053694</v>
      </c>
      <c r="S196" s="261">
        <f t="shared" si="65"/>
        <v>1156</v>
      </c>
      <c r="T196" s="262">
        <f t="shared" si="65"/>
        <v>97827.23</v>
      </c>
      <c r="U196" s="263">
        <f t="shared" si="65"/>
        <v>1</v>
      </c>
      <c r="V196" s="260">
        <f t="shared" si="65"/>
        <v>136</v>
      </c>
      <c r="W196" s="261">
        <f t="shared" si="65"/>
        <v>1086675</v>
      </c>
      <c r="X196" s="261">
        <f t="shared" si="65"/>
        <v>12270</v>
      </c>
      <c r="Y196" s="262">
        <f t="shared" si="65"/>
        <v>98666.89</v>
      </c>
      <c r="Z196" s="263">
        <f t="shared" si="65"/>
        <v>1</v>
      </c>
      <c r="AA196" s="260">
        <f t="shared" si="65"/>
        <v>149</v>
      </c>
      <c r="AB196" s="261">
        <f t="shared" si="65"/>
        <v>1014705</v>
      </c>
      <c r="AC196" s="261">
        <f t="shared" si="65"/>
        <v>5133</v>
      </c>
      <c r="AD196" s="262">
        <f t="shared" si="65"/>
        <v>102274.91500000001</v>
      </c>
      <c r="AE196" s="263">
        <f t="shared" si="65"/>
        <v>0.99999999999999978</v>
      </c>
    </row>
    <row r="199" spans="1:31" ht="12.75" customHeight="1" x14ac:dyDescent="0.2"/>
    <row r="200" spans="1:31" ht="12.75" customHeight="1" x14ac:dyDescent="0.2">
      <c r="A200" s="110" t="str">
        <f>Translation!$A$39</f>
        <v>Vorsorgekapital in Mio. CHF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L3:P3"/>
    <mergeCell ref="Q3:U3"/>
    <mergeCell ref="V3:Z3"/>
    <mergeCell ref="AA3:AE3"/>
    <mergeCell ref="G3:K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Datenauswertungen zum Bericht zur finanziellen Lage der Vorsorgeeinrichtungen 2019</v>
      </c>
    </row>
    <row r="3" spans="1:9" x14ac:dyDescent="0.2">
      <c r="A3" t="str">
        <f>Translation!$A$13</f>
        <v>für weitere Informationen siehe</v>
      </c>
    </row>
    <row r="4" spans="1:9" x14ac:dyDescent="0.2">
      <c r="A4" t="str">
        <f>Translation!$A$14</f>
        <v>http://www.oak-bv.admin.ch/de/themen/erhebung-finanzielle-lage/index.html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13"</f>
        <v>Abbildung 13</v>
      </c>
      <c r="D12" s="97" t="str">
        <f>'13'!$A$1</f>
        <v>Biometrische Grundlagen</v>
      </c>
    </row>
    <row r="13" spans="1:9" x14ac:dyDescent="0.2">
      <c r="B13" t="str">
        <f>Translation!$A$24&amp;" 14"</f>
        <v>Abbildung 14</v>
      </c>
      <c r="D13" s="97" t="str">
        <f>'14'!$A$1</f>
        <v>Perioden- und Generationentafeln</v>
      </c>
    </row>
    <row r="14" spans="1:9" x14ac:dyDescent="0.2">
      <c r="B14" t="str">
        <f>Translation!$A$24&amp;" 15"</f>
        <v>Abbildung 15</v>
      </c>
      <c r="D14" s="97" t="str">
        <f>'15'!$A$1</f>
        <v>Technischer Zinssatz</v>
      </c>
    </row>
    <row r="15" spans="1:9" x14ac:dyDescent="0.2">
      <c r="B15" t="str">
        <f>Translation!$A$24&amp;" 16"</f>
        <v>Abbildung 16</v>
      </c>
      <c r="D15" s="97" t="str">
        <f>'16'!$A$1</f>
        <v>Deckungsgrad mit individuellen Grundlagen</v>
      </c>
    </row>
    <row r="16" spans="1:9" x14ac:dyDescent="0.2">
      <c r="B16" t="str">
        <f>Translation!$A$24&amp;" 17"</f>
        <v>Abbildung 17</v>
      </c>
      <c r="D16" s="97" t="str">
        <f>'17'!$A$1</f>
        <v>Deckungsgrad mit einheitlichen Grundlagen</v>
      </c>
    </row>
    <row r="17" spans="2:4" x14ac:dyDescent="0.2">
      <c r="B17" t="str">
        <f>Translation!$A$24&amp;" 18"</f>
        <v>Abbildung 18</v>
      </c>
      <c r="D17" s="97" t="str">
        <f>'18'!$A$1</f>
        <v>Beitrags- und Leistungsprimat für Altersleistungen</v>
      </c>
    </row>
    <row r="18" spans="2:4" x14ac:dyDescent="0.2">
      <c r="B18" t="str">
        <f>Translation!$A$24&amp;" 19"</f>
        <v>Abbildung 19</v>
      </c>
      <c r="D18" s="97" t="str">
        <f>'19'!$A$1</f>
        <v>Zinsversprechen für zukünftige Rentenleistungen</v>
      </c>
    </row>
    <row r="19" spans="2:4" x14ac:dyDescent="0.2">
      <c r="B19" t="str">
        <f>Translation!$A$24&amp;" 21"</f>
        <v>Abbildung 21</v>
      </c>
      <c r="D19" s="97" t="str">
        <f>'21'!$A$1</f>
        <v>Erhöhung Deckungsgrad pro Jahr bei einem Sanierungsbeitrag von 1%</v>
      </c>
    </row>
    <row r="20" spans="2:4" x14ac:dyDescent="0.2">
      <c r="B20" t="str">
        <f>Translation!$A$24&amp;" 22"</f>
        <v>Abbildung 22</v>
      </c>
      <c r="D20" s="97" t="str">
        <f>'22'!$A$1</f>
        <v>Anteil der BVG-Altersguthaben</v>
      </c>
    </row>
    <row r="21" spans="2:4" x14ac:dyDescent="0.2">
      <c r="B21" t="str">
        <f>Translation!$A$24&amp;" 23"</f>
        <v>Abbildung 23</v>
      </c>
      <c r="D21" s="97" t="str">
        <f>'22'!$A$1</f>
        <v>Anteil der BVG-Altersguthaben</v>
      </c>
    </row>
    <row r="22" spans="2:4" x14ac:dyDescent="0.2">
      <c r="B22" t="str">
        <f>Translation!$A$24&amp;" 24"</f>
        <v>Abbildung 24</v>
      </c>
      <c r="D22" s="97" t="str">
        <f>'24'!$A$1</f>
        <v>Erhöhung Deckungsgrad pro Jahr bei einer Minderverzinsung von 1%</v>
      </c>
    </row>
    <row r="23" spans="2:4" x14ac:dyDescent="0.2">
      <c r="B23" t="str">
        <f>Translation!$A$24&amp;" 25"</f>
        <v>Abbildung 25</v>
      </c>
      <c r="D23" s="97" t="str">
        <f>'25'!$A$1</f>
        <v>Aufteilung der Gesamt-Anlagestrategie in Hauptkategorien</v>
      </c>
    </row>
    <row r="24" spans="2:4" x14ac:dyDescent="0.2">
      <c r="B24" t="str">
        <f>Translation!$A$24&amp;" 26"</f>
        <v>Abbildung 26</v>
      </c>
      <c r="D24" s="97" t="str">
        <f>'26'!$A$1</f>
        <v>Sachwertanteile der Anlagestrategien</v>
      </c>
    </row>
    <row r="25" spans="2:4" x14ac:dyDescent="0.2">
      <c r="B25" t="str">
        <f>Translation!$A$24&amp;" 28"</f>
        <v>Abbildung 28</v>
      </c>
      <c r="D25" s="97" t="str">
        <f>'28'!$A$1</f>
        <v>Fremdwährungsexposure</v>
      </c>
    </row>
    <row r="26" spans="2:4" x14ac:dyDescent="0.2">
      <c r="B26" t="str">
        <f>Translation!$A$24&amp;" 29"</f>
        <v>Abbildung 29</v>
      </c>
      <c r="D26" s="97" t="str">
        <f>'29'!$A$1</f>
        <v>Geschätzte Volatilität</v>
      </c>
    </row>
    <row r="27" spans="2:4" x14ac:dyDescent="0.2">
      <c r="B27" t="str">
        <f>Translation!$A$24&amp;" 30"</f>
        <v>Abbildung 30</v>
      </c>
      <c r="D27" s="97" t="str">
        <f>'30'!$A$1</f>
        <v>Ziel-Wertschwankungsreserven</v>
      </c>
    </row>
    <row r="28" spans="2:4" x14ac:dyDescent="0.2">
      <c r="B28" t="str">
        <f>Translation!$A$24&amp;" 31"</f>
        <v>Abbildung 31</v>
      </c>
      <c r="D28" s="97" t="str">
        <f>'31'!$A$1</f>
        <v>Verzinsung der Altersguthaben</v>
      </c>
    </row>
    <row r="29" spans="2:4" x14ac:dyDescent="0.2">
      <c r="B29" t="str">
        <f>Translation!$A$24&amp;" 32"</f>
        <v>Abbildung 32</v>
      </c>
      <c r="D29" s="97" t="str">
        <f>'32'!$A$1</f>
        <v>Nettorendite</v>
      </c>
    </row>
    <row r="30" spans="2:4" x14ac:dyDescent="0.2">
      <c r="B30" t="str">
        <f>Translation!$A$24&amp;" 33"</f>
        <v>Abbildung 33</v>
      </c>
      <c r="D30" s="97" t="str">
        <f>'33'!$A$1</f>
        <v>Risikodimension Deckungsgrad</v>
      </c>
    </row>
    <row r="31" spans="2:4" x14ac:dyDescent="0.2">
      <c r="B31" t="str">
        <f>Translation!$A$24&amp;" 34"</f>
        <v>Abbildung 34</v>
      </c>
      <c r="D31" s="97" t="str">
        <f>'34'!$A$1</f>
        <v>Risikodimension Zinsversprechen</v>
      </c>
    </row>
    <row r="32" spans="2:4" x14ac:dyDescent="0.2">
      <c r="B32" t="str">
        <f>Translation!$A$24&amp;" 35"</f>
        <v>Abbildung 35</v>
      </c>
      <c r="D32" s="97" t="str">
        <f>'35'!$A$1</f>
        <v>Risikodimension Sanierungsfähigkeit</v>
      </c>
    </row>
    <row r="33" spans="2:4" x14ac:dyDescent="0.2">
      <c r="B33" t="str">
        <f>Translation!$A$24&amp;" 36"</f>
        <v>Abbildung 36</v>
      </c>
      <c r="D33" s="97" t="str">
        <f>'36'!$A$1</f>
        <v>Risikodimension Anlagestrategie</v>
      </c>
    </row>
    <row r="34" spans="2:4" x14ac:dyDescent="0.2">
      <c r="B34" t="str">
        <f>Translation!$A$24&amp;" 37"</f>
        <v>Abbildung 37</v>
      </c>
      <c r="D34" s="97" t="str">
        <f>'37'!$A$1</f>
        <v>Gesamt-Risiko</v>
      </c>
    </row>
    <row r="35" spans="2:4" x14ac:dyDescent="0.2">
      <c r="B35" t="str">
        <f>Translation!$A$24&amp;" 39"</f>
        <v>Abbildung 39</v>
      </c>
      <c r="D35" s="97" t="str">
        <f>'15'!$A$1</f>
        <v>Technischer Zinssatz</v>
      </c>
    </row>
    <row r="36" spans="2:4" x14ac:dyDescent="0.2">
      <c r="B36" t="str">
        <f>Translation!$A$24&amp;" 40"</f>
        <v>Abbildung 40</v>
      </c>
      <c r="D36" s="97" t="str">
        <f>'40'!$A$1</f>
        <v>Abweichung vom Zieldeckungsgrad (nur bei Teilkapitalisierung)</v>
      </c>
    </row>
    <row r="37" spans="2:4" x14ac:dyDescent="0.2">
      <c r="B37" t="str">
        <f>Translation!$A$24&amp;" 41"</f>
        <v>Abbildung 41</v>
      </c>
      <c r="D37" s="97" t="str">
        <f>'17'!$A$1</f>
        <v>Deckungsgrad mit einheitlichen Grundlagen</v>
      </c>
    </row>
    <row r="38" spans="2:4" x14ac:dyDescent="0.2">
      <c r="B38" t="str">
        <f>Translation!$A$24&amp;" 42"</f>
        <v>Abbildung 42</v>
      </c>
      <c r="D38" s="97" t="str">
        <f>'19'!$A$1</f>
        <v>Zinsversprechen für zukünftige Rentenleistungen</v>
      </c>
    </row>
    <row r="39" spans="2:4" x14ac:dyDescent="0.2">
      <c r="B39" t="str">
        <f>Translation!$A$24&amp;" 43"</f>
        <v>Abbildung 43</v>
      </c>
      <c r="D39" s="97" t="str">
        <f>'30'!$A$1</f>
        <v>Ziel-Wertschwankungsreserven</v>
      </c>
    </row>
    <row r="40" spans="2:4" x14ac:dyDescent="0.2">
      <c r="B40" t="str">
        <f>Translation!$A$24&amp;" 44"</f>
        <v>Abbildung 44</v>
      </c>
      <c r="D40" s="97" t="str">
        <f>'37'!$A$1</f>
        <v>Gesamt-Risiko</v>
      </c>
    </row>
    <row r="41" spans="2:4" x14ac:dyDescent="0.2">
      <c r="B41" t="str">
        <f>Translation!$A$24&amp;" 45"</f>
        <v>Abbildung 45</v>
      </c>
      <c r="D41" s="97" t="str">
        <f>'45'!$A$1</f>
        <v>Rechtsform</v>
      </c>
    </row>
    <row r="42" spans="2:4" x14ac:dyDescent="0.2">
      <c r="B42" t="str">
        <f>Translation!$A$24&amp;" 46"</f>
        <v>Abbildung 46</v>
      </c>
      <c r="D42" s="97" t="str">
        <f>'46'!$A$1</f>
        <v>Arbeitgeber und Garantieform</v>
      </c>
    </row>
    <row r="43" spans="2:4" x14ac:dyDescent="0.2">
      <c r="B43" t="str">
        <f>Translation!$A$24&amp;" 47"</f>
        <v>Abbildung 47</v>
      </c>
      <c r="D43" s="97" t="str">
        <f>'47'!$A$1</f>
        <v>Versicherungsdeckung</v>
      </c>
    </row>
    <row r="44" spans="2:4" x14ac:dyDescent="0.2">
      <c r="B44" t="str">
        <f>Translation!$A$24&amp;" 48"</f>
        <v>Abbildung 48</v>
      </c>
      <c r="D44" s="97" t="str">
        <f>'48'!$A$1</f>
        <v>Verwaltungsform</v>
      </c>
    </row>
    <row r="45" spans="2:4" x14ac:dyDescent="0.2">
      <c r="B45" s="4" t="str">
        <f>Translation!$A$27&amp;" 1"</f>
        <v>Bonus 1</v>
      </c>
      <c r="D45" s="97" t="str">
        <f>'B 1'!$A$1</f>
        <v>Registrierung und Umfang der Leistungen</v>
      </c>
    </row>
  </sheetData>
  <hyperlinks>
    <hyperlink ref="D34" location="'37'!A1" display="'37'!A1"/>
    <hyperlink ref="D30" location="'33'!A1" display="'33'!A1"/>
    <hyperlink ref="D31" location="'34'!A1" display="'34'!A1"/>
    <hyperlink ref="D32" location="'35'!A1" display="'35'!A1"/>
    <hyperlink ref="D33" location="'36'!A1" display="'36'!A1"/>
    <hyperlink ref="D14" location="'15'!A1" display="'15'!A1"/>
    <hyperlink ref="D18" location="'19'!A1" display="'19'!A1"/>
    <hyperlink ref="D12" location="'13'!A1" display="'13'!A1"/>
    <hyperlink ref="D13" location="'14'!A1" display="'14'!A1"/>
    <hyperlink ref="D15" location="'16'!A1" display="'16'!A1"/>
    <hyperlink ref="D16" location="'17'!A1" display="'17'!A1"/>
    <hyperlink ref="D17" location="'18'!A1" display="'18'!A1"/>
    <hyperlink ref="D19" location="'21'!A1" display="'21'!A1"/>
    <hyperlink ref="D20" location="'22'!A1" display="'22'!A1"/>
    <hyperlink ref="D41" location="'45'!A1" display="'45'!A1"/>
    <hyperlink ref="D42" location="'46'!A1" display="'46'!A1"/>
    <hyperlink ref="D43" location="'47'!A1" display="'47'!A1"/>
    <hyperlink ref="D45" location="'B 1'!A1" display="'B 1'!A1"/>
    <hyperlink ref="D44" location="'48'!A1" display="'48'!A1"/>
    <hyperlink ref="D35" location="'15'!A1" display="'15'!A1"/>
    <hyperlink ref="D37" location="'17'!A1" display="'17'!A1"/>
    <hyperlink ref="D38" location="'19'!A1" display="'19'!A1"/>
    <hyperlink ref="D39" location="'30'!A1" display="'30'!A1"/>
    <hyperlink ref="D40" location="'37'!A1" display="'37'!A1"/>
    <hyperlink ref="D36" location="'40'!A1" display="'40'!A1"/>
    <hyperlink ref="D21" location="'22'!A1" display="'22'!A1"/>
    <hyperlink ref="D22:D29" location="'29'!A1" display="'29'!A1"/>
    <hyperlink ref="D22" location="'24'!A1" display="'24'!A1"/>
    <hyperlink ref="D23" location="'25'!A1" display="'25'!A1"/>
    <hyperlink ref="D24" location="'26'!A1" display="'26'!A1"/>
    <hyperlink ref="D25" location="'28'!A1" display="'28'!A1"/>
    <hyperlink ref="D26" location="'29'!A1" display="'29'!A1"/>
    <hyperlink ref="D27" location="'30'!A1" display="'30'!A1"/>
    <hyperlink ref="D28" location="'31'!A1" display="'31'!A1"/>
    <hyperlink ref="D29" location="'32'!A1" display="'32'!A1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Translation!$A$55</f>
        <v>Risikodimension Deckungsgrad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Risikostufe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tief</v>
      </c>
      <c r="B12" s="30">
        <v>502</v>
      </c>
      <c r="C12" s="6">
        <v>378258</v>
      </c>
      <c r="D12" s="6">
        <v>139062</v>
      </c>
      <c r="E12" s="150">
        <v>123589.26000000001</v>
      </c>
      <c r="F12" s="31">
        <f>E12/E$36</f>
        <v>0.12648584750650674</v>
      </c>
      <c r="G12" s="41">
        <v>373</v>
      </c>
      <c r="H12" s="42">
        <v>143331</v>
      </c>
      <c r="I12" s="42">
        <v>63191</v>
      </c>
      <c r="J12" s="160">
        <v>51175.121999999996</v>
      </c>
      <c r="K12" s="44">
        <f>J12/J$36</f>
        <v>5.5495974234027211E-2</v>
      </c>
      <c r="L12" s="76">
        <v>550</v>
      </c>
      <c r="M12" s="122">
        <v>321133</v>
      </c>
      <c r="N12" s="122">
        <v>118839</v>
      </c>
      <c r="O12" s="166">
        <v>94754.337</v>
      </c>
      <c r="P12" s="124">
        <f>O12/O$36</f>
        <v>0.10489938952268549</v>
      </c>
      <c r="Q12" s="76">
        <v>412</v>
      </c>
      <c r="R12" s="122">
        <v>166328</v>
      </c>
      <c r="S12" s="122">
        <v>61297</v>
      </c>
      <c r="T12" s="166">
        <v>52217.887000000002</v>
      </c>
      <c r="U12" s="124">
        <f>T12/T$36</f>
        <v>6.0713874603397916E-2</v>
      </c>
      <c r="V12" s="76">
        <v>425</v>
      </c>
      <c r="W12" s="122">
        <v>179437</v>
      </c>
      <c r="X12" s="122">
        <v>64417</v>
      </c>
      <c r="Y12" s="166">
        <v>56404.909999999996</v>
      </c>
      <c r="Z12" s="124">
        <f>Y12/Y$36</f>
        <v>6.8516590930557897E-2</v>
      </c>
      <c r="AA12" s="76">
        <v>544</v>
      </c>
      <c r="AB12" s="122">
        <v>371192</v>
      </c>
      <c r="AC12" s="122">
        <v>146988</v>
      </c>
      <c r="AD12" s="166">
        <v>120038.01699999999</v>
      </c>
      <c r="AE12" s="124">
        <f>AD12/AD$36</f>
        <v>0.149295256974633</v>
      </c>
      <c r="AF12" s="76">
        <v>410</v>
      </c>
      <c r="AG12" s="122">
        <v>192204</v>
      </c>
      <c r="AH12" s="122">
        <v>85001</v>
      </c>
      <c r="AI12" s="166">
        <v>57980.853999999999</v>
      </c>
      <c r="AJ12" s="124">
        <f>AI12/AI$36</f>
        <v>7.7779164179678312E-2</v>
      </c>
    </row>
    <row r="13" spans="1:36" x14ac:dyDescent="0.2">
      <c r="A13" s="114" t="str">
        <f>Translation!$A61</f>
        <v>2 – eher tief</v>
      </c>
      <c r="B13" s="30">
        <v>496</v>
      </c>
      <c r="C13" s="6">
        <v>1328116</v>
      </c>
      <c r="D13" s="6">
        <v>327048</v>
      </c>
      <c r="E13" s="150">
        <v>304762.136</v>
      </c>
      <c r="F13" s="31">
        <f>E13/E$36</f>
        <v>0.31190491034458229</v>
      </c>
      <c r="G13" s="41">
        <v>415</v>
      </c>
      <c r="H13" s="42">
        <v>751261</v>
      </c>
      <c r="I13" s="42">
        <v>217563</v>
      </c>
      <c r="J13" s="160">
        <v>189862.443</v>
      </c>
      <c r="K13" s="44">
        <f>J13/J$36</f>
        <v>0.20589303616584365</v>
      </c>
      <c r="L13" s="76">
        <v>529</v>
      </c>
      <c r="M13" s="122">
        <v>1303289</v>
      </c>
      <c r="N13" s="122">
        <v>290657</v>
      </c>
      <c r="O13" s="166">
        <v>278768.62699999998</v>
      </c>
      <c r="P13" s="124">
        <f>O13/O$36</f>
        <v>0.30861551794064285</v>
      </c>
      <c r="Q13" s="76">
        <v>484</v>
      </c>
      <c r="R13" s="122">
        <v>928703</v>
      </c>
      <c r="S13" s="122">
        <v>234274</v>
      </c>
      <c r="T13" s="166">
        <v>200396.20299999998</v>
      </c>
      <c r="U13" s="124">
        <f>T13/T$36</f>
        <v>0.23300119248293349</v>
      </c>
      <c r="V13" s="76">
        <v>465</v>
      </c>
      <c r="W13" s="122">
        <v>846708</v>
      </c>
      <c r="X13" s="122">
        <v>208813</v>
      </c>
      <c r="Y13" s="166">
        <v>176197.95800000001</v>
      </c>
      <c r="Z13" s="124">
        <f>Y13/Y$36</f>
        <v>0.21403249133959479</v>
      </c>
      <c r="AA13" s="76">
        <v>558</v>
      </c>
      <c r="AB13" s="122">
        <v>1074802</v>
      </c>
      <c r="AC13" s="122">
        <v>223668</v>
      </c>
      <c r="AD13" s="166">
        <v>190133.94099999999</v>
      </c>
      <c r="AE13" s="124">
        <f>AD13/AD$36</f>
        <v>0.23647587898086245</v>
      </c>
      <c r="AF13" s="76">
        <v>525</v>
      </c>
      <c r="AG13" s="122">
        <v>750302</v>
      </c>
      <c r="AH13" s="122">
        <v>153627</v>
      </c>
      <c r="AI13" s="166">
        <v>130972.929</v>
      </c>
      <c r="AJ13" s="124">
        <f>AI13/AI$36</f>
        <v>0.17569532431834051</v>
      </c>
    </row>
    <row r="14" spans="1:36" x14ac:dyDescent="0.2">
      <c r="A14" s="114" t="str">
        <f>Translation!$A62</f>
        <v>3 – mittel</v>
      </c>
      <c r="B14" s="30">
        <v>369</v>
      </c>
      <c r="C14" s="6">
        <v>2266779</v>
      </c>
      <c r="D14" s="6">
        <v>331939</v>
      </c>
      <c r="E14" s="150">
        <v>415510.88700000005</v>
      </c>
      <c r="F14" s="31">
        <f>E14/E$36</f>
        <v>0.42524930313827719</v>
      </c>
      <c r="G14" s="41">
        <v>593</v>
      </c>
      <c r="H14" s="42">
        <v>2412714</v>
      </c>
      <c r="I14" s="42">
        <v>345563</v>
      </c>
      <c r="J14" s="160">
        <v>407914.174</v>
      </c>
      <c r="K14" s="44">
        <f>J14/J$36</f>
        <v>0.44235545720826019</v>
      </c>
      <c r="L14" s="76">
        <v>468</v>
      </c>
      <c r="M14" s="122">
        <v>2246861</v>
      </c>
      <c r="N14" s="122">
        <v>370400</v>
      </c>
      <c r="O14" s="166">
        <v>415005.18900000001</v>
      </c>
      <c r="P14" s="124">
        <f>O14/O$36</f>
        <v>0.45943850543586956</v>
      </c>
      <c r="Q14" s="76">
        <v>585</v>
      </c>
      <c r="R14" s="122">
        <v>2185847</v>
      </c>
      <c r="S14" s="122">
        <v>287651</v>
      </c>
      <c r="T14" s="166">
        <v>364596.44699999999</v>
      </c>
      <c r="U14" s="124">
        <f>T14/T$36</f>
        <v>0.42391724820275495</v>
      </c>
      <c r="V14" s="76">
        <v>609</v>
      </c>
      <c r="W14" s="122">
        <v>2178495</v>
      </c>
      <c r="X14" s="122">
        <v>283698</v>
      </c>
      <c r="Y14" s="166">
        <v>338297.75</v>
      </c>
      <c r="Z14" s="124">
        <f>Y14/Y$36</f>
        <v>0.41093955383455349</v>
      </c>
      <c r="AA14" s="76">
        <v>578</v>
      </c>
      <c r="AB14" s="122">
        <v>2065024</v>
      </c>
      <c r="AC14" s="122">
        <v>311488</v>
      </c>
      <c r="AD14" s="166">
        <v>348573.60100000002</v>
      </c>
      <c r="AE14" s="124">
        <f>AD14/AD$36</f>
        <v>0.43353253108028428</v>
      </c>
      <c r="AF14" s="76">
        <v>701</v>
      </c>
      <c r="AG14" s="122">
        <v>2230213</v>
      </c>
      <c r="AH14" s="122">
        <v>379907</v>
      </c>
      <c r="AI14" s="166">
        <v>282005.76699999999</v>
      </c>
      <c r="AJ14" s="124">
        <f>AI14/AI$36</f>
        <v>0.37830027220897966</v>
      </c>
    </row>
    <row r="15" spans="1:36" x14ac:dyDescent="0.2">
      <c r="A15" s="114" t="str">
        <f>Translation!$A63</f>
        <v>4 – eher hoch</v>
      </c>
      <c r="B15" s="30">
        <v>62</v>
      </c>
      <c r="C15" s="6">
        <v>186188</v>
      </c>
      <c r="D15" s="6">
        <v>70959</v>
      </c>
      <c r="E15" s="150">
        <v>61360.835999999996</v>
      </c>
      <c r="F15" s="31">
        <f>E15/E$36</f>
        <v>6.279896283194647E-2</v>
      </c>
      <c r="G15" s="41">
        <v>163</v>
      </c>
      <c r="H15" s="42">
        <v>726216</v>
      </c>
      <c r="I15" s="42">
        <v>208317</v>
      </c>
      <c r="J15" s="160">
        <v>184996.935</v>
      </c>
      <c r="K15" s="44">
        <f>J15/J$36</f>
        <v>0.20061672033012462</v>
      </c>
      <c r="L15" s="76">
        <v>74</v>
      </c>
      <c r="M15" s="122">
        <v>132415</v>
      </c>
      <c r="N15" s="122">
        <v>54690</v>
      </c>
      <c r="O15" s="166">
        <v>44751.315999999999</v>
      </c>
      <c r="P15" s="124">
        <f>O15/O$36</f>
        <v>4.954270039097828E-2</v>
      </c>
      <c r="Q15" s="76">
        <v>155</v>
      </c>
      <c r="R15" s="122">
        <v>578167</v>
      </c>
      <c r="S15" s="122">
        <v>216310</v>
      </c>
      <c r="T15" s="166">
        <v>170719.361</v>
      </c>
      <c r="U15" s="124">
        <f>T15/T$36</f>
        <v>0.19849585020792243</v>
      </c>
      <c r="V15" s="76">
        <v>194</v>
      </c>
      <c r="W15" s="122">
        <v>669735</v>
      </c>
      <c r="X15" s="122">
        <v>244868</v>
      </c>
      <c r="Y15" s="166">
        <v>190591.47999999998</v>
      </c>
      <c r="Z15" s="124">
        <f>Y15/Y$36</f>
        <v>0.23151669721677787</v>
      </c>
      <c r="AA15" s="76">
        <v>105</v>
      </c>
      <c r="AB15" s="122">
        <v>334225</v>
      </c>
      <c r="AC15" s="122">
        <v>115739</v>
      </c>
      <c r="AD15" s="166">
        <v>92549.193999999989</v>
      </c>
      <c r="AE15" s="124">
        <f>AD15/AD$36</f>
        <v>0.11510649747758796</v>
      </c>
      <c r="AF15" s="76">
        <v>210</v>
      </c>
      <c r="AG15" s="122">
        <v>549510</v>
      </c>
      <c r="AH15" s="122">
        <v>231194</v>
      </c>
      <c r="AI15" s="166">
        <v>206184.693</v>
      </c>
      <c r="AJ15" s="124">
        <f>AI15/AI$36</f>
        <v>0.27658911488581334</v>
      </c>
    </row>
    <row r="16" spans="1:36" x14ac:dyDescent="0.2">
      <c r="A16" s="114" t="str">
        <f>Translation!$A64</f>
        <v>5 – hoch</v>
      </c>
      <c r="B16" s="30">
        <v>27</v>
      </c>
      <c r="C16" s="6">
        <v>156440</v>
      </c>
      <c r="D16" s="6">
        <v>80498</v>
      </c>
      <c r="E16" s="150">
        <v>71876.394</v>
      </c>
      <c r="F16" s="31">
        <f>E16/E$36</f>
        <v>7.3560976178687343E-2</v>
      </c>
      <c r="G16" s="41">
        <v>43</v>
      </c>
      <c r="H16" s="42">
        <v>208375</v>
      </c>
      <c r="I16" s="42">
        <v>102661</v>
      </c>
      <c r="J16" s="160">
        <v>88192.485000000001</v>
      </c>
      <c r="K16" s="44">
        <f>J16/J$36</f>
        <v>9.5638812061744211E-2</v>
      </c>
      <c r="L16" s="76">
        <v>33</v>
      </c>
      <c r="M16" s="122">
        <v>172214</v>
      </c>
      <c r="N16" s="122">
        <v>82905</v>
      </c>
      <c r="O16" s="166">
        <v>70008.313999999998</v>
      </c>
      <c r="P16" s="124">
        <f>O16/O$36</f>
        <v>7.7503886709823916E-2</v>
      </c>
      <c r="Q16" s="76">
        <v>46</v>
      </c>
      <c r="R16" s="122">
        <v>191049</v>
      </c>
      <c r="S16" s="122">
        <v>89293</v>
      </c>
      <c r="T16" s="166">
        <v>72135.241000000009</v>
      </c>
      <c r="U16" s="124">
        <f>T16/T$36</f>
        <v>8.3871834502991058E-2</v>
      </c>
      <c r="V16" s="76">
        <v>50</v>
      </c>
      <c r="W16" s="122">
        <v>163780</v>
      </c>
      <c r="X16" s="122">
        <v>76805</v>
      </c>
      <c r="Y16" s="166">
        <v>61737.856</v>
      </c>
      <c r="Z16" s="124">
        <f>Y16/Y$36</f>
        <v>7.4994666678515925E-2</v>
      </c>
      <c r="AA16" s="76">
        <v>60</v>
      </c>
      <c r="AB16" s="122">
        <v>158794</v>
      </c>
      <c r="AC16" s="122">
        <v>70935</v>
      </c>
      <c r="AD16" s="166">
        <v>52736.262000000002</v>
      </c>
      <c r="AE16" s="124">
        <f>AD16/AD$36</f>
        <v>6.5589835486632317E-2</v>
      </c>
      <c r="AF16" s="76">
        <v>59</v>
      </c>
      <c r="AG16" s="122">
        <v>210519</v>
      </c>
      <c r="AH16" s="122">
        <v>93603</v>
      </c>
      <c r="AI16" s="166">
        <v>68310.592000000004</v>
      </c>
      <c r="AJ16" s="124">
        <f>AI16/AI$36</f>
        <v>9.1636124407188269E-2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922141.1590000001</v>
      </c>
      <c r="K36" s="66">
        <f t="shared" si="1"/>
        <v>0.99999999999999978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0.99999999999999989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tief</v>
      </c>
      <c r="B52" s="33">
        <v>490</v>
      </c>
      <c r="C52" s="8">
        <v>337266</v>
      </c>
      <c r="D52" s="8">
        <v>120944</v>
      </c>
      <c r="E52" s="152">
        <v>106156.254</v>
      </c>
      <c r="F52" s="34">
        <f>E52/E$76</f>
        <v>0.1266502549218621</v>
      </c>
      <c r="G52" s="47">
        <v>364</v>
      </c>
      <c r="H52" s="48">
        <v>128124</v>
      </c>
      <c r="I52" s="48">
        <v>56859</v>
      </c>
      <c r="J52" s="162">
        <v>45466.080999999998</v>
      </c>
      <c r="K52" s="50">
        <f>J52/J$76</f>
        <v>5.724077613766447E-2</v>
      </c>
      <c r="L52" s="128">
        <v>542</v>
      </c>
      <c r="M52" s="129">
        <v>305015</v>
      </c>
      <c r="N52" s="129">
        <v>112373</v>
      </c>
      <c r="O52" s="168">
        <v>88988.335000000006</v>
      </c>
      <c r="P52" s="131">
        <f>O52/O$76</f>
        <v>0.11567778311141039</v>
      </c>
      <c r="Q52" s="128">
        <v>406</v>
      </c>
      <c r="R52" s="129">
        <v>151653</v>
      </c>
      <c r="S52" s="129">
        <v>55663</v>
      </c>
      <c r="T52" s="168">
        <v>47141.836000000003</v>
      </c>
      <c r="U52" s="131">
        <f>T52/T$76</f>
        <v>6.4332182622701017E-2</v>
      </c>
      <c r="V52" s="128">
        <v>420</v>
      </c>
      <c r="W52" s="129">
        <v>149736</v>
      </c>
      <c r="X52" s="129">
        <v>52049</v>
      </c>
      <c r="Y52" s="168">
        <v>44262.591999999997</v>
      </c>
      <c r="Z52" s="131">
        <f>Y52/Y$76</f>
        <v>6.2874612501603297E-2</v>
      </c>
      <c r="AA52" s="128">
        <v>535</v>
      </c>
      <c r="AB52" s="129">
        <v>329770</v>
      </c>
      <c r="AC52" s="129">
        <v>132840</v>
      </c>
      <c r="AD52" s="168">
        <v>107461.011</v>
      </c>
      <c r="AE52" s="131">
        <f>AD52/AD$76</f>
        <v>0.15832662029229391</v>
      </c>
      <c r="AF52" s="128">
        <v>402</v>
      </c>
      <c r="AG52" s="129">
        <v>177009</v>
      </c>
      <c r="AH52" s="129">
        <v>79511</v>
      </c>
      <c r="AI52" s="168">
        <v>53344.254000000001</v>
      </c>
      <c r="AJ52" s="131">
        <f>AI52/AI$76</f>
        <v>8.6505321086523201E-2</v>
      </c>
    </row>
    <row r="53" spans="1:36" x14ac:dyDescent="0.2">
      <c r="A53" s="114" t="str">
        <f>$A$13</f>
        <v>2 – eher tief</v>
      </c>
      <c r="B53" s="33">
        <v>487</v>
      </c>
      <c r="C53" s="8">
        <v>1254386</v>
      </c>
      <c r="D53" s="8">
        <v>287504</v>
      </c>
      <c r="E53" s="152">
        <v>272026.18099999998</v>
      </c>
      <c r="F53" s="34">
        <f>E53/E$76</f>
        <v>0.32454220896934249</v>
      </c>
      <c r="G53" s="47">
        <v>407</v>
      </c>
      <c r="H53" s="48">
        <v>697594</v>
      </c>
      <c r="I53" s="48">
        <v>187994</v>
      </c>
      <c r="J53" s="162">
        <v>165057.82500000001</v>
      </c>
      <c r="K53" s="50">
        <f>J53/J$76</f>
        <v>0.20780409929315877</v>
      </c>
      <c r="L53" s="128">
        <v>517</v>
      </c>
      <c r="M53" s="129">
        <v>1189166</v>
      </c>
      <c r="N53" s="129">
        <v>237055</v>
      </c>
      <c r="O53" s="168">
        <v>231134.31099999999</v>
      </c>
      <c r="P53" s="131">
        <f>O53/O$76</f>
        <v>0.30045628674211367</v>
      </c>
      <c r="Q53" s="128">
        <v>473</v>
      </c>
      <c r="R53" s="129">
        <v>833899</v>
      </c>
      <c r="S53" s="129">
        <v>191936</v>
      </c>
      <c r="T53" s="168">
        <v>163165.50099999999</v>
      </c>
      <c r="U53" s="131">
        <f>T53/T$76</f>
        <v>0.22266406442160003</v>
      </c>
      <c r="V53" s="128">
        <v>453</v>
      </c>
      <c r="W53" s="129">
        <v>770950</v>
      </c>
      <c r="X53" s="129">
        <v>178382</v>
      </c>
      <c r="Y53" s="168">
        <v>149933.22200000001</v>
      </c>
      <c r="Z53" s="131">
        <f>Y53/Y$76</f>
        <v>0.21297878882390942</v>
      </c>
      <c r="AA53" s="128">
        <v>547</v>
      </c>
      <c r="AB53" s="129">
        <v>1009545</v>
      </c>
      <c r="AC53" s="129">
        <v>189809</v>
      </c>
      <c r="AD53" s="168">
        <v>166062.804</v>
      </c>
      <c r="AE53" s="131">
        <f>AD53/AD$76</f>
        <v>0.24466699381398552</v>
      </c>
      <c r="AF53" s="128">
        <v>509</v>
      </c>
      <c r="AG53" s="129">
        <v>719169</v>
      </c>
      <c r="AH53" s="129">
        <v>142645</v>
      </c>
      <c r="AI53" s="168">
        <v>121442.83</v>
      </c>
      <c r="AJ53" s="131">
        <f>AI53/AI$76</f>
        <v>0.19693688101451476</v>
      </c>
    </row>
    <row r="54" spans="1:36" x14ac:dyDescent="0.2">
      <c r="A54" s="114" t="str">
        <f>$A$14</f>
        <v>3 – mittel</v>
      </c>
      <c r="B54" s="33">
        <v>364</v>
      </c>
      <c r="C54" s="8">
        <v>2257047</v>
      </c>
      <c r="D54" s="8">
        <v>326251</v>
      </c>
      <c r="E54" s="152">
        <v>409701.40500000003</v>
      </c>
      <c r="F54" s="34">
        <f>E54/E$76</f>
        <v>0.48879633021993291</v>
      </c>
      <c r="G54" s="47">
        <v>588</v>
      </c>
      <c r="H54" s="48">
        <v>2368028</v>
      </c>
      <c r="I54" s="48">
        <v>325341</v>
      </c>
      <c r="J54" s="162">
        <v>390795.652</v>
      </c>
      <c r="K54" s="50">
        <f>J54/J$76</f>
        <v>0.49200296000230653</v>
      </c>
      <c r="L54" s="128">
        <v>463</v>
      </c>
      <c r="M54" s="129">
        <v>2232194</v>
      </c>
      <c r="N54" s="129">
        <v>361464</v>
      </c>
      <c r="O54" s="168">
        <v>407701.83600000001</v>
      </c>
      <c r="P54" s="131">
        <f>O54/O$76</f>
        <v>0.52998007614067399</v>
      </c>
      <c r="Q54" s="128">
        <v>579</v>
      </c>
      <c r="R54" s="129">
        <v>2152291</v>
      </c>
      <c r="S54" s="129">
        <v>269684</v>
      </c>
      <c r="T54" s="168">
        <v>349582.21299999999</v>
      </c>
      <c r="U54" s="131">
        <f>T54/T$76</f>
        <v>0.47705793148073322</v>
      </c>
      <c r="V54" s="128">
        <v>601</v>
      </c>
      <c r="W54" s="129">
        <v>2143782</v>
      </c>
      <c r="X54" s="129">
        <v>261318</v>
      </c>
      <c r="Y54" s="168">
        <v>321759.26699999999</v>
      </c>
      <c r="Z54" s="131">
        <f>Y54/Y$76</f>
        <v>0.45705613515414806</v>
      </c>
      <c r="AA54" s="128">
        <v>570</v>
      </c>
      <c r="AB54" s="129">
        <v>2004175</v>
      </c>
      <c r="AC54" s="129">
        <v>285018</v>
      </c>
      <c r="AD54" s="168">
        <v>323516.12800000003</v>
      </c>
      <c r="AE54" s="131">
        <f>AD54/AD$76</f>
        <v>0.4766492952154448</v>
      </c>
      <c r="AF54" s="128">
        <v>690</v>
      </c>
      <c r="AG54" s="129">
        <v>2149500</v>
      </c>
      <c r="AH54" s="129">
        <v>340869</v>
      </c>
      <c r="AI54" s="168">
        <v>251425.65100000001</v>
      </c>
      <c r="AJ54" s="131">
        <f>AI54/AI$76</f>
        <v>0.4077225762524137</v>
      </c>
    </row>
    <row r="55" spans="1:36" x14ac:dyDescent="0.2">
      <c r="A55" s="114" t="str">
        <f>$A$15</f>
        <v>4 – eher hoch</v>
      </c>
      <c r="B55" s="33">
        <v>56</v>
      </c>
      <c r="C55" s="8">
        <v>131258</v>
      </c>
      <c r="D55" s="8">
        <v>46935</v>
      </c>
      <c r="E55" s="152">
        <v>42333.195</v>
      </c>
      <c r="F55" s="34">
        <f>E55/E$76</f>
        <v>5.0505832076618851E-2</v>
      </c>
      <c r="G55" s="47">
        <v>158</v>
      </c>
      <c r="H55" s="48">
        <v>705189</v>
      </c>
      <c r="I55" s="48">
        <v>196825</v>
      </c>
      <c r="J55" s="162">
        <v>174508.682</v>
      </c>
      <c r="K55" s="50">
        <f>J55/J$76</f>
        <v>0.21970251626571635</v>
      </c>
      <c r="L55" s="128">
        <v>72</v>
      </c>
      <c r="M55" s="129">
        <v>120486</v>
      </c>
      <c r="N55" s="129">
        <v>48617</v>
      </c>
      <c r="O55" s="168">
        <v>39440.171999999999</v>
      </c>
      <c r="P55" s="131">
        <f>O55/O$76</f>
        <v>5.1269097938428897E-2</v>
      </c>
      <c r="Q55" s="128">
        <v>150</v>
      </c>
      <c r="R55" s="129">
        <v>565616</v>
      </c>
      <c r="S55" s="129">
        <v>210110</v>
      </c>
      <c r="T55" s="168">
        <v>165418.11900000001</v>
      </c>
      <c r="U55" s="131">
        <f>T55/T$76</f>
        <v>0.22573810321285934</v>
      </c>
      <c r="V55" s="128">
        <v>191</v>
      </c>
      <c r="W55" s="129">
        <v>657916</v>
      </c>
      <c r="X55" s="129">
        <v>239259</v>
      </c>
      <c r="Y55" s="168">
        <v>185651.18</v>
      </c>
      <c r="Z55" s="131">
        <f>Y55/Y$76</f>
        <v>0.26371582583698222</v>
      </c>
      <c r="AA55" s="128">
        <v>102</v>
      </c>
      <c r="AB55" s="129">
        <v>288720</v>
      </c>
      <c r="AC55" s="129">
        <v>94355</v>
      </c>
      <c r="AD55" s="168">
        <v>73450.218999999997</v>
      </c>
      <c r="AE55" s="131">
        <f>AD55/AD$76</f>
        <v>0.1082171554667286</v>
      </c>
      <c r="AF55" s="128">
        <v>202</v>
      </c>
      <c r="AG55" s="129">
        <v>475471</v>
      </c>
      <c r="AH55" s="129">
        <v>200850</v>
      </c>
      <c r="AI55" s="168">
        <v>179342.38500000001</v>
      </c>
      <c r="AJ55" s="131">
        <f>AI55/AI$76</f>
        <v>0.29082927279942583</v>
      </c>
    </row>
    <row r="56" spans="1:36" x14ac:dyDescent="0.2">
      <c r="A56" s="114" t="str">
        <f>$A$16</f>
        <v>5 – hoch</v>
      </c>
      <c r="B56" s="33">
        <v>21</v>
      </c>
      <c r="C56" s="8">
        <v>24095</v>
      </c>
      <c r="D56" s="8">
        <v>11218</v>
      </c>
      <c r="E56" s="152">
        <v>7967.2550000000001</v>
      </c>
      <c r="F56" s="34">
        <f>E56/E$76</f>
        <v>9.505373812243605E-3</v>
      </c>
      <c r="G56" s="47">
        <v>32</v>
      </c>
      <c r="H56" s="48">
        <v>37592</v>
      </c>
      <c r="I56" s="48">
        <v>18816</v>
      </c>
      <c r="J56" s="162">
        <v>18467.087</v>
      </c>
      <c r="K56" s="50">
        <f>J56/J$76</f>
        <v>2.324964830115386E-2</v>
      </c>
      <c r="L56" s="128">
        <v>22</v>
      </c>
      <c r="M56" s="129">
        <v>3328</v>
      </c>
      <c r="N56" s="129">
        <v>1798</v>
      </c>
      <c r="O56" s="168">
        <v>2013.0119999999999</v>
      </c>
      <c r="P56" s="131">
        <f>O56/O$76</f>
        <v>2.6167560673729475E-3</v>
      </c>
      <c r="Q56" s="128">
        <v>35</v>
      </c>
      <c r="R56" s="129">
        <v>24595</v>
      </c>
      <c r="S56" s="129">
        <v>11334</v>
      </c>
      <c r="T56" s="168">
        <v>7480.0910000000003</v>
      </c>
      <c r="U56" s="131">
        <f>T56/T$76</f>
        <v>1.0207718262106343E-2</v>
      </c>
      <c r="V56" s="128">
        <v>40</v>
      </c>
      <c r="W56" s="129">
        <v>7428</v>
      </c>
      <c r="X56" s="129">
        <v>3759</v>
      </c>
      <c r="Y56" s="168">
        <v>2375.6840000000002</v>
      </c>
      <c r="Z56" s="131">
        <f>Y56/Y$76</f>
        <v>3.3746376833570643E-3</v>
      </c>
      <c r="AA56" s="128">
        <v>48</v>
      </c>
      <c r="AB56" s="129">
        <v>32447</v>
      </c>
      <c r="AC56" s="129">
        <v>12884</v>
      </c>
      <c r="AD56" s="168">
        <v>8239.7369999999992</v>
      </c>
      <c r="AE56" s="131">
        <f>AD56/AD$76</f>
        <v>1.2139935211547237E-2</v>
      </c>
      <c r="AF56" s="128">
        <v>44</v>
      </c>
      <c r="AG56" s="129">
        <v>53483</v>
      </c>
      <c r="AH56" s="129">
        <v>19752</v>
      </c>
      <c r="AI56" s="168">
        <v>11103.523999999999</v>
      </c>
      <c r="AJ56" s="131">
        <f>AI56/AI$76</f>
        <v>1.8005948847122623E-2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769277.66600000008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703981.94499999995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tief</v>
      </c>
      <c r="B92" s="36">
        <v>12</v>
      </c>
      <c r="C92" s="10">
        <v>40992</v>
      </c>
      <c r="D92" s="10">
        <v>18118</v>
      </c>
      <c r="E92" s="154">
        <v>17433.006000000001</v>
      </c>
      <c r="F92" s="37">
        <f>E92/E$116</f>
        <v>0.12549384886348994</v>
      </c>
      <c r="G92" s="53">
        <v>9</v>
      </c>
      <c r="H92" s="54">
        <v>15207</v>
      </c>
      <c r="I92" s="54">
        <v>6332</v>
      </c>
      <c r="J92" s="164">
        <v>5709.0410000000002</v>
      </c>
      <c r="K92" s="56">
        <f>J92/J$116</f>
        <v>4.4655667773353773E-2</v>
      </c>
      <c r="L92" s="136">
        <v>8</v>
      </c>
      <c r="M92" s="137">
        <v>16118</v>
      </c>
      <c r="N92" s="137">
        <v>6466</v>
      </c>
      <c r="O92" s="170">
        <v>5766.0020000000004</v>
      </c>
      <c r="P92" s="139">
        <f>O92/O$116</f>
        <v>4.302661716204606E-2</v>
      </c>
      <c r="Q92" s="136">
        <v>6</v>
      </c>
      <c r="R92" s="137">
        <v>14675</v>
      </c>
      <c r="S92" s="137">
        <v>5634</v>
      </c>
      <c r="T92" s="170">
        <v>5076.0510000000004</v>
      </c>
      <c r="U92" s="139">
        <f>T92/T$116</f>
        <v>3.9881800205832339E-2</v>
      </c>
      <c r="V92" s="136">
        <v>5</v>
      </c>
      <c r="W92" s="137">
        <v>29701</v>
      </c>
      <c r="X92" s="137">
        <v>12368</v>
      </c>
      <c r="Y92" s="170">
        <v>12142.317999999999</v>
      </c>
      <c r="Z92" s="139">
        <f>Y92/Y$116</f>
        <v>0.1018240732220527</v>
      </c>
      <c r="AA92" s="136">
        <v>9</v>
      </c>
      <c r="AB92" s="137">
        <v>41422</v>
      </c>
      <c r="AC92" s="137">
        <v>14148</v>
      </c>
      <c r="AD92" s="170">
        <v>12577.005999999999</v>
      </c>
      <c r="AE92" s="139">
        <f>AD92/AD$116</f>
        <v>0.10037425364990366</v>
      </c>
      <c r="AF92" s="136">
        <v>8</v>
      </c>
      <c r="AG92" s="137">
        <v>15195</v>
      </c>
      <c r="AH92" s="137">
        <v>5490</v>
      </c>
      <c r="AI92" s="170">
        <v>4636.6000000000004</v>
      </c>
      <c r="AJ92" s="139">
        <f>AI92/AI$116</f>
        <v>3.5999511817861138E-2</v>
      </c>
    </row>
    <row r="93" spans="1:36" x14ac:dyDescent="0.2">
      <c r="A93" s="114" t="str">
        <f>$A$13</f>
        <v>2 – eher tief</v>
      </c>
      <c r="B93" s="36">
        <v>9</v>
      </c>
      <c r="C93" s="10">
        <v>73730</v>
      </c>
      <c r="D93" s="10">
        <v>39544</v>
      </c>
      <c r="E93" s="154">
        <v>32735.955000000002</v>
      </c>
      <c r="F93" s="37">
        <f>E93/E$116</f>
        <v>0.23565419464503182</v>
      </c>
      <c r="G93" s="53">
        <v>8</v>
      </c>
      <c r="H93" s="54">
        <v>53667</v>
      </c>
      <c r="I93" s="54">
        <v>29569</v>
      </c>
      <c r="J93" s="164">
        <v>24804.617999999999</v>
      </c>
      <c r="K93" s="56">
        <f>J93/J$116</f>
        <v>0.1940197628030611</v>
      </c>
      <c r="L93" s="136">
        <v>12</v>
      </c>
      <c r="M93" s="137">
        <v>114123</v>
      </c>
      <c r="N93" s="137">
        <v>53602</v>
      </c>
      <c r="O93" s="170">
        <v>47634.315999999999</v>
      </c>
      <c r="P93" s="139">
        <f>O93/O$116</f>
        <v>0.3554531334376792</v>
      </c>
      <c r="Q93" s="136">
        <v>11</v>
      </c>
      <c r="R93" s="137">
        <v>94804</v>
      </c>
      <c r="S93" s="137">
        <v>42338</v>
      </c>
      <c r="T93" s="170">
        <v>37230.701999999997</v>
      </c>
      <c r="U93" s="139">
        <f>T93/T$116</f>
        <v>0.29251625302560641</v>
      </c>
      <c r="V93" s="136">
        <v>12</v>
      </c>
      <c r="W93" s="137">
        <v>75758</v>
      </c>
      <c r="X93" s="137">
        <v>30431</v>
      </c>
      <c r="Y93" s="170">
        <v>26264.736000000001</v>
      </c>
      <c r="Z93" s="139">
        <f>Y93/Y$116</f>
        <v>0.22025303583894637</v>
      </c>
      <c r="AA93" s="136">
        <v>11</v>
      </c>
      <c r="AB93" s="137">
        <v>65257</v>
      </c>
      <c r="AC93" s="137">
        <v>33859</v>
      </c>
      <c r="AD93" s="170">
        <v>24071.136999999999</v>
      </c>
      <c r="AE93" s="139">
        <f>AD93/AD$116</f>
        <v>0.19210632569306088</v>
      </c>
      <c r="AF93" s="136">
        <v>16</v>
      </c>
      <c r="AG93" s="137">
        <v>31133</v>
      </c>
      <c r="AH93" s="137">
        <v>10982</v>
      </c>
      <c r="AI93" s="170">
        <v>9530.0990000000002</v>
      </c>
      <c r="AJ93" s="139">
        <f>AI93/AI$116</f>
        <v>7.3993640075893236E-2</v>
      </c>
    </row>
    <row r="94" spans="1:36" x14ac:dyDescent="0.2">
      <c r="A94" s="114" t="str">
        <f>$A$14</f>
        <v>3 – mittel</v>
      </c>
      <c r="B94" s="36">
        <v>5</v>
      </c>
      <c r="C94" s="10">
        <v>9732</v>
      </c>
      <c r="D94" s="10">
        <v>5688</v>
      </c>
      <c r="E94" s="154">
        <v>5809.482</v>
      </c>
      <c r="F94" s="37">
        <f>E94/E$116</f>
        <v>4.1820341029146967E-2</v>
      </c>
      <c r="G94" s="53">
        <v>5</v>
      </c>
      <c r="H94" s="54">
        <v>44686</v>
      </c>
      <c r="I94" s="54">
        <v>20222</v>
      </c>
      <c r="J94" s="164">
        <v>17118.522000000001</v>
      </c>
      <c r="K94" s="56">
        <f>J94/J$116</f>
        <v>0.13389972697741137</v>
      </c>
      <c r="L94" s="136">
        <v>5</v>
      </c>
      <c r="M94" s="137">
        <v>14667</v>
      </c>
      <c r="N94" s="137">
        <v>8936</v>
      </c>
      <c r="O94" s="170">
        <v>7303.3530000000001</v>
      </c>
      <c r="P94" s="139">
        <f>O94/O$116</f>
        <v>5.4498519690121608E-2</v>
      </c>
      <c r="Q94" s="136">
        <v>6</v>
      </c>
      <c r="R94" s="137">
        <v>33556</v>
      </c>
      <c r="S94" s="137">
        <v>17967</v>
      </c>
      <c r="T94" s="170">
        <v>15014.234</v>
      </c>
      <c r="U94" s="139">
        <f>T94/T$116</f>
        <v>0.11796466990414693</v>
      </c>
      <c r="V94" s="136">
        <v>8</v>
      </c>
      <c r="W94" s="137">
        <v>34713</v>
      </c>
      <c r="X94" s="137">
        <v>22380</v>
      </c>
      <c r="Y94" s="170">
        <v>16538.483</v>
      </c>
      <c r="Z94" s="139">
        <f>Y94/Y$116</f>
        <v>0.1386898040368959</v>
      </c>
      <c r="AA94" s="136">
        <v>8</v>
      </c>
      <c r="AB94" s="137">
        <v>60849</v>
      </c>
      <c r="AC94" s="137">
        <v>26470</v>
      </c>
      <c r="AD94" s="170">
        <v>25057.473000000002</v>
      </c>
      <c r="AE94" s="139">
        <f>AD94/AD$116</f>
        <v>0.1999780512729033</v>
      </c>
      <c r="AF94" s="136">
        <v>11</v>
      </c>
      <c r="AG94" s="137">
        <v>80713</v>
      </c>
      <c r="AH94" s="137">
        <v>39038</v>
      </c>
      <c r="AI94" s="170">
        <v>30580.116000000002</v>
      </c>
      <c r="AJ94" s="139">
        <f>AI94/AI$116</f>
        <v>0.23743028239088221</v>
      </c>
    </row>
    <row r="95" spans="1:36" x14ac:dyDescent="0.2">
      <c r="A95" s="114" t="str">
        <f>$A$15</f>
        <v>4 – eher hoch</v>
      </c>
      <c r="B95" s="36">
        <v>6</v>
      </c>
      <c r="C95" s="10">
        <v>54930</v>
      </c>
      <c r="D95" s="10">
        <v>24024</v>
      </c>
      <c r="E95" s="154">
        <v>19027.641</v>
      </c>
      <c r="F95" s="37">
        <f>E95/E$116</f>
        <v>0.13697304434374338</v>
      </c>
      <c r="G95" s="53">
        <v>5</v>
      </c>
      <c r="H95" s="54">
        <v>21027</v>
      </c>
      <c r="I95" s="54">
        <v>11492</v>
      </c>
      <c r="J95" s="164">
        <v>10488.253000000001</v>
      </c>
      <c r="K95" s="56">
        <f>J95/J$116</f>
        <v>8.2038286551258083E-2</v>
      </c>
      <c r="L95" s="136">
        <v>2</v>
      </c>
      <c r="M95" s="137">
        <v>11929</v>
      </c>
      <c r="N95" s="137">
        <v>6073</v>
      </c>
      <c r="O95" s="170">
        <v>5311.1440000000002</v>
      </c>
      <c r="P95" s="139">
        <f>O95/O$116</f>
        <v>3.9632410738063908E-2</v>
      </c>
      <c r="Q95" s="136">
        <v>5</v>
      </c>
      <c r="R95" s="137">
        <v>12551</v>
      </c>
      <c r="S95" s="137">
        <v>6200</v>
      </c>
      <c r="T95" s="170">
        <v>5301.2420000000002</v>
      </c>
      <c r="U95" s="139">
        <f>T95/T$116</f>
        <v>4.1651093396572858E-2</v>
      </c>
      <c r="V95" s="136">
        <v>3</v>
      </c>
      <c r="W95" s="137">
        <v>11819</v>
      </c>
      <c r="X95" s="137">
        <v>5609</v>
      </c>
      <c r="Y95" s="170">
        <v>4940.3</v>
      </c>
      <c r="Z95" s="139">
        <f>Y95/Y$116</f>
        <v>4.1428783938858051E-2</v>
      </c>
      <c r="AA95" s="136">
        <v>3</v>
      </c>
      <c r="AB95" s="137">
        <v>45505</v>
      </c>
      <c r="AC95" s="137">
        <v>21384</v>
      </c>
      <c r="AD95" s="170">
        <v>19098.974999999999</v>
      </c>
      <c r="AE95" s="139">
        <f>AD95/AD$116</f>
        <v>0.15242462006483648</v>
      </c>
      <c r="AF95" s="136">
        <v>8</v>
      </c>
      <c r="AG95" s="137">
        <v>74039</v>
      </c>
      <c r="AH95" s="137">
        <v>30344</v>
      </c>
      <c r="AI95" s="170">
        <v>26842.308000000001</v>
      </c>
      <c r="AJ95" s="139">
        <f>AI95/AI$116</f>
        <v>0.20840917570302991</v>
      </c>
    </row>
    <row r="96" spans="1:36" x14ac:dyDescent="0.2">
      <c r="A96" s="114" t="str">
        <f>$A$16</f>
        <v>5 – hoch</v>
      </c>
      <c r="B96" s="36">
        <v>6</v>
      </c>
      <c r="C96" s="10">
        <v>132345</v>
      </c>
      <c r="D96" s="10">
        <v>69280</v>
      </c>
      <c r="E96" s="154">
        <v>63909.139000000003</v>
      </c>
      <c r="F96" s="37">
        <f>E96/E$116</f>
        <v>0.46005857111858794</v>
      </c>
      <c r="G96" s="53">
        <v>11</v>
      </c>
      <c r="H96" s="54">
        <v>170783</v>
      </c>
      <c r="I96" s="54">
        <v>83845</v>
      </c>
      <c r="J96" s="164">
        <v>69725.398000000001</v>
      </c>
      <c r="K96" s="56">
        <f>J96/J$116</f>
        <v>0.54538655589491569</v>
      </c>
      <c r="L96" s="136">
        <v>11</v>
      </c>
      <c r="M96" s="137">
        <v>168886</v>
      </c>
      <c r="N96" s="137">
        <v>81107</v>
      </c>
      <c r="O96" s="170">
        <v>67995.301999999996</v>
      </c>
      <c r="P96" s="139">
        <f>O96/O$116</f>
        <v>0.50738931897208928</v>
      </c>
      <c r="Q96" s="136">
        <v>11</v>
      </c>
      <c r="R96" s="137">
        <v>166454</v>
      </c>
      <c r="S96" s="137">
        <v>77959</v>
      </c>
      <c r="T96" s="170">
        <v>64655.15</v>
      </c>
      <c r="U96" s="139">
        <f>T96/T$116</f>
        <v>0.50798618346784163</v>
      </c>
      <c r="V96" s="136">
        <v>10</v>
      </c>
      <c r="W96" s="137">
        <v>156352</v>
      </c>
      <c r="X96" s="137">
        <v>73046</v>
      </c>
      <c r="Y96" s="170">
        <v>59362.171999999999</v>
      </c>
      <c r="Z96" s="139">
        <f>Y96/Y$116</f>
        <v>0.4978043029632469</v>
      </c>
      <c r="AA96" s="136">
        <v>12</v>
      </c>
      <c r="AB96" s="137">
        <v>126347</v>
      </c>
      <c r="AC96" s="137">
        <v>58051</v>
      </c>
      <c r="AD96" s="170">
        <v>44496.525000000001</v>
      </c>
      <c r="AE96" s="139">
        <f>AD96/AD$116</f>
        <v>0.35511674931929582</v>
      </c>
      <c r="AF96" s="136">
        <v>15</v>
      </c>
      <c r="AG96" s="137">
        <v>157036</v>
      </c>
      <c r="AH96" s="137">
        <v>73851</v>
      </c>
      <c r="AI96" s="170">
        <v>57207.067999999999</v>
      </c>
      <c r="AJ96" s="139">
        <f>AI96/AI$116</f>
        <v>0.44416739001233346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1.0000000000000002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125301.11599999998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tief</v>
      </c>
      <c r="B132" s="209">
        <v>476</v>
      </c>
      <c r="C132" s="210">
        <v>336166</v>
      </c>
      <c r="D132" s="210">
        <v>120931</v>
      </c>
      <c r="E132" s="211">
        <v>105961.887</v>
      </c>
      <c r="F132" s="212">
        <f>E132/E$156</f>
        <v>0.1390908065252589</v>
      </c>
      <c r="G132" s="217">
        <v>338</v>
      </c>
      <c r="H132" s="218">
        <v>126228</v>
      </c>
      <c r="I132" s="218">
        <v>56815</v>
      </c>
      <c r="J132" s="219">
        <v>45196.591</v>
      </c>
      <c r="K132" s="220">
        <f>J132/J$156</f>
        <v>6.473345269459127E-2</v>
      </c>
      <c r="L132" s="227">
        <v>511</v>
      </c>
      <c r="M132" s="228">
        <v>302469</v>
      </c>
      <c r="N132" s="228">
        <v>112320</v>
      </c>
      <c r="O132" s="229">
        <v>88643.338000000003</v>
      </c>
      <c r="P132" s="230">
        <f>O132/O$156</f>
        <v>0.13238334041695923</v>
      </c>
      <c r="Q132" s="227">
        <v>379</v>
      </c>
      <c r="R132" s="228">
        <v>149417</v>
      </c>
      <c r="S132" s="228">
        <v>55607</v>
      </c>
      <c r="T132" s="229">
        <v>46897.88</v>
      </c>
      <c r="U132" s="230">
        <f>T132/T$156</f>
        <v>7.3859520055522182E-2</v>
      </c>
      <c r="V132" s="227">
        <v>384</v>
      </c>
      <c r="W132" s="228">
        <v>146803</v>
      </c>
      <c r="X132" s="228">
        <v>51847</v>
      </c>
      <c r="Y132" s="229">
        <v>43936.254999999997</v>
      </c>
      <c r="Z132" s="230">
        <f>Y132/Y$156</f>
        <v>7.2584110765260904E-2</v>
      </c>
      <c r="AA132" s="227">
        <v>492</v>
      </c>
      <c r="AB132" s="228">
        <v>326126</v>
      </c>
      <c r="AC132" s="228">
        <v>132542</v>
      </c>
      <c r="AD132" s="229">
        <v>100006.372</v>
      </c>
      <c r="AE132" s="230">
        <f>AD132/AD$156</f>
        <v>0.17348513721931844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eher tief</v>
      </c>
      <c r="B133" s="209">
        <v>470</v>
      </c>
      <c r="C133" s="210">
        <v>1174106</v>
      </c>
      <c r="D133" s="210">
        <v>286983</v>
      </c>
      <c r="E133" s="211">
        <v>266465.25400000002</v>
      </c>
      <c r="F133" s="212">
        <f>E133/E$156</f>
        <v>0.34977545360076467</v>
      </c>
      <c r="G133" s="217">
        <v>392</v>
      </c>
      <c r="H133" s="218">
        <v>690612</v>
      </c>
      <c r="I133" s="218">
        <v>187782</v>
      </c>
      <c r="J133" s="219">
        <v>164137.52499999999</v>
      </c>
      <c r="K133" s="220">
        <f>J133/J$156</f>
        <v>0.23508827712237837</v>
      </c>
      <c r="L133" s="227">
        <v>499</v>
      </c>
      <c r="M133" s="228">
        <v>1108068</v>
      </c>
      <c r="N133" s="228">
        <v>236243</v>
      </c>
      <c r="O133" s="229">
        <v>225553.83900000001</v>
      </c>
      <c r="P133" s="230">
        <f>O133/O$156</f>
        <v>0.33685070220041824</v>
      </c>
      <c r="Q133" s="227">
        <v>452</v>
      </c>
      <c r="R133" s="228">
        <v>827162</v>
      </c>
      <c r="S133" s="228">
        <v>191583</v>
      </c>
      <c r="T133" s="229">
        <v>162432.258</v>
      </c>
      <c r="U133" s="230">
        <f>T133/T$156</f>
        <v>0.25581473229524992</v>
      </c>
      <c r="V133" s="227">
        <v>433</v>
      </c>
      <c r="W133" s="228">
        <v>765425</v>
      </c>
      <c r="X133" s="228">
        <v>178238</v>
      </c>
      <c r="Y133" s="229">
        <v>149054.15100000001</v>
      </c>
      <c r="Z133" s="230">
        <f>Y133/Y$156</f>
        <v>0.2462422663516935</v>
      </c>
      <c r="AA133" s="227">
        <v>522</v>
      </c>
      <c r="AB133" s="228">
        <v>1001465</v>
      </c>
      <c r="AC133" s="228">
        <v>189392</v>
      </c>
      <c r="AD133" s="229">
        <v>165121.41399999999</v>
      </c>
      <c r="AE133" s="230">
        <f>AD133/AD$156</f>
        <v>0.28644285951737042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mittel</v>
      </c>
      <c r="B134" s="209">
        <v>319</v>
      </c>
      <c r="C134" s="210">
        <v>1522983</v>
      </c>
      <c r="D134" s="210">
        <v>326251</v>
      </c>
      <c r="E134" s="211">
        <v>339090.45899999997</v>
      </c>
      <c r="F134" s="212">
        <f>E134/E$156</f>
        <v>0.44510688477386434</v>
      </c>
      <c r="G134" s="217">
        <v>525</v>
      </c>
      <c r="H134" s="218">
        <v>1326734</v>
      </c>
      <c r="I134" s="218">
        <v>324919</v>
      </c>
      <c r="J134" s="219">
        <v>295888.39799999999</v>
      </c>
      <c r="K134" s="220">
        <f>J134/J$156</f>
        <v>0.42379031672568834</v>
      </c>
      <c r="L134" s="227">
        <v>394</v>
      </c>
      <c r="M134" s="228">
        <v>1241382</v>
      </c>
      <c r="N134" s="228">
        <v>361434</v>
      </c>
      <c r="O134" s="229">
        <v>314001.39</v>
      </c>
      <c r="P134" s="230">
        <f>O134/O$156</f>
        <v>0.46894164684737372</v>
      </c>
      <c r="Q134" s="227">
        <v>504</v>
      </c>
      <c r="R134" s="228">
        <v>1108157</v>
      </c>
      <c r="S134" s="228">
        <v>269093</v>
      </c>
      <c r="T134" s="229">
        <v>252962.576</v>
      </c>
      <c r="U134" s="230">
        <f>T134/T$156</f>
        <v>0.39839102439957957</v>
      </c>
      <c r="V134" s="227">
        <v>525</v>
      </c>
      <c r="W134" s="228">
        <v>1066152</v>
      </c>
      <c r="X134" s="228">
        <v>249550</v>
      </c>
      <c r="Y134" s="229">
        <v>224521.59400000001</v>
      </c>
      <c r="Z134" s="230">
        <f>Y134/Y$156</f>
        <v>0.3709169169764</v>
      </c>
      <c r="AA134" s="227">
        <v>492</v>
      </c>
      <c r="AB134" s="228">
        <v>1001516</v>
      </c>
      <c r="AC134" s="228">
        <v>280601</v>
      </c>
      <c r="AD134" s="229">
        <v>229691.82800000001</v>
      </c>
      <c r="AE134" s="230">
        <f>AD134/AD$156</f>
        <v>0.39845579338420645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eher hoch</v>
      </c>
      <c r="B135" s="209">
        <v>56</v>
      </c>
      <c r="C135" s="210">
        <v>131258</v>
      </c>
      <c r="D135" s="210">
        <v>46935</v>
      </c>
      <c r="E135" s="211">
        <v>42333.195</v>
      </c>
      <c r="F135" s="212">
        <f>E135/E$156</f>
        <v>5.5568642669991876E-2</v>
      </c>
      <c r="G135" s="217">
        <v>156</v>
      </c>
      <c r="H135" s="218">
        <v>705176</v>
      </c>
      <c r="I135" s="218">
        <v>196825</v>
      </c>
      <c r="J135" s="219">
        <v>174505.677</v>
      </c>
      <c r="K135" s="220">
        <f>J135/J$156</f>
        <v>0.24993820854801027</v>
      </c>
      <c r="L135" s="227">
        <v>70</v>
      </c>
      <c r="M135" s="228">
        <v>120476</v>
      </c>
      <c r="N135" s="228">
        <v>48616</v>
      </c>
      <c r="O135" s="229">
        <v>39437.877999999997</v>
      </c>
      <c r="P135" s="230">
        <f>O135/O$156</f>
        <v>5.8898030538927892E-2</v>
      </c>
      <c r="Q135" s="227">
        <v>147</v>
      </c>
      <c r="R135" s="228">
        <v>565029</v>
      </c>
      <c r="S135" s="228">
        <v>209954</v>
      </c>
      <c r="T135" s="229">
        <v>165187.72500000001</v>
      </c>
      <c r="U135" s="230">
        <f>T135/T$156</f>
        <v>0.2601543201433324</v>
      </c>
      <c r="V135" s="227">
        <v>188</v>
      </c>
      <c r="W135" s="228">
        <v>657329</v>
      </c>
      <c r="X135" s="228">
        <v>239103</v>
      </c>
      <c r="Y135" s="229">
        <v>185427.37100000001</v>
      </c>
      <c r="Z135" s="230">
        <f>Y135/Y$156</f>
        <v>0.30633199929250066</v>
      </c>
      <c r="AA135" s="227">
        <v>101</v>
      </c>
      <c r="AB135" s="228">
        <v>288408</v>
      </c>
      <c r="AC135" s="228">
        <v>94355</v>
      </c>
      <c r="AD135" s="229">
        <v>73397.5</v>
      </c>
      <c r="AE135" s="230">
        <f>AD135/AD$156</f>
        <v>0.1273256404007429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hoch</v>
      </c>
      <c r="B136" s="209">
        <v>21</v>
      </c>
      <c r="C136" s="210">
        <v>24095</v>
      </c>
      <c r="D136" s="210">
        <v>11218</v>
      </c>
      <c r="E136" s="211">
        <v>7967.2550000000001</v>
      </c>
      <c r="F136" s="212">
        <f>E136/E$156</f>
        <v>1.045821243012029E-2</v>
      </c>
      <c r="G136" s="217">
        <v>32</v>
      </c>
      <c r="H136" s="218">
        <v>37592</v>
      </c>
      <c r="I136" s="218">
        <v>18816</v>
      </c>
      <c r="J136" s="219">
        <v>18467.087</v>
      </c>
      <c r="K136" s="220">
        <f>J136/J$156</f>
        <v>2.6449744909331802E-2</v>
      </c>
      <c r="L136" s="227">
        <v>21</v>
      </c>
      <c r="M136" s="228">
        <v>3050</v>
      </c>
      <c r="N136" s="228">
        <v>1798</v>
      </c>
      <c r="O136" s="229">
        <v>1959.425</v>
      </c>
      <c r="P136" s="230">
        <f>O136/O$156</f>
        <v>2.9262799963207654E-3</v>
      </c>
      <c r="Q136" s="227">
        <v>35</v>
      </c>
      <c r="R136" s="228">
        <v>24595</v>
      </c>
      <c r="S136" s="228">
        <v>11334</v>
      </c>
      <c r="T136" s="229">
        <v>7480.0910000000003</v>
      </c>
      <c r="U136" s="230">
        <f>T136/T$156</f>
        <v>1.1780403106315916E-2</v>
      </c>
      <c r="V136" s="227">
        <v>39</v>
      </c>
      <c r="W136" s="228">
        <v>7428</v>
      </c>
      <c r="X136" s="228">
        <v>3759</v>
      </c>
      <c r="Y136" s="229">
        <v>2375.6840000000002</v>
      </c>
      <c r="Z136" s="230">
        <f>Y136/Y$156</f>
        <v>3.9247066141449268E-3</v>
      </c>
      <c r="AA136" s="227">
        <v>46</v>
      </c>
      <c r="AB136" s="228">
        <v>32437</v>
      </c>
      <c r="AC136" s="228">
        <v>12883</v>
      </c>
      <c r="AD136" s="229">
        <v>8237.8700000000008</v>
      </c>
      <c r="AE136" s="230">
        <f>AD136/AD$156</f>
        <v>1.4290569478361907E-2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761818.04999999993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669595.87000000011</v>
      </c>
      <c r="P156" s="235">
        <f t="shared" si="9"/>
        <v>0.99999999999999978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0.99999999999999989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tief</v>
      </c>
      <c r="B172" s="237">
        <v>14</v>
      </c>
      <c r="C172" s="238">
        <v>1100</v>
      </c>
      <c r="D172" s="238">
        <v>13</v>
      </c>
      <c r="E172" s="239">
        <v>194.36699999999999</v>
      </c>
      <c r="F172" s="240">
        <f>E172/E$196</f>
        <v>2.545195363815215E-3</v>
      </c>
      <c r="G172" s="245">
        <v>26</v>
      </c>
      <c r="H172" s="246">
        <v>1896</v>
      </c>
      <c r="I172" s="246">
        <v>44</v>
      </c>
      <c r="J172" s="247">
        <v>269.49</v>
      </c>
      <c r="K172" s="248">
        <f>J172/J$196</f>
        <v>2.8042649593237982E-3</v>
      </c>
      <c r="L172" s="255">
        <v>31</v>
      </c>
      <c r="M172" s="256">
        <v>2546</v>
      </c>
      <c r="N172" s="256">
        <v>53</v>
      </c>
      <c r="O172" s="257">
        <v>344.99700000000001</v>
      </c>
      <c r="P172" s="258">
        <f>O172/O$196</f>
        <v>3.4609829863017322E-3</v>
      </c>
      <c r="Q172" s="255">
        <v>27</v>
      </c>
      <c r="R172" s="256">
        <v>2236</v>
      </c>
      <c r="S172" s="256">
        <v>56</v>
      </c>
      <c r="T172" s="257">
        <v>243.95599999999999</v>
      </c>
      <c r="U172" s="258">
        <f>T172/T$196</f>
        <v>2.4937433064393215E-3</v>
      </c>
      <c r="V172" s="255">
        <v>36</v>
      </c>
      <c r="W172" s="256">
        <v>2933</v>
      </c>
      <c r="X172" s="256">
        <v>202</v>
      </c>
      <c r="Y172" s="257">
        <v>326.33699999999999</v>
      </c>
      <c r="Z172" s="258">
        <f>Y172/Y$196</f>
        <v>3.3074621081094178E-3</v>
      </c>
      <c r="AA172" s="255">
        <v>43</v>
      </c>
      <c r="AB172" s="256">
        <v>3644</v>
      </c>
      <c r="AC172" s="256">
        <v>298</v>
      </c>
      <c r="AD172" s="257">
        <v>7454.6390000000001</v>
      </c>
      <c r="AE172" s="258">
        <f>AD172/AD$196</f>
        <v>7.2888244395021007E-2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eher tief</v>
      </c>
      <c r="B173" s="237">
        <v>17</v>
      </c>
      <c r="C173" s="238">
        <v>80280</v>
      </c>
      <c r="D173" s="238">
        <v>521</v>
      </c>
      <c r="E173" s="239">
        <v>5560.9269999999997</v>
      </c>
      <c r="F173" s="240">
        <f>E173/E$196</f>
        <v>7.2819180307947595E-2</v>
      </c>
      <c r="G173" s="245">
        <v>15</v>
      </c>
      <c r="H173" s="246">
        <v>6982</v>
      </c>
      <c r="I173" s="246">
        <v>212</v>
      </c>
      <c r="J173" s="247">
        <v>920.3</v>
      </c>
      <c r="K173" s="248">
        <f>J173/J$196</f>
        <v>9.5764779474774245E-3</v>
      </c>
      <c r="L173" s="255">
        <v>18</v>
      </c>
      <c r="M173" s="256">
        <v>81098</v>
      </c>
      <c r="N173" s="256">
        <v>812</v>
      </c>
      <c r="O173" s="257">
        <v>5580.4719999999998</v>
      </c>
      <c r="P173" s="258">
        <f>O173/O$196</f>
        <v>5.5982859698876217E-2</v>
      </c>
      <c r="Q173" s="255">
        <v>21</v>
      </c>
      <c r="R173" s="256">
        <v>6737</v>
      </c>
      <c r="S173" s="256">
        <v>353</v>
      </c>
      <c r="T173" s="257">
        <v>733.24300000000005</v>
      </c>
      <c r="U173" s="258">
        <f>T173/T$196</f>
        <v>7.4952853106440825E-3</v>
      </c>
      <c r="V173" s="255">
        <v>20</v>
      </c>
      <c r="W173" s="256">
        <v>5525</v>
      </c>
      <c r="X173" s="256">
        <v>144</v>
      </c>
      <c r="Y173" s="257">
        <v>879.07100000000003</v>
      </c>
      <c r="Z173" s="258">
        <f>Y173/Y$196</f>
        <v>8.9094832116427321E-3</v>
      </c>
      <c r="AA173" s="255">
        <v>25</v>
      </c>
      <c r="AB173" s="256">
        <v>8080</v>
      </c>
      <c r="AC173" s="256">
        <v>417</v>
      </c>
      <c r="AD173" s="257">
        <v>941.39</v>
      </c>
      <c r="AE173" s="258">
        <f>AD173/AD$196</f>
        <v>9.2045053276260374E-3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mittel</v>
      </c>
      <c r="B174" s="237">
        <v>45</v>
      </c>
      <c r="C174" s="238">
        <v>734064</v>
      </c>
      <c r="D174" s="238">
        <v>0</v>
      </c>
      <c r="E174" s="239">
        <v>70610.945999999996</v>
      </c>
      <c r="F174" s="240">
        <f>E174/E$196</f>
        <v>0.9246356243282372</v>
      </c>
      <c r="G174" s="245">
        <v>63</v>
      </c>
      <c r="H174" s="246">
        <v>1041294</v>
      </c>
      <c r="I174" s="246">
        <v>422</v>
      </c>
      <c r="J174" s="247">
        <v>94907.254000000001</v>
      </c>
      <c r="K174" s="248">
        <f>J174/J$196</f>
        <v>0.98758798759821653</v>
      </c>
      <c r="L174" s="255">
        <v>69</v>
      </c>
      <c r="M174" s="256">
        <v>990812</v>
      </c>
      <c r="N174" s="256">
        <v>30</v>
      </c>
      <c r="O174" s="257">
        <v>93700.445999999996</v>
      </c>
      <c r="P174" s="258">
        <f>O174/O$196</f>
        <v>0.93999556348282498</v>
      </c>
      <c r="Q174" s="255">
        <v>75</v>
      </c>
      <c r="R174" s="256">
        <v>1044134</v>
      </c>
      <c r="S174" s="256">
        <v>591</v>
      </c>
      <c r="T174" s="257">
        <v>96619.637000000002</v>
      </c>
      <c r="U174" s="258">
        <f>T174/T$196</f>
        <v>0.98765586023441532</v>
      </c>
      <c r="V174" s="255">
        <v>76</v>
      </c>
      <c r="W174" s="256">
        <v>1077630</v>
      </c>
      <c r="X174" s="256">
        <v>11768</v>
      </c>
      <c r="Y174" s="257">
        <v>97237.672999999995</v>
      </c>
      <c r="Z174" s="258">
        <f>Y174/Y$196</f>
        <v>0.98551472535518259</v>
      </c>
      <c r="AA174" s="255">
        <v>78</v>
      </c>
      <c r="AB174" s="256">
        <v>1002659</v>
      </c>
      <c r="AC174" s="256">
        <v>4417</v>
      </c>
      <c r="AD174" s="257">
        <v>93824.3</v>
      </c>
      <c r="AE174" s="258">
        <f>AD174/AD$196</f>
        <v>0.91737353191640403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eher hoch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2</v>
      </c>
      <c r="H175" s="246">
        <v>13</v>
      </c>
      <c r="I175" s="246">
        <v>0</v>
      </c>
      <c r="J175" s="247">
        <v>3.0049999999999999</v>
      </c>
      <c r="K175" s="248">
        <f>J175/J$196</f>
        <v>3.1269494982255421E-5</v>
      </c>
      <c r="L175" s="255">
        <v>2</v>
      </c>
      <c r="M175" s="256">
        <v>10</v>
      </c>
      <c r="N175" s="256">
        <v>1</v>
      </c>
      <c r="O175" s="257">
        <v>2.294</v>
      </c>
      <c r="P175" s="258">
        <f>O175/O$196</f>
        <v>2.3013229015255708E-5</v>
      </c>
      <c r="Q175" s="255">
        <v>3</v>
      </c>
      <c r="R175" s="256">
        <v>587</v>
      </c>
      <c r="S175" s="256">
        <v>156</v>
      </c>
      <c r="T175" s="257">
        <v>230.39400000000001</v>
      </c>
      <c r="U175" s="258">
        <f>T175/T$196</f>
        <v>2.3551111485012916E-3</v>
      </c>
      <c r="V175" s="255">
        <v>3</v>
      </c>
      <c r="W175" s="256">
        <v>587</v>
      </c>
      <c r="X175" s="256">
        <v>156</v>
      </c>
      <c r="Y175" s="257">
        <v>223.809</v>
      </c>
      <c r="Z175" s="258">
        <f>Y175/Y$196</f>
        <v>2.2683293250653795E-3</v>
      </c>
      <c r="AA175" s="255">
        <v>1</v>
      </c>
      <c r="AB175" s="256">
        <v>312</v>
      </c>
      <c r="AC175" s="256">
        <v>0</v>
      </c>
      <c r="AD175" s="257">
        <v>52.719000000000001</v>
      </c>
      <c r="AE175" s="258">
        <f>AD175/AD$196</f>
        <v>5.1546364032666275E-4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hoch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1</v>
      </c>
      <c r="M176" s="256">
        <v>278</v>
      </c>
      <c r="N176" s="256">
        <v>0</v>
      </c>
      <c r="O176" s="257">
        <v>53.587000000000003</v>
      </c>
      <c r="P176" s="258">
        <f>O176/O$196</f>
        <v>5.3758060298191262E-4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1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2</v>
      </c>
      <c r="AB176" s="256">
        <v>10</v>
      </c>
      <c r="AC176" s="256">
        <v>1</v>
      </c>
      <c r="AD176" s="257">
        <v>1.867</v>
      </c>
      <c r="AE176" s="258">
        <f>AD176/AD$196</f>
        <v>1.8254720622353976E-5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76366.239999999991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99681.795999999988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98666.889999999985</v>
      </c>
      <c r="Z196" s="263">
        <f t="shared" si="11"/>
        <v>1.0000000000000002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102274.91499999999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Translation!$A$56</f>
        <v>Risikodimension Zinsversprechen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Risikostufe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tief</v>
      </c>
      <c r="B12" s="30">
        <v>280</v>
      </c>
      <c r="C12" s="6">
        <v>911748</v>
      </c>
      <c r="D12" s="6">
        <v>2721</v>
      </c>
      <c r="E12" s="150">
        <v>93281.593999999997</v>
      </c>
      <c r="F12" s="31">
        <f>E12/E$36</f>
        <v>9.5944213540283929E-2</v>
      </c>
      <c r="G12" s="41">
        <v>348</v>
      </c>
      <c r="H12" s="42">
        <v>1146955</v>
      </c>
      <c r="I12" s="42">
        <v>5093</v>
      </c>
      <c r="J12" s="160">
        <v>113166.16099999999</v>
      </c>
      <c r="K12" s="44">
        <f>J12/J$36</f>
        <v>0.1232658405254362</v>
      </c>
      <c r="L12" s="76">
        <v>372</v>
      </c>
      <c r="M12" s="122">
        <v>1173415</v>
      </c>
      <c r="N12" s="122">
        <v>3914</v>
      </c>
      <c r="O12" s="166">
        <v>116185.121</v>
      </c>
      <c r="P12" s="124">
        <f>O12/O$36</f>
        <v>0.12923199960235049</v>
      </c>
      <c r="Q12" s="76">
        <v>390</v>
      </c>
      <c r="R12" s="122">
        <v>1268056</v>
      </c>
      <c r="S12" s="122">
        <v>4176</v>
      </c>
      <c r="T12" s="166">
        <v>122747.03599999999</v>
      </c>
      <c r="U12" s="124">
        <f>T12/T$36</f>
        <v>0.14337342613671364</v>
      </c>
      <c r="V12" s="76">
        <v>419</v>
      </c>
      <c r="W12" s="122">
        <v>1305328</v>
      </c>
      <c r="X12" s="122">
        <v>15778</v>
      </c>
      <c r="Y12" s="166">
        <v>122868.249</v>
      </c>
      <c r="Z12" s="124">
        <f>Y12/Y$36</f>
        <v>0.15046827995405135</v>
      </c>
      <c r="AA12" s="76">
        <v>455</v>
      </c>
      <c r="AB12" s="122">
        <v>1271986</v>
      </c>
      <c r="AC12" s="122">
        <v>8174</v>
      </c>
      <c r="AD12" s="166">
        <v>127491.659</v>
      </c>
      <c r="AE12" s="124">
        <f>AD12/AD$36</f>
        <v>0.15960581554611072</v>
      </c>
      <c r="AF12" s="76">
        <v>478</v>
      </c>
      <c r="AG12" s="122">
        <v>1425237</v>
      </c>
      <c r="AH12" s="122">
        <v>145128</v>
      </c>
      <c r="AI12" s="166">
        <v>91163.843000000008</v>
      </c>
      <c r="AJ12" s="124">
        <f>AI12/AI$36</f>
        <v>0.12290126755962098</v>
      </c>
    </row>
    <row r="13" spans="1:36" x14ac:dyDescent="0.2">
      <c r="A13" s="114" t="str">
        <f>Translation!$A61</f>
        <v>2 – eher tief</v>
      </c>
      <c r="B13" s="30">
        <v>19</v>
      </c>
      <c r="C13" s="6">
        <v>53577</v>
      </c>
      <c r="D13" s="6">
        <v>28009</v>
      </c>
      <c r="E13" s="150">
        <v>34505.555999999997</v>
      </c>
      <c r="F13" s="31">
        <f>E13/E$36</f>
        <v>3.5490478788240104E-2</v>
      </c>
      <c r="G13" s="41">
        <v>60</v>
      </c>
      <c r="H13" s="42">
        <v>214986</v>
      </c>
      <c r="I13" s="42">
        <v>116329</v>
      </c>
      <c r="J13" s="160">
        <v>110778.898</v>
      </c>
      <c r="K13" s="44">
        <f>J13/J$36</f>
        <v>0.12066552274801974</v>
      </c>
      <c r="L13" s="76">
        <v>53</v>
      </c>
      <c r="M13" s="122">
        <v>194572</v>
      </c>
      <c r="N13" s="122">
        <v>106946</v>
      </c>
      <c r="O13" s="166">
        <v>99763.297999999995</v>
      </c>
      <c r="P13" s="124">
        <f>O13/O$36</f>
        <v>0.11096610630086766</v>
      </c>
      <c r="Q13" s="76">
        <v>35</v>
      </c>
      <c r="R13" s="122">
        <v>124041</v>
      </c>
      <c r="S13" s="122">
        <v>55652</v>
      </c>
      <c r="T13" s="166">
        <v>47525.457999999999</v>
      </c>
      <c r="U13" s="124">
        <f>T13/T$36</f>
        <v>5.5511627524565947E-2</v>
      </c>
      <c r="V13" s="76">
        <v>10</v>
      </c>
      <c r="W13" s="122">
        <v>89554</v>
      </c>
      <c r="X13" s="122">
        <v>35293</v>
      </c>
      <c r="Y13" s="166">
        <v>32416.651999999998</v>
      </c>
      <c r="Z13" s="124">
        <f>Y13/Y$36</f>
        <v>3.9698440467797816E-2</v>
      </c>
      <c r="AA13" s="76">
        <v>28</v>
      </c>
      <c r="AB13" s="122">
        <v>90658</v>
      </c>
      <c r="AC13" s="122">
        <v>62770</v>
      </c>
      <c r="AD13" s="166">
        <v>36425.635999999999</v>
      </c>
      <c r="AE13" s="124">
        <f>AD13/AD$36</f>
        <v>4.560097018241617E-2</v>
      </c>
      <c r="AF13" s="76">
        <v>73</v>
      </c>
      <c r="AG13" s="122">
        <v>180281</v>
      </c>
      <c r="AH13" s="122">
        <v>103176</v>
      </c>
      <c r="AI13" s="166">
        <v>122692.25900000001</v>
      </c>
      <c r="AJ13" s="124">
        <f>AI13/AI$36</f>
        <v>0.16540586327469012</v>
      </c>
    </row>
    <row r="14" spans="1:36" x14ac:dyDescent="0.2">
      <c r="A14" s="114" t="str">
        <f>Translation!$A62</f>
        <v>3 – mittel</v>
      </c>
      <c r="B14" s="30">
        <v>179</v>
      </c>
      <c r="C14" s="6">
        <v>446389</v>
      </c>
      <c r="D14" s="6">
        <v>196508</v>
      </c>
      <c r="E14" s="150">
        <v>190924.38</v>
      </c>
      <c r="F14" s="31">
        <f>E14/E$36</f>
        <v>0.19637410446444895</v>
      </c>
      <c r="G14" s="41">
        <v>322</v>
      </c>
      <c r="H14" s="42">
        <v>720497</v>
      </c>
      <c r="I14" s="42">
        <v>325488</v>
      </c>
      <c r="J14" s="160">
        <v>281579.03000000003</v>
      </c>
      <c r="K14" s="44">
        <f>J14/J$36</f>
        <v>0.30670896229560196</v>
      </c>
      <c r="L14" s="76">
        <v>306</v>
      </c>
      <c r="M14" s="122">
        <v>696494</v>
      </c>
      <c r="N14" s="122">
        <v>316064</v>
      </c>
      <c r="O14" s="166">
        <v>278979.435</v>
      </c>
      <c r="P14" s="124">
        <f>O14/O$36</f>
        <v>0.31030711955779572</v>
      </c>
      <c r="Q14" s="76">
        <v>206</v>
      </c>
      <c r="R14" s="122">
        <v>499823</v>
      </c>
      <c r="S14" s="122">
        <v>248509</v>
      </c>
      <c r="T14" s="166">
        <v>201430.79300000001</v>
      </c>
      <c r="U14" s="124">
        <f>T14/T$36</f>
        <v>0.23527918769333997</v>
      </c>
      <c r="V14" s="76">
        <v>105</v>
      </c>
      <c r="W14" s="122">
        <v>238519</v>
      </c>
      <c r="X14" s="122">
        <v>126657</v>
      </c>
      <c r="Y14" s="166">
        <v>91525.353000000003</v>
      </c>
      <c r="Z14" s="124">
        <f>Y14/Y$36</f>
        <v>0.11208479448663239</v>
      </c>
      <c r="AA14" s="76">
        <v>226</v>
      </c>
      <c r="AB14" s="122">
        <v>467723</v>
      </c>
      <c r="AC14" s="122">
        <v>208571</v>
      </c>
      <c r="AD14" s="166">
        <v>180024.63400000002</v>
      </c>
      <c r="AE14" s="124">
        <f>AD14/AD$36</f>
        <v>0.22537143804803808</v>
      </c>
      <c r="AF14" s="76">
        <v>456</v>
      </c>
      <c r="AG14" s="122">
        <v>743563</v>
      </c>
      <c r="AH14" s="122">
        <v>257206</v>
      </c>
      <c r="AI14" s="166">
        <v>215177.16899999999</v>
      </c>
      <c r="AJ14" s="124">
        <f>AI14/AI$36</f>
        <v>0.29008810894458209</v>
      </c>
    </row>
    <row r="15" spans="1:36" x14ac:dyDescent="0.2">
      <c r="A15" s="114" t="str">
        <f>Translation!$A63</f>
        <v>4 – eher hoch</v>
      </c>
      <c r="B15" s="30">
        <v>369</v>
      </c>
      <c r="C15" s="6">
        <v>898586</v>
      </c>
      <c r="D15" s="6">
        <v>399572</v>
      </c>
      <c r="E15" s="150">
        <v>339185.35200000001</v>
      </c>
      <c r="F15" s="31">
        <f>E15/E$36</f>
        <v>0.3488670213120969</v>
      </c>
      <c r="G15" s="41">
        <v>338</v>
      </c>
      <c r="H15" s="42">
        <v>900294</v>
      </c>
      <c r="I15" s="42">
        <v>248217</v>
      </c>
      <c r="J15" s="160">
        <v>219833.64899999998</v>
      </c>
      <c r="K15" s="44">
        <f>J15/J$36</f>
        <v>0.2394530244757416</v>
      </c>
      <c r="L15" s="76">
        <v>302</v>
      </c>
      <c r="M15" s="122">
        <v>643266</v>
      </c>
      <c r="N15" s="122">
        <v>206135</v>
      </c>
      <c r="O15" s="166">
        <v>171332.11000000002</v>
      </c>
      <c r="P15" s="124">
        <f>O15/O$36</f>
        <v>0.19057165823659872</v>
      </c>
      <c r="Q15" s="76">
        <v>314</v>
      </c>
      <c r="R15" s="122">
        <v>622691</v>
      </c>
      <c r="S15" s="122">
        <v>243404</v>
      </c>
      <c r="T15" s="166">
        <v>215531.53599999999</v>
      </c>
      <c r="U15" s="124">
        <f>T15/T$36</f>
        <v>0.25174941704358905</v>
      </c>
      <c r="V15" s="76">
        <v>305</v>
      </c>
      <c r="W15" s="122">
        <v>559149</v>
      </c>
      <c r="X15" s="122">
        <v>253295</v>
      </c>
      <c r="Y15" s="166">
        <v>216512.022</v>
      </c>
      <c r="Z15" s="124">
        <f>Y15/Y$36</f>
        <v>0.26514735747323726</v>
      </c>
      <c r="AA15" s="76">
        <v>567</v>
      </c>
      <c r="AB15" s="122">
        <v>973670</v>
      </c>
      <c r="AC15" s="122">
        <v>257361</v>
      </c>
      <c r="AD15" s="166">
        <v>217000.139</v>
      </c>
      <c r="AE15" s="124">
        <f>AD15/AD$36</f>
        <v>0.2716607849515425</v>
      </c>
      <c r="AF15" s="76">
        <v>428</v>
      </c>
      <c r="AG15" s="122">
        <v>883390</v>
      </c>
      <c r="AH15" s="122">
        <v>275999</v>
      </c>
      <c r="AI15" s="166">
        <v>201447.886</v>
      </c>
      <c r="AJ15" s="124">
        <f>AI15/AI$36</f>
        <v>0.27157916693579959</v>
      </c>
    </row>
    <row r="16" spans="1:36" x14ac:dyDescent="0.2">
      <c r="A16" s="114" t="str">
        <f>Translation!$A64</f>
        <v>5 – hoch</v>
      </c>
      <c r="B16" s="30">
        <v>545</v>
      </c>
      <c r="C16" s="6">
        <v>2004247</v>
      </c>
      <c r="D16" s="6">
        <v>311918</v>
      </c>
      <c r="E16" s="150">
        <v>314351.37099999998</v>
      </c>
      <c r="F16" s="31">
        <f>E16/E$36</f>
        <v>0.32332418189493006</v>
      </c>
      <c r="G16" s="41">
        <v>450</v>
      </c>
      <c r="H16" s="42">
        <v>1256948</v>
      </c>
      <c r="I16" s="42">
        <v>231730</v>
      </c>
      <c r="J16" s="160">
        <v>192708.13099999999</v>
      </c>
      <c r="K16" s="44">
        <f>J16/J$36</f>
        <v>0.20990664995520056</v>
      </c>
      <c r="L16" s="76">
        <v>546</v>
      </c>
      <c r="M16" s="122">
        <v>1465766</v>
      </c>
      <c r="N16" s="122">
        <v>273622</v>
      </c>
      <c r="O16" s="166">
        <v>232783.008</v>
      </c>
      <c r="P16" s="124">
        <f>O16/O$36</f>
        <v>0.25892311630238735</v>
      </c>
      <c r="Q16" s="76">
        <v>663</v>
      </c>
      <c r="R16" s="122">
        <v>1533333</v>
      </c>
      <c r="S16" s="122">
        <v>326932</v>
      </c>
      <c r="T16" s="166">
        <v>268900.37099999998</v>
      </c>
      <c r="U16" s="124">
        <f>T16/T$36</f>
        <v>0.3140863416017915</v>
      </c>
      <c r="V16" s="76">
        <v>827</v>
      </c>
      <c r="W16" s="122">
        <v>1836722</v>
      </c>
      <c r="X16" s="122">
        <v>435081</v>
      </c>
      <c r="Y16" s="166">
        <v>353250.15399999998</v>
      </c>
      <c r="Z16" s="124">
        <f>Y16/Y$36</f>
        <v>0.43260112761828123</v>
      </c>
      <c r="AA16" s="76">
        <v>484</v>
      </c>
      <c r="AB16" s="122">
        <v>1189734</v>
      </c>
      <c r="AC16" s="122">
        <v>324036</v>
      </c>
      <c r="AD16" s="166">
        <v>237848.74400000001</v>
      </c>
      <c r="AE16" s="124">
        <f>AD16/AD$36</f>
        <v>0.29776099127189265</v>
      </c>
      <c r="AF16" s="76">
        <v>370</v>
      </c>
      <c r="AG16" s="122">
        <v>689598</v>
      </c>
      <c r="AH16" s="122">
        <v>155190</v>
      </c>
      <c r="AI16" s="166">
        <v>111283.715</v>
      </c>
      <c r="AJ16" s="124">
        <f>AI16/AI$36</f>
        <v>0.15002559328530726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1392</v>
      </c>
      <c r="C36" s="7">
        <f t="shared" si="0"/>
        <v>4314547</v>
      </c>
      <c r="D36" s="7">
        <f t="shared" si="0"/>
        <v>938728</v>
      </c>
      <c r="E36" s="151">
        <f t="shared" si="0"/>
        <v>972248.25300000003</v>
      </c>
      <c r="F36" s="64">
        <f t="shared" si="0"/>
        <v>0.99999999999999989</v>
      </c>
      <c r="G36" s="45">
        <f t="shared" ref="G36:AJ36" si="1">SUM(G$12:G$35)</f>
        <v>1518</v>
      </c>
      <c r="H36" s="65">
        <f t="shared" si="1"/>
        <v>4239680</v>
      </c>
      <c r="I36" s="65">
        <f t="shared" si="1"/>
        <v>926857</v>
      </c>
      <c r="J36" s="161">
        <f t="shared" si="1"/>
        <v>918065.86899999995</v>
      </c>
      <c r="K36" s="66">
        <f t="shared" si="1"/>
        <v>1</v>
      </c>
      <c r="L36" s="77">
        <f t="shared" si="1"/>
        <v>1579</v>
      </c>
      <c r="M36" s="125">
        <f t="shared" si="1"/>
        <v>4173513</v>
      </c>
      <c r="N36" s="125">
        <f t="shared" si="1"/>
        <v>906681</v>
      </c>
      <c r="O36" s="167">
        <f t="shared" si="1"/>
        <v>899042.97200000007</v>
      </c>
      <c r="P36" s="127">
        <f t="shared" si="1"/>
        <v>1</v>
      </c>
      <c r="Q36" s="77">
        <f t="shared" si="1"/>
        <v>1608</v>
      </c>
      <c r="R36" s="125">
        <f t="shared" si="1"/>
        <v>4047944</v>
      </c>
      <c r="S36" s="125">
        <f t="shared" si="1"/>
        <v>878673</v>
      </c>
      <c r="T36" s="167">
        <f t="shared" si="1"/>
        <v>856135.1939999999</v>
      </c>
      <c r="U36" s="127">
        <f t="shared" si="1"/>
        <v>1</v>
      </c>
      <c r="V36" s="77">
        <f t="shared" si="1"/>
        <v>1666</v>
      </c>
      <c r="W36" s="125">
        <f t="shared" si="1"/>
        <v>4029272</v>
      </c>
      <c r="X36" s="125">
        <f t="shared" si="1"/>
        <v>866104</v>
      </c>
      <c r="Y36" s="167">
        <f t="shared" si="1"/>
        <v>816572.42999999993</v>
      </c>
      <c r="Z36" s="127">
        <f t="shared" si="1"/>
        <v>1</v>
      </c>
      <c r="AA36" s="77">
        <f t="shared" si="1"/>
        <v>1760</v>
      </c>
      <c r="AB36" s="125">
        <f t="shared" si="1"/>
        <v>3993771</v>
      </c>
      <c r="AC36" s="125">
        <f t="shared" si="1"/>
        <v>860912</v>
      </c>
      <c r="AD36" s="167">
        <f t="shared" si="1"/>
        <v>798790.81199999992</v>
      </c>
      <c r="AE36" s="127">
        <f t="shared" si="1"/>
        <v>1</v>
      </c>
      <c r="AF36" s="77">
        <f t="shared" si="1"/>
        <v>1805</v>
      </c>
      <c r="AG36" s="125">
        <f t="shared" si="1"/>
        <v>3922069</v>
      </c>
      <c r="AH36" s="125">
        <f t="shared" si="1"/>
        <v>936699</v>
      </c>
      <c r="AI36" s="167">
        <f t="shared" si="1"/>
        <v>741764.87199999997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tief</v>
      </c>
      <c r="B52" s="33">
        <v>280</v>
      </c>
      <c r="C52" s="8">
        <v>911748</v>
      </c>
      <c r="D52" s="8">
        <v>2721</v>
      </c>
      <c r="E52" s="152">
        <v>93281.593999999997</v>
      </c>
      <c r="F52" s="34">
        <f>E52/E$76</f>
        <v>0.11193512069034948</v>
      </c>
      <c r="G52" s="47">
        <v>348</v>
      </c>
      <c r="H52" s="48">
        <v>1146955</v>
      </c>
      <c r="I52" s="48">
        <v>5093</v>
      </c>
      <c r="J52" s="162">
        <v>113166.16099999999</v>
      </c>
      <c r="K52" s="50">
        <f>J52/J$76</f>
        <v>0.14320445803349888</v>
      </c>
      <c r="L52" s="128">
        <v>372</v>
      </c>
      <c r="M52" s="129">
        <v>1173415</v>
      </c>
      <c r="N52" s="129">
        <v>3914</v>
      </c>
      <c r="O52" s="168">
        <v>116185.121</v>
      </c>
      <c r="P52" s="131">
        <f>O52/O$76</f>
        <v>0.15186945271781824</v>
      </c>
      <c r="Q52" s="128">
        <v>390</v>
      </c>
      <c r="R52" s="129">
        <v>1268056</v>
      </c>
      <c r="S52" s="129">
        <v>4176</v>
      </c>
      <c r="T52" s="168">
        <v>122747.03599999999</v>
      </c>
      <c r="U52" s="131">
        <f>T52/T$76</f>
        <v>0.16841012536855354</v>
      </c>
      <c r="V52" s="128">
        <v>419</v>
      </c>
      <c r="W52" s="129">
        <v>1305328</v>
      </c>
      <c r="X52" s="129">
        <v>15778</v>
      </c>
      <c r="Y52" s="168">
        <v>122868.249</v>
      </c>
      <c r="Z52" s="131">
        <f>Y52/Y$76</f>
        <v>0.17619954973583235</v>
      </c>
      <c r="AA52" s="128">
        <v>455</v>
      </c>
      <c r="AB52" s="129">
        <v>1271986</v>
      </c>
      <c r="AC52" s="129">
        <v>8174</v>
      </c>
      <c r="AD52" s="168">
        <v>127491.659</v>
      </c>
      <c r="AE52" s="131">
        <f>AD52/AD$76</f>
        <v>0.18930008841590354</v>
      </c>
      <c r="AF52" s="128">
        <v>477</v>
      </c>
      <c r="AG52" s="129">
        <v>1424841</v>
      </c>
      <c r="AH52" s="129">
        <v>145026</v>
      </c>
      <c r="AI52" s="168">
        <v>91138.148000000001</v>
      </c>
      <c r="AJ52" s="131">
        <f>AI52/AI$76</f>
        <v>0.14863295421956368</v>
      </c>
    </row>
    <row r="53" spans="1:36" x14ac:dyDescent="0.2">
      <c r="A53" s="114" t="str">
        <f>$A$13</f>
        <v>2 – eher tief</v>
      </c>
      <c r="B53" s="33">
        <v>19</v>
      </c>
      <c r="C53" s="8">
        <v>53577</v>
      </c>
      <c r="D53" s="8">
        <v>28009</v>
      </c>
      <c r="E53" s="152">
        <v>34505.555999999997</v>
      </c>
      <c r="F53" s="34">
        <f>E53/E$76</f>
        <v>4.140563437785607E-2</v>
      </c>
      <c r="G53" s="47">
        <v>60</v>
      </c>
      <c r="H53" s="48">
        <v>214986</v>
      </c>
      <c r="I53" s="48">
        <v>116329</v>
      </c>
      <c r="J53" s="162">
        <v>110778.898</v>
      </c>
      <c r="K53" s="50">
        <f>J53/J$76</f>
        <v>0.14018353109670526</v>
      </c>
      <c r="L53" s="128">
        <v>53</v>
      </c>
      <c r="M53" s="129">
        <v>194572</v>
      </c>
      <c r="N53" s="129">
        <v>106946</v>
      </c>
      <c r="O53" s="168">
        <v>99763.297999999995</v>
      </c>
      <c r="P53" s="131">
        <f>O53/O$76</f>
        <v>0.13040393931839697</v>
      </c>
      <c r="Q53" s="128">
        <v>35</v>
      </c>
      <c r="R53" s="129">
        <v>124041</v>
      </c>
      <c r="S53" s="129">
        <v>55652</v>
      </c>
      <c r="T53" s="168">
        <v>47525.457999999999</v>
      </c>
      <c r="U53" s="131">
        <f>T53/T$76</f>
        <v>6.5205389888012666E-2</v>
      </c>
      <c r="V53" s="128">
        <v>10</v>
      </c>
      <c r="W53" s="129">
        <v>89554</v>
      </c>
      <c r="X53" s="129">
        <v>35293</v>
      </c>
      <c r="Y53" s="168">
        <v>32416.651999999998</v>
      </c>
      <c r="Z53" s="131">
        <f>Y53/Y$76</f>
        <v>4.6487188780098665E-2</v>
      </c>
      <c r="AA53" s="128">
        <v>28</v>
      </c>
      <c r="AB53" s="129">
        <v>90658</v>
      </c>
      <c r="AC53" s="129">
        <v>62770</v>
      </c>
      <c r="AD53" s="168">
        <v>36425.635999999999</v>
      </c>
      <c r="AE53" s="131">
        <f>AD53/AD$76</f>
        <v>5.4084919511522861E-2</v>
      </c>
      <c r="AF53" s="128">
        <v>73</v>
      </c>
      <c r="AG53" s="129">
        <v>180281</v>
      </c>
      <c r="AH53" s="129">
        <v>103176</v>
      </c>
      <c r="AI53" s="168">
        <v>122692.25900000001</v>
      </c>
      <c r="AJ53" s="131">
        <f>AI53/AI$76</f>
        <v>0.20009308193361414</v>
      </c>
    </row>
    <row r="54" spans="1:36" x14ac:dyDescent="0.2">
      <c r="A54" s="114" t="str">
        <f>$A$14</f>
        <v>3 – mittel</v>
      </c>
      <c r="B54" s="33">
        <v>176</v>
      </c>
      <c r="C54" s="8">
        <v>445411</v>
      </c>
      <c r="D54" s="8">
        <v>195916</v>
      </c>
      <c r="E54" s="152">
        <v>190475.49</v>
      </c>
      <c r="F54" s="34">
        <f>E54/E$76</f>
        <v>0.22856488667746669</v>
      </c>
      <c r="G54" s="47">
        <v>312</v>
      </c>
      <c r="H54" s="48">
        <v>677586</v>
      </c>
      <c r="I54" s="48">
        <v>303575</v>
      </c>
      <c r="J54" s="162">
        <v>263062.10600000003</v>
      </c>
      <c r="K54" s="50">
        <f>J54/J$76</f>
        <v>0.33288808232065803</v>
      </c>
      <c r="L54" s="128">
        <v>296</v>
      </c>
      <c r="M54" s="129">
        <v>608046</v>
      </c>
      <c r="N54" s="129">
        <v>270323</v>
      </c>
      <c r="O54" s="168">
        <v>239413.079</v>
      </c>
      <c r="P54" s="131">
        <f>O54/O$76</f>
        <v>0.31294483293792658</v>
      </c>
      <c r="Q54" s="128">
        <v>200</v>
      </c>
      <c r="R54" s="129">
        <v>450571</v>
      </c>
      <c r="S54" s="129">
        <v>229450</v>
      </c>
      <c r="T54" s="168">
        <v>183136.40100000001</v>
      </c>
      <c r="U54" s="131">
        <f>T54/T$76</f>
        <v>0.2512649205798802</v>
      </c>
      <c r="V54" s="128">
        <v>103</v>
      </c>
      <c r="W54" s="129">
        <v>222317</v>
      </c>
      <c r="X54" s="129">
        <v>119264</v>
      </c>
      <c r="Y54" s="168">
        <v>84002.584000000003</v>
      </c>
      <c r="Z54" s="131">
        <f>Y54/Y$76</f>
        <v>0.12046413616138077</v>
      </c>
      <c r="AA54" s="128">
        <v>221</v>
      </c>
      <c r="AB54" s="129">
        <v>457110</v>
      </c>
      <c r="AC54" s="129">
        <v>204003</v>
      </c>
      <c r="AD54" s="168">
        <v>177041.63500000001</v>
      </c>
      <c r="AE54" s="131">
        <f>AD54/AD$76</f>
        <v>0.26287207666500068</v>
      </c>
      <c r="AF54" s="128">
        <v>446</v>
      </c>
      <c r="AG54" s="129">
        <v>707154</v>
      </c>
      <c r="AH54" s="129">
        <v>240601</v>
      </c>
      <c r="AI54" s="168">
        <v>202386.976</v>
      </c>
      <c r="AJ54" s="131">
        <f>AI54/AI$76</f>
        <v>0.33006347834107769</v>
      </c>
    </row>
    <row r="55" spans="1:36" x14ac:dyDescent="0.2">
      <c r="A55" s="114" t="str">
        <f>$A$15</f>
        <v>4 – eher hoch</v>
      </c>
      <c r="B55" s="33">
        <v>357</v>
      </c>
      <c r="C55" s="8">
        <v>772210</v>
      </c>
      <c r="D55" s="8">
        <v>330949</v>
      </c>
      <c r="E55" s="152">
        <v>279751.78100000002</v>
      </c>
      <c r="F55" s="34">
        <f>E55/E$76</f>
        <v>0.33569376365475939</v>
      </c>
      <c r="G55" s="47">
        <v>327</v>
      </c>
      <c r="H55" s="48">
        <v>782419</v>
      </c>
      <c r="I55" s="48">
        <v>186253</v>
      </c>
      <c r="J55" s="162">
        <v>171655.97399999999</v>
      </c>
      <c r="K55" s="50">
        <f>J55/J$76</f>
        <v>0.21721953371628797</v>
      </c>
      <c r="L55" s="128">
        <v>294</v>
      </c>
      <c r="M55" s="129">
        <v>586301</v>
      </c>
      <c r="N55" s="129">
        <v>180383</v>
      </c>
      <c r="O55" s="168">
        <v>149490.76500000001</v>
      </c>
      <c r="P55" s="131">
        <f>O55/O$76</f>
        <v>0.19540437253508547</v>
      </c>
      <c r="Q55" s="128">
        <v>305</v>
      </c>
      <c r="R55" s="129">
        <v>554522</v>
      </c>
      <c r="S55" s="129">
        <v>208103</v>
      </c>
      <c r="T55" s="168">
        <v>187528.47399999999</v>
      </c>
      <c r="U55" s="131">
        <f>T55/T$76</f>
        <v>0.25729088738658856</v>
      </c>
      <c r="V55" s="128">
        <v>298</v>
      </c>
      <c r="W55" s="129">
        <v>515503</v>
      </c>
      <c r="X55" s="129">
        <v>234470</v>
      </c>
      <c r="Y55" s="168">
        <v>201156.723</v>
      </c>
      <c r="Z55" s="131">
        <f>Y55/Y$76</f>
        <v>0.28846935076722346</v>
      </c>
      <c r="AA55" s="128">
        <v>554</v>
      </c>
      <c r="AB55" s="129">
        <v>905527</v>
      </c>
      <c r="AC55" s="129">
        <v>229295</v>
      </c>
      <c r="AD55" s="168">
        <v>194173.42199999999</v>
      </c>
      <c r="AE55" s="131">
        <f>AD55/AD$76</f>
        <v>0.28830941758016143</v>
      </c>
      <c r="AF55" s="128">
        <v>405</v>
      </c>
      <c r="AG55" s="129">
        <v>696489</v>
      </c>
      <c r="AH55" s="129">
        <v>191841</v>
      </c>
      <c r="AI55" s="168">
        <v>130097.136</v>
      </c>
      <c r="AJ55" s="131">
        <f>AI55/AI$76</f>
        <v>0.21216935041498045</v>
      </c>
    </row>
    <row r="56" spans="1:36" x14ac:dyDescent="0.2">
      <c r="A56" s="114" t="str">
        <f>$A$16</f>
        <v>5 – hoch</v>
      </c>
      <c r="B56" s="33">
        <v>524</v>
      </c>
      <c r="C56" s="8">
        <v>1819872</v>
      </c>
      <c r="D56" s="8">
        <v>224625</v>
      </c>
      <c r="E56" s="152">
        <v>235339.69899999999</v>
      </c>
      <c r="F56" s="34">
        <f>E56/E$76</f>
        <v>0.28240059459956829</v>
      </c>
      <c r="G56" s="47">
        <v>435</v>
      </c>
      <c r="H56" s="48">
        <v>1112364</v>
      </c>
      <c r="I56" s="48">
        <v>164298</v>
      </c>
      <c r="J56" s="162">
        <v>131578.747</v>
      </c>
      <c r="K56" s="50">
        <f>J56/J$76</f>
        <v>0.16650439483284996</v>
      </c>
      <c r="L56" s="128">
        <v>526</v>
      </c>
      <c r="M56" s="129">
        <v>1285456</v>
      </c>
      <c r="N56" s="129">
        <v>188931</v>
      </c>
      <c r="O56" s="168">
        <v>160180.592</v>
      </c>
      <c r="P56" s="131">
        <f>O56/O$76</f>
        <v>0.20937740249077277</v>
      </c>
      <c r="Q56" s="128">
        <v>639</v>
      </c>
      <c r="R56" s="129">
        <v>1328714</v>
      </c>
      <c r="S56" s="129">
        <v>231194</v>
      </c>
      <c r="T56" s="168">
        <v>187920.446</v>
      </c>
      <c r="U56" s="131">
        <f>T56/T$76</f>
        <v>0.25782867677696508</v>
      </c>
      <c r="V56" s="128">
        <v>798</v>
      </c>
      <c r="W56" s="129">
        <v>1588227</v>
      </c>
      <c r="X56" s="129">
        <v>317465</v>
      </c>
      <c r="Y56" s="168">
        <v>256880.21299999999</v>
      </c>
      <c r="Z56" s="131">
        <f>Y56/Y$76</f>
        <v>0.36837977455546478</v>
      </c>
      <c r="AA56" s="128">
        <v>459</v>
      </c>
      <c r="AB56" s="129">
        <v>929110</v>
      </c>
      <c r="AC56" s="129">
        <v>202758</v>
      </c>
      <c r="AD56" s="168">
        <v>138357.34400000001</v>
      </c>
      <c r="AE56" s="131">
        <f>AD56/AD$76</f>
        <v>0.20543349782741147</v>
      </c>
      <c r="AF56" s="128">
        <v>348</v>
      </c>
      <c r="AG56" s="129">
        <v>555780</v>
      </c>
      <c r="AH56" s="129">
        <v>96702</v>
      </c>
      <c r="AI56" s="168">
        <v>66861.398000000001</v>
      </c>
      <c r="AJ56" s="131">
        <f>AI56/AI$76</f>
        <v>0.10904113509076382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1356</v>
      </c>
      <c r="C76" s="9">
        <f t="shared" si="2"/>
        <v>4002818</v>
      </c>
      <c r="D76" s="9">
        <f t="shared" si="2"/>
        <v>782220</v>
      </c>
      <c r="E76" s="153">
        <f t="shared" si="2"/>
        <v>833354.12000000011</v>
      </c>
      <c r="F76" s="67">
        <f t="shared" si="2"/>
        <v>0.99999999999999978</v>
      </c>
      <c r="G76" s="51">
        <f t="shared" ref="G76:AD76" si="3">SUM(G$52:G$75)</f>
        <v>1482</v>
      </c>
      <c r="H76" s="68">
        <f t="shared" si="3"/>
        <v>3934310</v>
      </c>
      <c r="I76" s="68">
        <f t="shared" si="3"/>
        <v>775548</v>
      </c>
      <c r="J76" s="163">
        <f t="shared" si="3"/>
        <v>790241.88599999994</v>
      </c>
      <c r="K76" s="69">
        <f t="shared" si="3"/>
        <v>1</v>
      </c>
      <c r="L76" s="132">
        <f t="shared" si="3"/>
        <v>1541</v>
      </c>
      <c r="M76" s="133">
        <f t="shared" si="3"/>
        <v>3847790</v>
      </c>
      <c r="N76" s="133">
        <f t="shared" si="3"/>
        <v>750497</v>
      </c>
      <c r="O76" s="169">
        <f t="shared" si="3"/>
        <v>765032.85499999998</v>
      </c>
      <c r="P76" s="135">
        <f t="shared" si="3"/>
        <v>1</v>
      </c>
      <c r="Q76" s="132">
        <f t="shared" si="3"/>
        <v>1569</v>
      </c>
      <c r="R76" s="133">
        <f t="shared" si="3"/>
        <v>3725904</v>
      </c>
      <c r="S76" s="133">
        <f t="shared" si="3"/>
        <v>728575</v>
      </c>
      <c r="T76" s="169">
        <f t="shared" si="3"/>
        <v>728857.81499999994</v>
      </c>
      <c r="U76" s="135">
        <f t="shared" si="3"/>
        <v>1</v>
      </c>
      <c r="V76" s="132">
        <f t="shared" si="3"/>
        <v>1628</v>
      </c>
      <c r="W76" s="133">
        <f t="shared" si="3"/>
        <v>3720929</v>
      </c>
      <c r="X76" s="133">
        <f t="shared" si="3"/>
        <v>722270</v>
      </c>
      <c r="Y76" s="169">
        <f t="shared" si="3"/>
        <v>697324.42099999997</v>
      </c>
      <c r="Z76" s="135">
        <f t="shared" si="3"/>
        <v>1</v>
      </c>
      <c r="AA76" s="132">
        <f t="shared" si="3"/>
        <v>1717</v>
      </c>
      <c r="AB76" s="133">
        <f t="shared" si="3"/>
        <v>3654391</v>
      </c>
      <c r="AC76" s="133">
        <f t="shared" si="3"/>
        <v>707000</v>
      </c>
      <c r="AD76" s="169">
        <f t="shared" si="3"/>
        <v>673489.696</v>
      </c>
      <c r="AE76" s="135">
        <f t="shared" ref="AE76:AJ76" si="4">SUM(AE$52:AE$75)</f>
        <v>1</v>
      </c>
      <c r="AF76" s="132">
        <f t="shared" si="4"/>
        <v>1749</v>
      </c>
      <c r="AG76" s="133">
        <f t="shared" si="4"/>
        <v>3564545</v>
      </c>
      <c r="AH76" s="133">
        <f t="shared" si="4"/>
        <v>777346</v>
      </c>
      <c r="AI76" s="169">
        <f t="shared" si="4"/>
        <v>613175.91700000013</v>
      </c>
      <c r="AJ76" s="135">
        <f t="shared" si="4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1</v>
      </c>
      <c r="AG92" s="137">
        <v>396</v>
      </c>
      <c r="AH92" s="137">
        <v>102</v>
      </c>
      <c r="AI92" s="170">
        <v>25.695</v>
      </c>
      <c r="AJ92" s="139">
        <f>AI92/AI$116</f>
        <v>1.9982276082731987E-4</v>
      </c>
    </row>
    <row r="93" spans="1:36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</row>
    <row r="94" spans="1:36" x14ac:dyDescent="0.2">
      <c r="A94" s="114" t="str">
        <f>$A$14</f>
        <v>3 – mittel</v>
      </c>
      <c r="B94" s="36">
        <v>3</v>
      </c>
      <c r="C94" s="10">
        <v>978</v>
      </c>
      <c r="D94" s="10">
        <v>592</v>
      </c>
      <c r="E94" s="154">
        <v>448.89</v>
      </c>
      <c r="F94" s="37">
        <f>E94/E$116</f>
        <v>3.231885971742233E-3</v>
      </c>
      <c r="G94" s="53">
        <v>10</v>
      </c>
      <c r="H94" s="54">
        <v>42911</v>
      </c>
      <c r="I94" s="54">
        <v>21913</v>
      </c>
      <c r="J94" s="164">
        <v>18516.923999999999</v>
      </c>
      <c r="K94" s="56">
        <f>J94/J$116</f>
        <v>0.14486267416655291</v>
      </c>
      <c r="L94" s="136">
        <v>10</v>
      </c>
      <c r="M94" s="137">
        <v>88448</v>
      </c>
      <c r="N94" s="137">
        <v>45741</v>
      </c>
      <c r="O94" s="170">
        <v>39566.356</v>
      </c>
      <c r="P94" s="139">
        <f>O94/O$116</f>
        <v>0.29524902213166487</v>
      </c>
      <c r="Q94" s="136">
        <v>6</v>
      </c>
      <c r="R94" s="137">
        <v>49252</v>
      </c>
      <c r="S94" s="137">
        <v>19059</v>
      </c>
      <c r="T94" s="170">
        <v>18294.392</v>
      </c>
      <c r="U94" s="139">
        <f>T94/T$116</f>
        <v>0.14373639796589463</v>
      </c>
      <c r="V94" s="136">
        <v>2</v>
      </c>
      <c r="W94" s="137">
        <v>16202</v>
      </c>
      <c r="X94" s="137">
        <v>7393</v>
      </c>
      <c r="Y94" s="170">
        <v>7522.7690000000002</v>
      </c>
      <c r="Z94" s="139">
        <f>Y94/Y$116</f>
        <v>6.3085070040875907E-2</v>
      </c>
      <c r="AA94" s="136">
        <v>5</v>
      </c>
      <c r="AB94" s="137">
        <v>10613</v>
      </c>
      <c r="AC94" s="137">
        <v>4568</v>
      </c>
      <c r="AD94" s="170">
        <v>2982.9989999999998</v>
      </c>
      <c r="AE94" s="139">
        <f>AD94/AD$116</f>
        <v>2.3806643509863071E-2</v>
      </c>
      <c r="AF94" s="136">
        <v>10</v>
      </c>
      <c r="AG94" s="137">
        <v>36409</v>
      </c>
      <c r="AH94" s="137">
        <v>16605</v>
      </c>
      <c r="AI94" s="170">
        <v>12790.192999999999</v>
      </c>
      <c r="AJ94" s="139">
        <f>AI94/AI$116</f>
        <v>9.9465720053483586E-2</v>
      </c>
    </row>
    <row r="95" spans="1:36" x14ac:dyDescent="0.2">
      <c r="A95" s="114" t="str">
        <f>$A$15</f>
        <v>4 – eher hoch</v>
      </c>
      <c r="B95" s="36">
        <v>12</v>
      </c>
      <c r="C95" s="10">
        <v>126376</v>
      </c>
      <c r="D95" s="10">
        <v>68623</v>
      </c>
      <c r="E95" s="154">
        <v>59433.571000000004</v>
      </c>
      <c r="F95" s="37">
        <f>E95/E$116</f>
        <v>0.42790555451323492</v>
      </c>
      <c r="G95" s="53">
        <v>11</v>
      </c>
      <c r="H95" s="54">
        <v>117875</v>
      </c>
      <c r="I95" s="54">
        <v>61964</v>
      </c>
      <c r="J95" s="164">
        <v>48177.675000000003</v>
      </c>
      <c r="K95" s="56">
        <f>J95/J$116</f>
        <v>0.37690638227100154</v>
      </c>
      <c r="L95" s="136">
        <v>8</v>
      </c>
      <c r="M95" s="137">
        <v>56965</v>
      </c>
      <c r="N95" s="137">
        <v>25752</v>
      </c>
      <c r="O95" s="170">
        <v>21841.345000000001</v>
      </c>
      <c r="P95" s="139">
        <f>O95/O$116</f>
        <v>0.16298280673838977</v>
      </c>
      <c r="Q95" s="136">
        <v>9</v>
      </c>
      <c r="R95" s="137">
        <v>68169</v>
      </c>
      <c r="S95" s="137">
        <v>35301</v>
      </c>
      <c r="T95" s="170">
        <v>28003.062000000002</v>
      </c>
      <c r="U95" s="139">
        <f>T95/T$116</f>
        <v>0.2200160171431563</v>
      </c>
      <c r="V95" s="136">
        <v>7</v>
      </c>
      <c r="W95" s="137">
        <v>43646</v>
      </c>
      <c r="X95" s="137">
        <v>18825</v>
      </c>
      <c r="Y95" s="170">
        <v>15355.299000000001</v>
      </c>
      <c r="Z95" s="139">
        <f>Y95/Y$116</f>
        <v>0.12876775997157319</v>
      </c>
      <c r="AA95" s="136">
        <v>13</v>
      </c>
      <c r="AB95" s="137">
        <v>68143</v>
      </c>
      <c r="AC95" s="137">
        <v>28066</v>
      </c>
      <c r="AD95" s="170">
        <v>22826.717000000001</v>
      </c>
      <c r="AE95" s="139">
        <f>AD95/AD$116</f>
        <v>0.18217488980704691</v>
      </c>
      <c r="AF95" s="136">
        <v>23</v>
      </c>
      <c r="AG95" s="137">
        <v>186901</v>
      </c>
      <c r="AH95" s="137">
        <v>84158</v>
      </c>
      <c r="AI95" s="170">
        <v>71350.75</v>
      </c>
      <c r="AJ95" s="139">
        <f>AI95/AI$116</f>
        <v>0.55487463911655543</v>
      </c>
    </row>
    <row r="96" spans="1:36" x14ac:dyDescent="0.2">
      <c r="A96" s="114" t="str">
        <f>$A$16</f>
        <v>5 – hoch</v>
      </c>
      <c r="B96" s="36">
        <v>21</v>
      </c>
      <c r="C96" s="10">
        <v>184375</v>
      </c>
      <c r="D96" s="10">
        <v>87293</v>
      </c>
      <c r="E96" s="154">
        <v>79011.672000000006</v>
      </c>
      <c r="F96" s="37">
        <f>E96/E$116</f>
        <v>0.56886255951502285</v>
      </c>
      <c r="G96" s="53">
        <v>15</v>
      </c>
      <c r="H96" s="54">
        <v>144584</v>
      </c>
      <c r="I96" s="54">
        <v>67432</v>
      </c>
      <c r="J96" s="164">
        <v>61129.383999999998</v>
      </c>
      <c r="K96" s="56">
        <f>J96/J$116</f>
        <v>0.4782309435624455</v>
      </c>
      <c r="L96" s="136">
        <v>20</v>
      </c>
      <c r="M96" s="137">
        <v>180310</v>
      </c>
      <c r="N96" s="137">
        <v>84691</v>
      </c>
      <c r="O96" s="170">
        <v>72602.415999999997</v>
      </c>
      <c r="P96" s="139">
        <f>O96/O$116</f>
        <v>0.54176817112994535</v>
      </c>
      <c r="Q96" s="136">
        <v>24</v>
      </c>
      <c r="R96" s="137">
        <v>204619</v>
      </c>
      <c r="S96" s="137">
        <v>95738</v>
      </c>
      <c r="T96" s="170">
        <v>80979.925000000003</v>
      </c>
      <c r="U96" s="139">
        <f>T96/T$116</f>
        <v>0.63624758489094912</v>
      </c>
      <c r="V96" s="136">
        <v>29</v>
      </c>
      <c r="W96" s="137">
        <v>248495</v>
      </c>
      <c r="X96" s="137">
        <v>117616</v>
      </c>
      <c r="Y96" s="170">
        <v>96369.941000000006</v>
      </c>
      <c r="Z96" s="139">
        <f>Y96/Y$116</f>
        <v>0.80814716998755087</v>
      </c>
      <c r="AA96" s="136">
        <v>25</v>
      </c>
      <c r="AB96" s="137">
        <v>260624</v>
      </c>
      <c r="AC96" s="137">
        <v>121278</v>
      </c>
      <c r="AD96" s="170">
        <v>99491.4</v>
      </c>
      <c r="AE96" s="139">
        <f>AD96/AD$116</f>
        <v>0.79401846668309006</v>
      </c>
      <c r="AF96" s="136">
        <v>22</v>
      </c>
      <c r="AG96" s="137">
        <v>133818</v>
      </c>
      <c r="AH96" s="137">
        <v>58488</v>
      </c>
      <c r="AI96" s="170">
        <v>44422.317000000003</v>
      </c>
      <c r="AJ96" s="139">
        <f>AI96/AI$116</f>
        <v>0.34545981806913351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36</v>
      </c>
      <c r="C116" s="11">
        <f t="shared" si="5"/>
        <v>311729</v>
      </c>
      <c r="D116" s="11">
        <f t="shared" si="5"/>
        <v>156508</v>
      </c>
      <c r="E116" s="155">
        <f t="shared" si="5"/>
        <v>138894.133</v>
      </c>
      <c r="F116" s="70">
        <f t="shared" si="5"/>
        <v>1</v>
      </c>
      <c r="G116" s="57">
        <f t="shared" ref="G116:AD116" si="6">SUM(G$92:G$115)</f>
        <v>36</v>
      </c>
      <c r="H116" s="71">
        <f t="shared" si="6"/>
        <v>305370</v>
      </c>
      <c r="I116" s="71">
        <f t="shared" si="6"/>
        <v>151309</v>
      </c>
      <c r="J116" s="165">
        <f t="shared" si="6"/>
        <v>127823.98300000001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125301.11599999999</v>
      </c>
      <c r="AE116" s="143">
        <f t="shared" ref="AE116:AJ116" si="7">SUM(AE$92:AE$115)</f>
        <v>1</v>
      </c>
      <c r="AF116" s="140">
        <f t="shared" si="7"/>
        <v>56</v>
      </c>
      <c r="AG116" s="141">
        <f t="shared" si="7"/>
        <v>357524</v>
      </c>
      <c r="AH116" s="141">
        <f t="shared" si="7"/>
        <v>159353</v>
      </c>
      <c r="AI116" s="171">
        <f t="shared" si="7"/>
        <v>128588.95500000002</v>
      </c>
      <c r="AJ116" s="143">
        <f t="shared" si="7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tief</v>
      </c>
      <c r="B132" s="209">
        <v>207</v>
      </c>
      <c r="C132" s="210">
        <v>96304</v>
      </c>
      <c r="D132" s="210">
        <v>2187</v>
      </c>
      <c r="E132" s="211">
        <v>17042.563999999998</v>
      </c>
      <c r="F132" s="212">
        <f>E132/E$156</f>
        <v>2.2509872310166212E-2</v>
      </c>
      <c r="G132" s="217">
        <v>246</v>
      </c>
      <c r="H132" s="218">
        <v>96824</v>
      </c>
      <c r="I132" s="218">
        <v>4416</v>
      </c>
      <c r="J132" s="219">
        <v>17211.131000000001</v>
      </c>
      <c r="K132" s="220">
        <f>J132/J$156</f>
        <v>2.4789654090758135E-2</v>
      </c>
      <c r="L132" s="227">
        <v>257</v>
      </c>
      <c r="M132" s="228">
        <v>98724</v>
      </c>
      <c r="N132" s="228">
        <v>3020</v>
      </c>
      <c r="O132" s="229">
        <v>16659.912</v>
      </c>
      <c r="P132" s="230">
        <f>O132/O$156</f>
        <v>2.5033389323373758E-2</v>
      </c>
      <c r="Q132" s="227">
        <v>269</v>
      </c>
      <c r="R132" s="228">
        <v>214416</v>
      </c>
      <c r="S132" s="228">
        <v>3022</v>
      </c>
      <c r="T132" s="229">
        <v>25090.381000000001</v>
      </c>
      <c r="U132" s="230">
        <f>T132/T$156</f>
        <v>3.975021370366303E-2</v>
      </c>
      <c r="V132" s="227">
        <v>287</v>
      </c>
      <c r="W132" s="228">
        <v>218653</v>
      </c>
      <c r="X132" s="228">
        <v>3510</v>
      </c>
      <c r="Y132" s="229">
        <v>24208.49</v>
      </c>
      <c r="Z132" s="230">
        <f>Y132/Y$156</f>
        <v>4.0437479505012107E-2</v>
      </c>
      <c r="AA132" s="227">
        <v>310</v>
      </c>
      <c r="AB132" s="228">
        <v>257281</v>
      </c>
      <c r="AC132" s="228">
        <v>3043</v>
      </c>
      <c r="AD132" s="229">
        <v>25217.032999999999</v>
      </c>
      <c r="AE132" s="230">
        <f>AD132/AD$156</f>
        <v>4.4146302022458901E-2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eher tief</v>
      </c>
      <c r="B133" s="209">
        <v>19</v>
      </c>
      <c r="C133" s="210">
        <v>53577</v>
      </c>
      <c r="D133" s="210">
        <v>28009</v>
      </c>
      <c r="E133" s="211">
        <v>34505.555999999997</v>
      </c>
      <c r="F133" s="212">
        <f>E133/E$156</f>
        <v>4.5575047249421484E-2</v>
      </c>
      <c r="G133" s="217">
        <v>60</v>
      </c>
      <c r="H133" s="218">
        <v>214986</v>
      </c>
      <c r="I133" s="218">
        <v>116329</v>
      </c>
      <c r="J133" s="219">
        <v>110778.898</v>
      </c>
      <c r="K133" s="220">
        <f>J133/J$156</f>
        <v>0.1595578211551221</v>
      </c>
      <c r="L133" s="227">
        <v>53</v>
      </c>
      <c r="M133" s="228">
        <v>194572</v>
      </c>
      <c r="N133" s="228">
        <v>106946</v>
      </c>
      <c r="O133" s="229">
        <v>99763.297999999995</v>
      </c>
      <c r="P133" s="230">
        <f>O133/O$156</f>
        <v>0.14990556246742207</v>
      </c>
      <c r="Q133" s="227">
        <v>35</v>
      </c>
      <c r="R133" s="228">
        <v>124041</v>
      </c>
      <c r="S133" s="228">
        <v>55652</v>
      </c>
      <c r="T133" s="229">
        <v>47525.457999999999</v>
      </c>
      <c r="U133" s="230">
        <f>T133/T$156</f>
        <v>7.5293679751792589E-2</v>
      </c>
      <c r="V133" s="227">
        <v>10</v>
      </c>
      <c r="W133" s="228">
        <v>89554</v>
      </c>
      <c r="X133" s="228">
        <v>35293</v>
      </c>
      <c r="Y133" s="229">
        <v>32416.651999999998</v>
      </c>
      <c r="Z133" s="230">
        <f>Y133/Y$156</f>
        <v>5.4148263723640323E-2</v>
      </c>
      <c r="AA133" s="227">
        <v>35</v>
      </c>
      <c r="AB133" s="228">
        <v>96466</v>
      </c>
      <c r="AC133" s="228">
        <v>65553</v>
      </c>
      <c r="AD133" s="229">
        <v>38436.6</v>
      </c>
      <c r="AE133" s="230">
        <f>AD133/AD$156</f>
        <v>6.7289191092244821E-2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mittel</v>
      </c>
      <c r="B134" s="209">
        <v>176</v>
      </c>
      <c r="C134" s="210">
        <v>445411</v>
      </c>
      <c r="D134" s="210">
        <v>195916</v>
      </c>
      <c r="E134" s="211">
        <v>190475.49</v>
      </c>
      <c r="F134" s="212">
        <f>E134/E$156</f>
        <v>0.25158062825032323</v>
      </c>
      <c r="G134" s="217">
        <v>312</v>
      </c>
      <c r="H134" s="218">
        <v>677586</v>
      </c>
      <c r="I134" s="218">
        <v>303575</v>
      </c>
      <c r="J134" s="219">
        <v>263062.10600000003</v>
      </c>
      <c r="K134" s="220">
        <f>J134/J$156</f>
        <v>0.37889541437610058</v>
      </c>
      <c r="L134" s="227">
        <v>296</v>
      </c>
      <c r="M134" s="228">
        <v>608046</v>
      </c>
      <c r="N134" s="228">
        <v>270323</v>
      </c>
      <c r="O134" s="229">
        <v>239413.079</v>
      </c>
      <c r="P134" s="230">
        <f>O134/O$156</f>
        <v>0.35974504641528943</v>
      </c>
      <c r="Q134" s="227">
        <v>200</v>
      </c>
      <c r="R134" s="228">
        <v>450571</v>
      </c>
      <c r="S134" s="228">
        <v>229450</v>
      </c>
      <c r="T134" s="229">
        <v>183136.40100000001</v>
      </c>
      <c r="U134" s="230">
        <f>T134/T$156</f>
        <v>0.29013951907185975</v>
      </c>
      <c r="V134" s="227">
        <v>103</v>
      </c>
      <c r="W134" s="228">
        <v>222317</v>
      </c>
      <c r="X134" s="228">
        <v>119264</v>
      </c>
      <c r="Y134" s="229">
        <v>84002.584000000003</v>
      </c>
      <c r="Z134" s="230">
        <f>Y134/Y$156</f>
        <v>0.14031659012470657</v>
      </c>
      <c r="AA134" s="227">
        <v>215</v>
      </c>
      <c r="AB134" s="228">
        <v>451983</v>
      </c>
      <c r="AC134" s="228">
        <v>201367</v>
      </c>
      <c r="AD134" s="229">
        <v>175211.92600000001</v>
      </c>
      <c r="AE134" s="230">
        <f>AD134/AD$156</f>
        <v>0.30673547530880096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eher hoch</v>
      </c>
      <c r="B135" s="209">
        <v>357</v>
      </c>
      <c r="C135" s="210">
        <v>772210</v>
      </c>
      <c r="D135" s="210">
        <v>330949</v>
      </c>
      <c r="E135" s="211">
        <v>279751.78100000002</v>
      </c>
      <c r="F135" s="212">
        <f>E135/E$156</f>
        <v>0.36949703512051257</v>
      </c>
      <c r="G135" s="217">
        <v>327</v>
      </c>
      <c r="H135" s="218">
        <v>782419</v>
      </c>
      <c r="I135" s="218">
        <v>186253</v>
      </c>
      <c r="J135" s="219">
        <v>171655.97399999999</v>
      </c>
      <c r="K135" s="220">
        <f>J135/J$156</f>
        <v>0.24724070824120573</v>
      </c>
      <c r="L135" s="227">
        <v>294</v>
      </c>
      <c r="M135" s="228">
        <v>586301</v>
      </c>
      <c r="N135" s="228">
        <v>180383</v>
      </c>
      <c r="O135" s="229">
        <v>149490.76500000001</v>
      </c>
      <c r="P135" s="230">
        <f>O135/O$156</f>
        <v>0.22462666792561542</v>
      </c>
      <c r="Q135" s="227">
        <v>305</v>
      </c>
      <c r="R135" s="228">
        <v>554522</v>
      </c>
      <c r="S135" s="228">
        <v>208103</v>
      </c>
      <c r="T135" s="229">
        <v>187528.47399999999</v>
      </c>
      <c r="U135" s="230">
        <f>T135/T$156</f>
        <v>0.2970977968418182</v>
      </c>
      <c r="V135" s="227">
        <v>298</v>
      </c>
      <c r="W135" s="228">
        <v>515503</v>
      </c>
      <c r="X135" s="228">
        <v>234470</v>
      </c>
      <c r="Y135" s="229">
        <v>201156.723</v>
      </c>
      <c r="Z135" s="230">
        <f>Y135/Y$156</f>
        <v>0.33600901434198899</v>
      </c>
      <c r="AA135" s="227">
        <v>559</v>
      </c>
      <c r="AB135" s="228">
        <v>907492</v>
      </c>
      <c r="AC135" s="228">
        <v>230263</v>
      </c>
      <c r="AD135" s="229">
        <v>194747.66099999999</v>
      </c>
      <c r="AE135" s="230">
        <f>AD135/AD$156</f>
        <v>0.3409357897367799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hoch</v>
      </c>
      <c r="B136" s="209">
        <v>524</v>
      </c>
      <c r="C136" s="210">
        <v>1819872</v>
      </c>
      <c r="D136" s="210">
        <v>224625</v>
      </c>
      <c r="E136" s="211">
        <v>235339.69899999999</v>
      </c>
      <c r="F136" s="212">
        <f>E136/E$156</f>
        <v>0.31083741706957657</v>
      </c>
      <c r="G136" s="217">
        <v>435</v>
      </c>
      <c r="H136" s="218">
        <v>1112364</v>
      </c>
      <c r="I136" s="218">
        <v>164298</v>
      </c>
      <c r="J136" s="219">
        <v>131578.747</v>
      </c>
      <c r="K136" s="220">
        <f>J136/J$156</f>
        <v>0.18951640213681364</v>
      </c>
      <c r="L136" s="227">
        <v>526</v>
      </c>
      <c r="M136" s="228">
        <v>1285456</v>
      </c>
      <c r="N136" s="228">
        <v>188931</v>
      </c>
      <c r="O136" s="229">
        <v>160180.592</v>
      </c>
      <c r="P136" s="230">
        <f>O136/O$156</f>
        <v>0.24068933386829941</v>
      </c>
      <c r="Q136" s="227">
        <v>639</v>
      </c>
      <c r="R136" s="228">
        <v>1328714</v>
      </c>
      <c r="S136" s="228">
        <v>231194</v>
      </c>
      <c r="T136" s="229">
        <v>187920.446</v>
      </c>
      <c r="U136" s="230">
        <f>T136/T$156</f>
        <v>0.29771879063086637</v>
      </c>
      <c r="V136" s="227">
        <v>798</v>
      </c>
      <c r="W136" s="228">
        <v>1588227</v>
      </c>
      <c r="X136" s="228">
        <v>317465</v>
      </c>
      <c r="Y136" s="229">
        <v>256880.21299999999</v>
      </c>
      <c r="Z136" s="230">
        <f>Y136/Y$156</f>
        <v>0.42908865230465193</v>
      </c>
      <c r="AA136" s="227">
        <v>453</v>
      </c>
      <c r="AB136" s="228">
        <v>926464</v>
      </c>
      <c r="AC136" s="228">
        <v>201643</v>
      </c>
      <c r="AD136" s="229">
        <v>137601.85</v>
      </c>
      <c r="AE136" s="230">
        <f>AD136/AD$156</f>
        <v>0.2408932418397155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1283</v>
      </c>
      <c r="C156" s="214">
        <f t="shared" si="8"/>
        <v>3187374</v>
      </c>
      <c r="D156" s="214">
        <f t="shared" si="8"/>
        <v>781686</v>
      </c>
      <c r="E156" s="215">
        <f t="shared" si="8"/>
        <v>757115.09</v>
      </c>
      <c r="F156" s="216">
        <f t="shared" si="8"/>
        <v>1</v>
      </c>
      <c r="G156" s="223">
        <f t="shared" ref="G156:AJ156" si="9">SUM(G$132:G$155)</f>
        <v>1380</v>
      </c>
      <c r="H156" s="224">
        <f t="shared" si="9"/>
        <v>2884179</v>
      </c>
      <c r="I156" s="224">
        <f t="shared" si="9"/>
        <v>774871</v>
      </c>
      <c r="J156" s="225">
        <f t="shared" si="9"/>
        <v>694286.85599999991</v>
      </c>
      <c r="K156" s="226">
        <f t="shared" si="9"/>
        <v>1</v>
      </c>
      <c r="L156" s="232">
        <f t="shared" si="9"/>
        <v>1426</v>
      </c>
      <c r="M156" s="233">
        <f t="shared" si="9"/>
        <v>2773099</v>
      </c>
      <c r="N156" s="233">
        <f t="shared" si="9"/>
        <v>749603</v>
      </c>
      <c r="O156" s="234">
        <f t="shared" si="9"/>
        <v>665507.64599999995</v>
      </c>
      <c r="P156" s="235">
        <f t="shared" si="9"/>
        <v>1</v>
      </c>
      <c r="Q156" s="232">
        <f t="shared" si="9"/>
        <v>1448</v>
      </c>
      <c r="R156" s="233">
        <f t="shared" si="9"/>
        <v>2672264</v>
      </c>
      <c r="S156" s="233">
        <f t="shared" si="9"/>
        <v>727421</v>
      </c>
      <c r="T156" s="234">
        <f t="shared" si="9"/>
        <v>631201.16</v>
      </c>
      <c r="U156" s="235">
        <f t="shared" si="9"/>
        <v>0.99999999999999989</v>
      </c>
      <c r="V156" s="232">
        <f t="shared" si="9"/>
        <v>1496</v>
      </c>
      <c r="W156" s="233">
        <f t="shared" si="9"/>
        <v>2634254</v>
      </c>
      <c r="X156" s="233">
        <f t="shared" si="9"/>
        <v>710002</v>
      </c>
      <c r="Y156" s="234">
        <f t="shared" si="9"/>
        <v>598664.66200000001</v>
      </c>
      <c r="Z156" s="235">
        <f t="shared" si="9"/>
        <v>1</v>
      </c>
      <c r="AA156" s="232">
        <f t="shared" si="9"/>
        <v>1572</v>
      </c>
      <c r="AB156" s="233">
        <f t="shared" si="9"/>
        <v>2639686</v>
      </c>
      <c r="AC156" s="233">
        <f t="shared" si="9"/>
        <v>701869</v>
      </c>
      <c r="AD156" s="234">
        <f t="shared" si="9"/>
        <v>571215.06999999995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tief</v>
      </c>
      <c r="B172" s="237">
        <v>73</v>
      </c>
      <c r="C172" s="238">
        <v>815444</v>
      </c>
      <c r="D172" s="238">
        <v>534</v>
      </c>
      <c r="E172" s="239">
        <v>76239.03</v>
      </c>
      <c r="F172" s="240">
        <f>E172/E$196</f>
        <v>1</v>
      </c>
      <c r="G172" s="245">
        <v>102</v>
      </c>
      <c r="H172" s="246">
        <v>1050131</v>
      </c>
      <c r="I172" s="246">
        <v>677</v>
      </c>
      <c r="J172" s="247">
        <v>95955.03</v>
      </c>
      <c r="K172" s="248">
        <f>J172/J$196</f>
        <v>1</v>
      </c>
      <c r="L172" s="255">
        <v>115</v>
      </c>
      <c r="M172" s="256">
        <v>1074691</v>
      </c>
      <c r="N172" s="256">
        <v>894</v>
      </c>
      <c r="O172" s="257">
        <v>99525.209000000003</v>
      </c>
      <c r="P172" s="258">
        <f>O172/O$196</f>
        <v>1</v>
      </c>
      <c r="Q172" s="255">
        <v>121</v>
      </c>
      <c r="R172" s="256">
        <v>1053640</v>
      </c>
      <c r="S172" s="256">
        <v>1154</v>
      </c>
      <c r="T172" s="257">
        <v>97656.654999999999</v>
      </c>
      <c r="U172" s="258">
        <f>T172/T$196</f>
        <v>1</v>
      </c>
      <c r="V172" s="255">
        <v>132</v>
      </c>
      <c r="W172" s="256">
        <v>1086675</v>
      </c>
      <c r="X172" s="256">
        <v>12268</v>
      </c>
      <c r="Y172" s="257">
        <v>98659.759000000005</v>
      </c>
      <c r="Z172" s="258">
        <f>Y172/Y$196</f>
        <v>1</v>
      </c>
      <c r="AA172" s="255">
        <v>145</v>
      </c>
      <c r="AB172" s="256">
        <v>1014705</v>
      </c>
      <c r="AC172" s="256">
        <v>5131</v>
      </c>
      <c r="AD172" s="257">
        <v>102274.626</v>
      </c>
      <c r="AE172" s="258">
        <f>AD172/AD$196</f>
        <v>1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eher tief</v>
      </c>
      <c r="B173" s="237">
        <v>0</v>
      </c>
      <c r="C173" s="238">
        <v>0</v>
      </c>
      <c r="D173" s="238">
        <v>0</v>
      </c>
      <c r="E173" s="239">
        <v>0</v>
      </c>
      <c r="F173" s="240">
        <f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>O173/O$196</f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>T173/T$196</f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>AD173/AD$196</f>
        <v>0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mittel</v>
      </c>
      <c r="B174" s="237">
        <v>0</v>
      </c>
      <c r="C174" s="238">
        <v>0</v>
      </c>
      <c r="D174" s="238">
        <v>0</v>
      </c>
      <c r="E174" s="239">
        <v>0</v>
      </c>
      <c r="F174" s="240">
        <f>E174/E$196</f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>J174/J$196</f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>O174/O$196</f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>T174/T$196</f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>Y174/Y$196</f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>AD174/AD$196</f>
        <v>0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eher hoch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>AD175/AD$196</f>
        <v>0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hoch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73</v>
      </c>
      <c r="C196" s="242">
        <f t="shared" si="10"/>
        <v>815444</v>
      </c>
      <c r="D196" s="242">
        <f t="shared" si="10"/>
        <v>534</v>
      </c>
      <c r="E196" s="243">
        <f t="shared" si="10"/>
        <v>76239.03</v>
      </c>
      <c r="F196" s="244">
        <f t="shared" si="10"/>
        <v>1</v>
      </c>
      <c r="G196" s="249">
        <f t="shared" ref="G196:AJ196" si="11">SUM(G$172:G$195)</f>
        <v>102</v>
      </c>
      <c r="H196" s="250">
        <f t="shared" si="11"/>
        <v>1050131</v>
      </c>
      <c r="I196" s="250">
        <f t="shared" si="11"/>
        <v>677</v>
      </c>
      <c r="J196" s="254">
        <f t="shared" si="11"/>
        <v>95955.03</v>
      </c>
      <c r="K196" s="251">
        <f t="shared" si="11"/>
        <v>1</v>
      </c>
      <c r="L196" s="260">
        <f t="shared" si="11"/>
        <v>115</v>
      </c>
      <c r="M196" s="261">
        <f t="shared" si="11"/>
        <v>1074691</v>
      </c>
      <c r="N196" s="261">
        <f t="shared" si="11"/>
        <v>894</v>
      </c>
      <c r="O196" s="262">
        <f t="shared" si="11"/>
        <v>99525.209000000003</v>
      </c>
      <c r="P196" s="263">
        <f t="shared" si="11"/>
        <v>1</v>
      </c>
      <c r="Q196" s="260">
        <f t="shared" si="11"/>
        <v>121</v>
      </c>
      <c r="R196" s="261">
        <f t="shared" si="11"/>
        <v>1053640</v>
      </c>
      <c r="S196" s="261">
        <f t="shared" si="11"/>
        <v>1154</v>
      </c>
      <c r="T196" s="262">
        <f t="shared" si="11"/>
        <v>97656.654999999999</v>
      </c>
      <c r="U196" s="263">
        <f t="shared" si="11"/>
        <v>1</v>
      </c>
      <c r="V196" s="260">
        <f t="shared" si="11"/>
        <v>132</v>
      </c>
      <c r="W196" s="261">
        <f t="shared" si="11"/>
        <v>1086675</v>
      </c>
      <c r="X196" s="261">
        <f t="shared" si="11"/>
        <v>12268</v>
      </c>
      <c r="Y196" s="262">
        <f t="shared" si="11"/>
        <v>98659.759000000005</v>
      </c>
      <c r="Z196" s="263">
        <f t="shared" si="11"/>
        <v>1</v>
      </c>
      <c r="AA196" s="260">
        <f t="shared" si="11"/>
        <v>145</v>
      </c>
      <c r="AB196" s="261">
        <f t="shared" si="11"/>
        <v>1014705</v>
      </c>
      <c r="AC196" s="261">
        <f t="shared" si="11"/>
        <v>5131</v>
      </c>
      <c r="AD196" s="262">
        <f t="shared" si="11"/>
        <v>102274.626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Translation!$A$57</f>
        <v>Risikodimension Sanierungsfähigkeit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Risikostufe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tief</v>
      </c>
      <c r="B12" s="30">
        <v>275</v>
      </c>
      <c r="C12" s="6">
        <v>1299901</v>
      </c>
      <c r="D12" s="6">
        <v>16277</v>
      </c>
      <c r="E12" s="150">
        <v>115622.446</v>
      </c>
      <c r="F12" s="31">
        <f>E12/E$36</f>
        <v>0.11833231360949413</v>
      </c>
      <c r="G12" s="41">
        <v>332</v>
      </c>
      <c r="H12" s="42">
        <v>1489985</v>
      </c>
      <c r="I12" s="42">
        <v>18230</v>
      </c>
      <c r="J12" s="160">
        <v>127753.26</v>
      </c>
      <c r="K12" s="44">
        <f>J12/J$36</f>
        <v>0.13853980895781706</v>
      </c>
      <c r="L12" s="76">
        <v>345</v>
      </c>
      <c r="M12" s="122">
        <v>1497074</v>
      </c>
      <c r="N12" s="122">
        <v>17791</v>
      </c>
      <c r="O12" s="166">
        <v>130752.511</v>
      </c>
      <c r="P12" s="124">
        <f>O12/O$36</f>
        <v>0.14475177619002513</v>
      </c>
      <c r="Q12" s="76">
        <v>359</v>
      </c>
      <c r="R12" s="122">
        <v>1430335</v>
      </c>
      <c r="S12" s="122">
        <v>15996</v>
      </c>
      <c r="T12" s="166">
        <v>123845.329</v>
      </c>
      <c r="U12" s="124">
        <f>T12/T$36</f>
        <v>0.14399528987303833</v>
      </c>
      <c r="V12" s="76">
        <v>405</v>
      </c>
      <c r="W12" s="122">
        <v>1430311</v>
      </c>
      <c r="X12" s="122">
        <v>18238</v>
      </c>
      <c r="Y12" s="166">
        <v>123241.91499999999</v>
      </c>
      <c r="Z12" s="124">
        <f>Y12/Y$36</f>
        <v>0.14970533372987543</v>
      </c>
      <c r="AA12" s="76">
        <v>434</v>
      </c>
      <c r="AB12" s="122">
        <v>1337289</v>
      </c>
      <c r="AC12" s="122">
        <v>22225</v>
      </c>
      <c r="AD12" s="166">
        <v>112814.959</v>
      </c>
      <c r="AE12" s="124">
        <f>AD12/AD$36</f>
        <v>0.14031170053806943</v>
      </c>
      <c r="AF12" s="76">
        <v>393</v>
      </c>
      <c r="AG12" s="122">
        <v>1365797</v>
      </c>
      <c r="AH12" s="122">
        <v>99999</v>
      </c>
      <c r="AI12" s="166">
        <v>49201.661</v>
      </c>
      <c r="AJ12" s="124">
        <f>AI12/AI$36</f>
        <v>6.6002202534510362E-2</v>
      </c>
    </row>
    <row r="13" spans="1:36" x14ac:dyDescent="0.2">
      <c r="A13" s="114" t="str">
        <f>Translation!$A61</f>
        <v>2 – eher tief</v>
      </c>
      <c r="B13" s="30">
        <v>263</v>
      </c>
      <c r="C13" s="6">
        <v>924441</v>
      </c>
      <c r="D13" s="6">
        <v>77333</v>
      </c>
      <c r="E13" s="150">
        <v>116587.08199999999</v>
      </c>
      <c r="F13" s="31">
        <f>E13/E$36</f>
        <v>0.11931955798651595</v>
      </c>
      <c r="G13" s="41">
        <v>293</v>
      </c>
      <c r="H13" s="42">
        <v>715907</v>
      </c>
      <c r="I13" s="42">
        <v>69770</v>
      </c>
      <c r="J13" s="160">
        <v>89690.843999999997</v>
      </c>
      <c r="K13" s="44">
        <f>J13/J$36</f>
        <v>9.7263681514079339E-2</v>
      </c>
      <c r="L13" s="76">
        <v>306</v>
      </c>
      <c r="M13" s="122">
        <v>682826</v>
      </c>
      <c r="N13" s="122">
        <v>65630</v>
      </c>
      <c r="O13" s="166">
        <v>84449.335999999996</v>
      </c>
      <c r="P13" s="124">
        <f>O13/O$36</f>
        <v>9.3491064076530295E-2</v>
      </c>
      <c r="Q13" s="76">
        <v>329</v>
      </c>
      <c r="R13" s="122">
        <v>706494</v>
      </c>
      <c r="S13" s="122">
        <v>68849</v>
      </c>
      <c r="T13" s="166">
        <v>82044.312000000005</v>
      </c>
      <c r="U13" s="124">
        <f>T13/T$36</f>
        <v>9.5393137426071181E-2</v>
      </c>
      <c r="V13" s="76">
        <v>366</v>
      </c>
      <c r="W13" s="122">
        <v>796518</v>
      </c>
      <c r="X13" s="122">
        <v>86407</v>
      </c>
      <c r="Y13" s="166">
        <v>85618.68</v>
      </c>
      <c r="Z13" s="124">
        <f>Y13/Y$36</f>
        <v>0.1040033584589416</v>
      </c>
      <c r="AA13" s="76">
        <v>422</v>
      </c>
      <c r="AB13" s="122">
        <v>817207</v>
      </c>
      <c r="AC13" s="122">
        <v>84229</v>
      </c>
      <c r="AD13" s="166">
        <v>85188.897999999986</v>
      </c>
      <c r="AE13" s="124">
        <f>AD13/AD$36</f>
        <v>0.10595225359559046</v>
      </c>
      <c r="AF13" s="76">
        <v>448</v>
      </c>
      <c r="AG13" s="122">
        <v>768076</v>
      </c>
      <c r="AH13" s="122">
        <v>89561</v>
      </c>
      <c r="AI13" s="166">
        <v>82903.798999999999</v>
      </c>
      <c r="AJ13" s="124">
        <f>AI13/AI$36</f>
        <v>0.11121237009617088</v>
      </c>
    </row>
    <row r="14" spans="1:36" x14ac:dyDescent="0.2">
      <c r="A14" s="114" t="str">
        <f>Translation!$A62</f>
        <v>3 – mittel</v>
      </c>
      <c r="B14" s="30">
        <v>466</v>
      </c>
      <c r="C14" s="6">
        <v>966757</v>
      </c>
      <c r="D14" s="6">
        <v>208651</v>
      </c>
      <c r="E14" s="150">
        <v>200659.96900000001</v>
      </c>
      <c r="F14" s="31">
        <f>E14/E$36</f>
        <v>0.20536287893943511</v>
      </c>
      <c r="G14" s="41">
        <v>481</v>
      </c>
      <c r="H14" s="42">
        <v>956519</v>
      </c>
      <c r="I14" s="42">
        <v>225143</v>
      </c>
      <c r="J14" s="160">
        <v>207348.90899999999</v>
      </c>
      <c r="K14" s="44">
        <f>J14/J$36</f>
        <v>0.2248559311948031</v>
      </c>
      <c r="L14" s="76">
        <v>512</v>
      </c>
      <c r="M14" s="122">
        <v>952186</v>
      </c>
      <c r="N14" s="122">
        <v>225918</v>
      </c>
      <c r="O14" s="166">
        <v>211077.44799999997</v>
      </c>
      <c r="P14" s="124">
        <f>O14/O$36</f>
        <v>0.23367685467744223</v>
      </c>
      <c r="Q14" s="76">
        <v>505</v>
      </c>
      <c r="R14" s="122">
        <v>818380</v>
      </c>
      <c r="S14" s="122">
        <v>170532</v>
      </c>
      <c r="T14" s="166">
        <v>166694.85399999999</v>
      </c>
      <c r="U14" s="124">
        <f>T14/T$36</f>
        <v>0.19381654533029502</v>
      </c>
      <c r="V14" s="76">
        <v>507</v>
      </c>
      <c r="W14" s="122">
        <v>792177</v>
      </c>
      <c r="X14" s="122">
        <v>174504</v>
      </c>
      <c r="Y14" s="166">
        <v>170416.533</v>
      </c>
      <c r="Z14" s="124">
        <f>Y14/Y$36</f>
        <v>0.20700963585200158</v>
      </c>
      <c r="AA14" s="76">
        <v>531</v>
      </c>
      <c r="AB14" s="122">
        <v>879366</v>
      </c>
      <c r="AC14" s="122">
        <v>189915</v>
      </c>
      <c r="AD14" s="166">
        <v>190553.13999999998</v>
      </c>
      <c r="AE14" s="124">
        <f>AD14/AD$36</f>
        <v>0.2369972506595408</v>
      </c>
      <c r="AF14" s="76">
        <v>558</v>
      </c>
      <c r="AG14" s="122">
        <v>755501</v>
      </c>
      <c r="AH14" s="122">
        <v>157477</v>
      </c>
      <c r="AI14" s="166">
        <v>140338.245</v>
      </c>
      <c r="AJ14" s="124">
        <f>AI14/AI$36</f>
        <v>0.18825854821908827</v>
      </c>
    </row>
    <row r="15" spans="1:36" x14ac:dyDescent="0.2">
      <c r="A15" s="114" t="str">
        <f>Translation!$A63</f>
        <v>4 – eher hoch</v>
      </c>
      <c r="B15" s="30">
        <v>359</v>
      </c>
      <c r="C15" s="6">
        <v>1115224</v>
      </c>
      <c r="D15" s="6">
        <v>614930</v>
      </c>
      <c r="E15" s="150">
        <v>527061.89500000002</v>
      </c>
      <c r="F15" s="31">
        <f>E15/E$36</f>
        <v>0.53941475559818441</v>
      </c>
      <c r="G15" s="41">
        <v>384</v>
      </c>
      <c r="H15" s="42">
        <v>1070478</v>
      </c>
      <c r="I15" s="42">
        <v>590944</v>
      </c>
      <c r="J15" s="160">
        <v>481265.31799999997</v>
      </c>
      <c r="K15" s="44">
        <f>J15/J$36</f>
        <v>0.52189983420965591</v>
      </c>
      <c r="L15" s="76">
        <v>396</v>
      </c>
      <c r="M15" s="122">
        <v>1034034</v>
      </c>
      <c r="N15" s="122">
        <v>573481</v>
      </c>
      <c r="O15" s="166">
        <v>460240.71499999997</v>
      </c>
      <c r="P15" s="124">
        <f>O15/O$36</f>
        <v>0.50951725868742315</v>
      </c>
      <c r="Q15" s="76">
        <v>387</v>
      </c>
      <c r="R15" s="122">
        <v>1084224</v>
      </c>
      <c r="S15" s="122">
        <v>598069</v>
      </c>
      <c r="T15" s="166">
        <v>469793.28399999999</v>
      </c>
      <c r="U15" s="124">
        <f>T15/T$36</f>
        <v>0.5462298873620548</v>
      </c>
      <c r="V15" s="76">
        <v>366</v>
      </c>
      <c r="W15" s="122">
        <v>1009003</v>
      </c>
      <c r="X15" s="122">
        <v>565383</v>
      </c>
      <c r="Y15" s="166">
        <v>427966.66399999999</v>
      </c>
      <c r="Z15" s="124">
        <f>Y15/Y$36</f>
        <v>0.51986284260011273</v>
      </c>
      <c r="AA15" s="76">
        <v>360</v>
      </c>
      <c r="AB15" s="122">
        <v>961767</v>
      </c>
      <c r="AC15" s="122">
        <v>542433</v>
      </c>
      <c r="AD15" s="166">
        <v>401807.26399999997</v>
      </c>
      <c r="AE15" s="124">
        <f>AD15/AD$36</f>
        <v>0.49974100066276672</v>
      </c>
      <c r="AF15" s="76">
        <v>389</v>
      </c>
      <c r="AG15" s="122">
        <v>1031618</v>
      </c>
      <c r="AH15" s="122">
        <v>563883</v>
      </c>
      <c r="AI15" s="166">
        <v>423727.34600000002</v>
      </c>
      <c r="AJ15" s="124">
        <f>AI15/AI$36</f>
        <v>0.56841451165850987</v>
      </c>
    </row>
    <row r="16" spans="1:36" x14ac:dyDescent="0.2">
      <c r="A16" s="114" t="str">
        <f>Translation!$A64</f>
        <v>5 – hoch</v>
      </c>
      <c r="B16" s="30">
        <v>93</v>
      </c>
      <c r="C16" s="6">
        <v>9458</v>
      </c>
      <c r="D16" s="6">
        <v>32315</v>
      </c>
      <c r="E16" s="150">
        <v>17168.120999999999</v>
      </c>
      <c r="F16" s="31">
        <f>E16/E$36</f>
        <v>1.7570493866370395E-2</v>
      </c>
      <c r="G16" s="41">
        <v>97</v>
      </c>
      <c r="H16" s="42">
        <v>9008</v>
      </c>
      <c r="I16" s="42">
        <v>33208</v>
      </c>
      <c r="J16" s="160">
        <v>16082.828</v>
      </c>
      <c r="K16" s="44">
        <f>J16/J$36</f>
        <v>1.7440744123644523E-2</v>
      </c>
      <c r="L16" s="76">
        <v>95</v>
      </c>
      <c r="M16" s="122">
        <v>9792</v>
      </c>
      <c r="N16" s="122">
        <v>34671</v>
      </c>
      <c r="O16" s="166">
        <v>16767.772999999997</v>
      </c>
      <c r="P16" s="124">
        <f>O16/O$36</f>
        <v>1.8563046368579077E-2</v>
      </c>
      <c r="Q16" s="76">
        <v>102</v>
      </c>
      <c r="R16" s="122">
        <v>10661</v>
      </c>
      <c r="S16" s="122">
        <v>35379</v>
      </c>
      <c r="T16" s="166">
        <v>17687.36</v>
      </c>
      <c r="U16" s="124">
        <f>T16/T$36</f>
        <v>2.0565140008540681E-2</v>
      </c>
      <c r="V16" s="76">
        <v>99</v>
      </c>
      <c r="W16" s="122">
        <v>10146</v>
      </c>
      <c r="X16" s="122">
        <v>34069</v>
      </c>
      <c r="Y16" s="166">
        <v>15986.162</v>
      </c>
      <c r="Z16" s="124">
        <f>Y16/Y$36</f>
        <v>1.9418829359068732E-2</v>
      </c>
      <c r="AA16" s="76">
        <v>98</v>
      </c>
      <c r="AB16" s="122">
        <v>8408</v>
      </c>
      <c r="AC16" s="122">
        <v>30016</v>
      </c>
      <c r="AD16" s="166">
        <v>13666.753999999999</v>
      </c>
      <c r="AE16" s="124">
        <f>AD16/AD$36</f>
        <v>1.6997794544032607E-2</v>
      </c>
      <c r="AF16" s="76">
        <v>117</v>
      </c>
      <c r="AG16" s="122">
        <v>11756</v>
      </c>
      <c r="AH16" s="122">
        <v>32412</v>
      </c>
      <c r="AI16" s="166">
        <v>49283.784</v>
      </c>
      <c r="AJ16" s="124">
        <f>AI16/AI$36</f>
        <v>6.6112367491720683E-2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0.99999999999999989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903287.78300000005</v>
      </c>
      <c r="P36" s="127">
        <f t="shared" si="1"/>
        <v>0.99999999999999989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823229.95399999991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804031.0149999999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tief</v>
      </c>
      <c r="B52" s="33">
        <v>275</v>
      </c>
      <c r="C52" s="8">
        <v>1299901</v>
      </c>
      <c r="D52" s="8">
        <v>16277</v>
      </c>
      <c r="E52" s="152">
        <v>115622.446</v>
      </c>
      <c r="F52" s="34">
        <f>E52/E$76</f>
        <v>0.13794394309156044</v>
      </c>
      <c r="G52" s="47">
        <v>332</v>
      </c>
      <c r="H52" s="48">
        <v>1489985</v>
      </c>
      <c r="I52" s="48">
        <v>18230</v>
      </c>
      <c r="J52" s="162">
        <v>127753.26</v>
      </c>
      <c r="K52" s="50">
        <f>J52/J$76</f>
        <v>0.16083848873002371</v>
      </c>
      <c r="L52" s="128">
        <v>345</v>
      </c>
      <c r="M52" s="129">
        <v>1497074</v>
      </c>
      <c r="N52" s="129">
        <v>17791</v>
      </c>
      <c r="O52" s="168">
        <v>130752.511</v>
      </c>
      <c r="P52" s="131">
        <f>O52/O$76</f>
        <v>0.16996790207087592</v>
      </c>
      <c r="Q52" s="128">
        <v>359</v>
      </c>
      <c r="R52" s="129">
        <v>1430335</v>
      </c>
      <c r="S52" s="129">
        <v>15996</v>
      </c>
      <c r="T52" s="168">
        <v>123845.329</v>
      </c>
      <c r="U52" s="131">
        <f>T52/T$76</f>
        <v>0.16900572820703227</v>
      </c>
      <c r="V52" s="128">
        <v>405</v>
      </c>
      <c r="W52" s="129">
        <v>1430311</v>
      </c>
      <c r="X52" s="129">
        <v>18238</v>
      </c>
      <c r="Y52" s="168">
        <v>123241.91499999999</v>
      </c>
      <c r="Z52" s="131">
        <f>Y52/Y$76</f>
        <v>0.17506402809805016</v>
      </c>
      <c r="AA52" s="128">
        <v>434</v>
      </c>
      <c r="AB52" s="129">
        <v>1337289</v>
      </c>
      <c r="AC52" s="129">
        <v>22225</v>
      </c>
      <c r="AD52" s="168">
        <v>112814.959</v>
      </c>
      <c r="AE52" s="131">
        <f>AD52/AD$76</f>
        <v>0.16621480675334152</v>
      </c>
      <c r="AF52" s="128">
        <v>393</v>
      </c>
      <c r="AG52" s="129">
        <v>1365797</v>
      </c>
      <c r="AH52" s="129">
        <v>99999</v>
      </c>
      <c r="AI52" s="168">
        <v>49201.661</v>
      </c>
      <c r="AJ52" s="131">
        <f>AI52/AI$76</f>
        <v>7.9787515311307303E-2</v>
      </c>
    </row>
    <row r="53" spans="1:36" x14ac:dyDescent="0.2">
      <c r="A53" s="114" t="str">
        <f>$A$13</f>
        <v>2 – eher tief</v>
      </c>
      <c r="B53" s="33">
        <v>263</v>
      </c>
      <c r="C53" s="8">
        <v>924441</v>
      </c>
      <c r="D53" s="8">
        <v>77333</v>
      </c>
      <c r="E53" s="152">
        <v>116587.08199999999</v>
      </c>
      <c r="F53" s="34">
        <f>E53/E$76</f>
        <v>0.13909480694275478</v>
      </c>
      <c r="G53" s="47">
        <v>293</v>
      </c>
      <c r="H53" s="48">
        <v>715907</v>
      </c>
      <c r="I53" s="48">
        <v>69770</v>
      </c>
      <c r="J53" s="162">
        <v>89690.843999999997</v>
      </c>
      <c r="K53" s="50">
        <f>J53/J$76</f>
        <v>0.11291876075710566</v>
      </c>
      <c r="L53" s="128">
        <v>305</v>
      </c>
      <c r="M53" s="129">
        <v>682366</v>
      </c>
      <c r="N53" s="129">
        <v>65511</v>
      </c>
      <c r="O53" s="168">
        <v>84419.645999999993</v>
      </c>
      <c r="P53" s="131">
        <f>O53/O$76</f>
        <v>0.10973884948325018</v>
      </c>
      <c r="Q53" s="128">
        <v>326</v>
      </c>
      <c r="R53" s="129">
        <v>705007</v>
      </c>
      <c r="S53" s="129">
        <v>68341</v>
      </c>
      <c r="T53" s="168">
        <v>81859.679000000004</v>
      </c>
      <c r="U53" s="131">
        <f>T53/T$76</f>
        <v>0.11170994313551308</v>
      </c>
      <c r="V53" s="128">
        <v>364</v>
      </c>
      <c r="W53" s="129">
        <v>796062</v>
      </c>
      <c r="X53" s="129">
        <v>86267</v>
      </c>
      <c r="Y53" s="168">
        <v>85583.582999999999</v>
      </c>
      <c r="Z53" s="131">
        <f>Y53/Y$76</f>
        <v>0.12157070732829661</v>
      </c>
      <c r="AA53" s="128">
        <v>421</v>
      </c>
      <c r="AB53" s="129">
        <v>816817</v>
      </c>
      <c r="AC53" s="129">
        <v>84121</v>
      </c>
      <c r="AD53" s="168">
        <v>85161.895999999993</v>
      </c>
      <c r="AE53" s="131">
        <f>AD53/AD$76</f>
        <v>0.12547243922136395</v>
      </c>
      <c r="AF53" s="128">
        <v>446</v>
      </c>
      <c r="AG53" s="129">
        <v>767621</v>
      </c>
      <c r="AH53" s="129">
        <v>89439</v>
      </c>
      <c r="AI53" s="168">
        <v>82872.206000000006</v>
      </c>
      <c r="AJ53" s="131">
        <f>AI53/AI$76</f>
        <v>0.13438910944707363</v>
      </c>
    </row>
    <row r="54" spans="1:36" x14ac:dyDescent="0.2">
      <c r="A54" s="114" t="str">
        <f>$A$14</f>
        <v>3 – mittel</v>
      </c>
      <c r="B54" s="33">
        <v>464</v>
      </c>
      <c r="C54" s="8">
        <v>965154</v>
      </c>
      <c r="D54" s="8">
        <v>208030</v>
      </c>
      <c r="E54" s="152">
        <v>200222.557</v>
      </c>
      <c r="F54" s="34">
        <f>E54/E$76</f>
        <v>0.23887653274914039</v>
      </c>
      <c r="G54" s="47">
        <v>479</v>
      </c>
      <c r="H54" s="48">
        <v>954948</v>
      </c>
      <c r="I54" s="48">
        <v>224537</v>
      </c>
      <c r="J54" s="162">
        <v>206931.54199999999</v>
      </c>
      <c r="K54" s="50">
        <f>J54/J$76</f>
        <v>0.26052216973448217</v>
      </c>
      <c r="L54" s="128">
        <v>508</v>
      </c>
      <c r="M54" s="129">
        <v>940017</v>
      </c>
      <c r="N54" s="129">
        <v>222084</v>
      </c>
      <c r="O54" s="168">
        <v>206940.76199999999</v>
      </c>
      <c r="P54" s="131">
        <f>O54/O$76</f>
        <v>0.26900659039801111</v>
      </c>
      <c r="Q54" s="128">
        <v>500</v>
      </c>
      <c r="R54" s="129">
        <v>787876</v>
      </c>
      <c r="S54" s="129">
        <v>161335</v>
      </c>
      <c r="T54" s="168">
        <v>157723.242</v>
      </c>
      <c r="U54" s="131">
        <f>T54/T$76</f>
        <v>0.21523727688901353</v>
      </c>
      <c r="V54" s="128">
        <v>500</v>
      </c>
      <c r="W54" s="129">
        <v>755465</v>
      </c>
      <c r="X54" s="129">
        <v>163617</v>
      </c>
      <c r="Y54" s="168">
        <v>159593.432</v>
      </c>
      <c r="Z54" s="131">
        <f>Y54/Y$76</f>
        <v>0.22670102995326111</v>
      </c>
      <c r="AA54" s="128">
        <v>522</v>
      </c>
      <c r="AB54" s="129">
        <v>818828</v>
      </c>
      <c r="AC54" s="129">
        <v>171894</v>
      </c>
      <c r="AD54" s="168">
        <v>173208.12299999999</v>
      </c>
      <c r="AE54" s="131">
        <f>AD54/AD$76</f>
        <v>0.25519447906331294</v>
      </c>
      <c r="AF54" s="128">
        <v>548</v>
      </c>
      <c r="AG54" s="129">
        <v>700680</v>
      </c>
      <c r="AH54" s="129">
        <v>141398</v>
      </c>
      <c r="AI54" s="168">
        <v>125699.348</v>
      </c>
      <c r="AJ54" s="131">
        <f>AI54/AI$76</f>
        <v>0.2038394324364648</v>
      </c>
    </row>
    <row r="55" spans="1:36" x14ac:dyDescent="0.2">
      <c r="A55" s="114" t="str">
        <f>$A$15</f>
        <v>4 – eher hoch</v>
      </c>
      <c r="B55" s="33">
        <v>326</v>
      </c>
      <c r="C55" s="8">
        <v>805109</v>
      </c>
      <c r="D55" s="8">
        <v>459072</v>
      </c>
      <c r="E55" s="152">
        <v>388665.65</v>
      </c>
      <c r="F55" s="34">
        <f>E55/E$76</f>
        <v>0.46369951648700075</v>
      </c>
      <c r="G55" s="47">
        <v>351</v>
      </c>
      <c r="H55" s="48">
        <v>766690</v>
      </c>
      <c r="I55" s="48">
        <v>440270</v>
      </c>
      <c r="J55" s="162">
        <v>353918.22499999998</v>
      </c>
      <c r="K55" s="50">
        <f>J55/J$76</f>
        <v>0.44557510660011729</v>
      </c>
      <c r="L55" s="128">
        <v>364</v>
      </c>
      <c r="M55" s="129">
        <v>720951</v>
      </c>
      <c r="N55" s="129">
        <v>421275</v>
      </c>
      <c r="O55" s="168">
        <v>330456.75099999999</v>
      </c>
      <c r="P55" s="131">
        <f>O55/O$76</f>
        <v>0.42956758736838202</v>
      </c>
      <c r="Q55" s="128">
        <v>357</v>
      </c>
      <c r="R55" s="129">
        <v>794186</v>
      </c>
      <c r="S55" s="129">
        <v>457701</v>
      </c>
      <c r="T55" s="168">
        <v>351731.01199999999</v>
      </c>
      <c r="U55" s="131">
        <f>T55/T$76</f>
        <v>0.47999029350599415</v>
      </c>
      <c r="V55" s="128">
        <v>338</v>
      </c>
      <c r="W55" s="129">
        <v>737839</v>
      </c>
      <c r="X55" s="129">
        <v>432602</v>
      </c>
      <c r="Y55" s="168">
        <v>319634.57699999999</v>
      </c>
      <c r="Z55" s="131">
        <f>Y55/Y$76</f>
        <v>0.45403803218277139</v>
      </c>
      <c r="AA55" s="128">
        <v>330</v>
      </c>
      <c r="AB55" s="129">
        <v>683333</v>
      </c>
      <c r="AC55" s="129">
        <v>406751</v>
      </c>
      <c r="AD55" s="168">
        <v>294006.32699999999</v>
      </c>
      <c r="AE55" s="131">
        <f>AD55/AD$76</f>
        <v>0.43317132107068118</v>
      </c>
      <c r="AF55" s="128">
        <v>346</v>
      </c>
      <c r="AG55" s="129">
        <v>728796</v>
      </c>
      <c r="AH55" s="129">
        <v>420481</v>
      </c>
      <c r="AI55" s="168">
        <v>309718.20400000003</v>
      </c>
      <c r="AJ55" s="131">
        <f>AI55/AI$76</f>
        <v>0.50225227038251008</v>
      </c>
    </row>
    <row r="56" spans="1:36" x14ac:dyDescent="0.2">
      <c r="A56" s="114" t="str">
        <f>$A$16</f>
        <v>5 – hoch</v>
      </c>
      <c r="B56" s="33">
        <v>90</v>
      </c>
      <c r="C56" s="8">
        <v>9447</v>
      </c>
      <c r="D56" s="8">
        <v>32140</v>
      </c>
      <c r="E56" s="152">
        <v>17086.555</v>
      </c>
      <c r="F56" s="34">
        <f>E56/E$76</f>
        <v>2.0385200729543619E-2</v>
      </c>
      <c r="G56" s="47">
        <v>94</v>
      </c>
      <c r="H56" s="48">
        <v>8997</v>
      </c>
      <c r="I56" s="48">
        <v>33028</v>
      </c>
      <c r="J56" s="162">
        <v>16001.456</v>
      </c>
      <c r="K56" s="50">
        <f>J56/J$76</f>
        <v>2.0145474178271228E-2</v>
      </c>
      <c r="L56" s="128">
        <v>94</v>
      </c>
      <c r="M56" s="129">
        <v>9781</v>
      </c>
      <c r="N56" s="129">
        <v>34646</v>
      </c>
      <c r="O56" s="168">
        <v>16707.995999999999</v>
      </c>
      <c r="P56" s="131">
        <f>O56/O$76</f>
        <v>2.171907067948077E-2</v>
      </c>
      <c r="Q56" s="128">
        <v>101</v>
      </c>
      <c r="R56" s="129">
        <v>10650</v>
      </c>
      <c r="S56" s="129">
        <v>35354</v>
      </c>
      <c r="T56" s="168">
        <v>17628.498</v>
      </c>
      <c r="U56" s="131">
        <f>T56/T$76</f>
        <v>2.4056758262446958E-2</v>
      </c>
      <c r="V56" s="128">
        <v>98</v>
      </c>
      <c r="W56" s="129">
        <v>10135</v>
      </c>
      <c r="X56" s="129">
        <v>34043</v>
      </c>
      <c r="Y56" s="168">
        <v>15928.438</v>
      </c>
      <c r="Z56" s="131">
        <f>Y56/Y$76</f>
        <v>2.2626202437620757E-2</v>
      </c>
      <c r="AA56" s="128">
        <v>95</v>
      </c>
      <c r="AB56" s="129">
        <v>8390</v>
      </c>
      <c r="AC56" s="129">
        <v>29915</v>
      </c>
      <c r="AD56" s="168">
        <v>13538.593999999999</v>
      </c>
      <c r="AE56" s="131">
        <f>AD56/AD$76</f>
        <v>1.9946953891300433E-2</v>
      </c>
      <c r="AF56" s="128">
        <v>114</v>
      </c>
      <c r="AG56" s="129">
        <v>11738</v>
      </c>
      <c r="AH56" s="129">
        <v>32310</v>
      </c>
      <c r="AI56" s="168">
        <v>49167.224999999999</v>
      </c>
      <c r="AJ56" s="131">
        <f>AI56/AI$76</f>
        <v>7.9731672422644256E-2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794295.32699999993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703981.94499999995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1</v>
      </c>
      <c r="M93" s="137">
        <v>460</v>
      </c>
      <c r="N93" s="137">
        <v>119</v>
      </c>
      <c r="O93" s="170">
        <v>29.69</v>
      </c>
      <c r="P93" s="139">
        <f>O93/O$116</f>
        <v>2.2155043712110184E-4</v>
      </c>
      <c r="Q93" s="136">
        <v>3</v>
      </c>
      <c r="R93" s="137">
        <v>1487</v>
      </c>
      <c r="S93" s="137">
        <v>508</v>
      </c>
      <c r="T93" s="170">
        <v>184.63300000000001</v>
      </c>
      <c r="U93" s="139">
        <f>T93/T$116</f>
        <v>1.4506348374757154E-3</v>
      </c>
      <c r="V93" s="136">
        <v>2</v>
      </c>
      <c r="W93" s="137">
        <v>456</v>
      </c>
      <c r="X93" s="137">
        <v>140</v>
      </c>
      <c r="Y93" s="170">
        <v>35.097000000000001</v>
      </c>
      <c r="Z93" s="139">
        <f>Y93/Y$116</f>
        <v>2.9431937937009916E-4</v>
      </c>
      <c r="AA93" s="136">
        <v>1</v>
      </c>
      <c r="AB93" s="137">
        <v>390</v>
      </c>
      <c r="AC93" s="137">
        <v>108</v>
      </c>
      <c r="AD93" s="170">
        <v>27.001999999999999</v>
      </c>
      <c r="AE93" s="139">
        <f>AD93/AD$116</f>
        <v>2.154968835233678E-4</v>
      </c>
      <c r="AF93" s="136">
        <v>2</v>
      </c>
      <c r="AG93" s="137">
        <v>455</v>
      </c>
      <c r="AH93" s="137">
        <v>122</v>
      </c>
      <c r="AI93" s="170">
        <v>31.593</v>
      </c>
      <c r="AJ93" s="139">
        <f>AI93/AI$116</f>
        <v>2.452945211710492E-4</v>
      </c>
    </row>
    <row r="94" spans="1:36" x14ac:dyDescent="0.2">
      <c r="A94" s="114" t="str">
        <f>$A$14</f>
        <v>3 – mittel</v>
      </c>
      <c r="B94" s="36">
        <v>2</v>
      </c>
      <c r="C94" s="10">
        <v>1603</v>
      </c>
      <c r="D94" s="10">
        <v>621</v>
      </c>
      <c r="E94" s="154">
        <v>437.41199999999998</v>
      </c>
      <c r="F94" s="37">
        <f>E94/E$116</f>
        <v>3.14876937569326E-3</v>
      </c>
      <c r="G94" s="53">
        <v>2</v>
      </c>
      <c r="H94" s="54">
        <v>1571</v>
      </c>
      <c r="I94" s="54">
        <v>606</v>
      </c>
      <c r="J94" s="164">
        <v>417.36700000000002</v>
      </c>
      <c r="K94" s="56">
        <f>J94/J$116</f>
        <v>3.2646117082643731E-3</v>
      </c>
      <c r="L94" s="136">
        <v>4</v>
      </c>
      <c r="M94" s="137">
        <v>12169</v>
      </c>
      <c r="N94" s="137">
        <v>3834</v>
      </c>
      <c r="O94" s="170">
        <v>4136.6859999999997</v>
      </c>
      <c r="P94" s="139">
        <f>O94/O$116</f>
        <v>3.086846047601018E-2</v>
      </c>
      <c r="Q94" s="136">
        <v>5</v>
      </c>
      <c r="R94" s="137">
        <v>30504</v>
      </c>
      <c r="S94" s="137">
        <v>9197</v>
      </c>
      <c r="T94" s="170">
        <v>8971.6119999999992</v>
      </c>
      <c r="U94" s="139">
        <f>T94/T$116</f>
        <v>7.0488660832652761E-2</v>
      </c>
      <c r="V94" s="136">
        <v>7</v>
      </c>
      <c r="W94" s="137">
        <v>36712</v>
      </c>
      <c r="X94" s="137">
        <v>10887</v>
      </c>
      <c r="Y94" s="170">
        <v>10823.101000000001</v>
      </c>
      <c r="Z94" s="139">
        <f>Y94/Y$116</f>
        <v>9.0761272165139462E-2</v>
      </c>
      <c r="AA94" s="136">
        <v>9</v>
      </c>
      <c r="AB94" s="137">
        <v>60538</v>
      </c>
      <c r="AC94" s="137">
        <v>18021</v>
      </c>
      <c r="AD94" s="170">
        <v>17345.017</v>
      </c>
      <c r="AE94" s="139">
        <f>AD94/AD$116</f>
        <v>0.13842667610398615</v>
      </c>
      <c r="AF94" s="136">
        <v>10</v>
      </c>
      <c r="AG94" s="137">
        <v>54821</v>
      </c>
      <c r="AH94" s="137">
        <v>16079</v>
      </c>
      <c r="AI94" s="170">
        <v>14638.897000000001</v>
      </c>
      <c r="AJ94" s="139">
        <f>AI94/AI$116</f>
        <v>0.11365939385583228</v>
      </c>
    </row>
    <row r="95" spans="1:36" x14ac:dyDescent="0.2">
      <c r="A95" s="114" t="str">
        <f>$A$15</f>
        <v>4 – eher hoch</v>
      </c>
      <c r="B95" s="36">
        <v>33</v>
      </c>
      <c r="C95" s="10">
        <v>310115</v>
      </c>
      <c r="D95" s="10">
        <v>155858</v>
      </c>
      <c r="E95" s="154">
        <v>138396.245</v>
      </c>
      <c r="F95" s="37">
        <f>E95/E$116</f>
        <v>0.9962640667538647</v>
      </c>
      <c r="G95" s="53">
        <v>33</v>
      </c>
      <c r="H95" s="54">
        <v>303788</v>
      </c>
      <c r="I95" s="54">
        <v>150674</v>
      </c>
      <c r="J95" s="164">
        <v>127347.09299999999</v>
      </c>
      <c r="K95" s="56">
        <f>J95/J$116</f>
        <v>0.99609890293490366</v>
      </c>
      <c r="L95" s="136">
        <v>32</v>
      </c>
      <c r="M95" s="137">
        <v>313083</v>
      </c>
      <c r="N95" s="137">
        <v>152206</v>
      </c>
      <c r="O95" s="170">
        <v>129783.96400000001</v>
      </c>
      <c r="P95" s="139">
        <f>O95/O$116</f>
        <v>0.9684639257497254</v>
      </c>
      <c r="Q95" s="136">
        <v>30</v>
      </c>
      <c r="R95" s="137">
        <v>290038</v>
      </c>
      <c r="S95" s="137">
        <v>140368</v>
      </c>
      <c r="T95" s="170">
        <v>118062.272</v>
      </c>
      <c r="U95" s="139">
        <f>T95/T$116</f>
        <v>0.92759823408997144</v>
      </c>
      <c r="V95" s="136">
        <v>28</v>
      </c>
      <c r="W95" s="137">
        <v>271164</v>
      </c>
      <c r="X95" s="137">
        <v>132781</v>
      </c>
      <c r="Y95" s="170">
        <v>108332.087</v>
      </c>
      <c r="Z95" s="139">
        <f>Y95/Y$116</f>
        <v>0.90846034167329359</v>
      </c>
      <c r="AA95" s="136">
        <v>30</v>
      </c>
      <c r="AB95" s="137">
        <v>278434</v>
      </c>
      <c r="AC95" s="137">
        <v>135682</v>
      </c>
      <c r="AD95" s="170">
        <v>107800.93700000001</v>
      </c>
      <c r="AE95" s="139">
        <f>AD95/AD$116</f>
        <v>0.8603350109028558</v>
      </c>
      <c r="AF95" s="136">
        <v>43</v>
      </c>
      <c r="AG95" s="137">
        <v>302822</v>
      </c>
      <c r="AH95" s="137">
        <v>143402</v>
      </c>
      <c r="AI95" s="170">
        <v>114009.14200000001</v>
      </c>
      <c r="AJ95" s="139">
        <f>AI95/AI$116</f>
        <v>0.88519032367968087</v>
      </c>
    </row>
    <row r="96" spans="1:36" x14ac:dyDescent="0.2">
      <c r="A96" s="114" t="str">
        <f>$A$16</f>
        <v>5 – hoch</v>
      </c>
      <c r="B96" s="36">
        <v>3</v>
      </c>
      <c r="C96" s="10">
        <v>11</v>
      </c>
      <c r="D96" s="10">
        <v>175</v>
      </c>
      <c r="E96" s="154">
        <v>81.566000000000003</v>
      </c>
      <c r="F96" s="37">
        <f>E96/E$116</f>
        <v>5.8716387044204649E-4</v>
      </c>
      <c r="G96" s="53">
        <v>3</v>
      </c>
      <c r="H96" s="54">
        <v>11</v>
      </c>
      <c r="I96" s="54">
        <v>180</v>
      </c>
      <c r="J96" s="164">
        <v>81.372</v>
      </c>
      <c r="K96" s="56">
        <f>J96/J$116</f>
        <v>6.3648535683196936E-4</v>
      </c>
      <c r="L96" s="136">
        <v>1</v>
      </c>
      <c r="M96" s="137">
        <v>11</v>
      </c>
      <c r="N96" s="137">
        <v>25</v>
      </c>
      <c r="O96" s="170">
        <v>59.777000000000001</v>
      </c>
      <c r="P96" s="139">
        <f>O96/O$116</f>
        <v>4.4606333714341883E-4</v>
      </c>
      <c r="Q96" s="136">
        <v>1</v>
      </c>
      <c r="R96" s="137">
        <v>11</v>
      </c>
      <c r="S96" s="137">
        <v>25</v>
      </c>
      <c r="T96" s="170">
        <v>58.862000000000002</v>
      </c>
      <c r="U96" s="139">
        <f>T96/T$116</f>
        <v>4.6247023990021046E-4</v>
      </c>
      <c r="V96" s="136">
        <v>1</v>
      </c>
      <c r="W96" s="137">
        <v>11</v>
      </c>
      <c r="X96" s="137">
        <v>26</v>
      </c>
      <c r="Y96" s="170">
        <v>57.723999999999997</v>
      </c>
      <c r="Z96" s="139">
        <f>Y96/Y$116</f>
        <v>4.8406678219675762E-4</v>
      </c>
      <c r="AA96" s="136">
        <v>3</v>
      </c>
      <c r="AB96" s="137">
        <v>18</v>
      </c>
      <c r="AC96" s="137">
        <v>101</v>
      </c>
      <c r="AD96" s="170">
        <v>128.16</v>
      </c>
      <c r="AE96" s="139">
        <f>AD96/AD$116</f>
        <v>1.0228161096346498E-3</v>
      </c>
      <c r="AF96" s="136">
        <v>3</v>
      </c>
      <c r="AG96" s="137">
        <v>18</v>
      </c>
      <c r="AH96" s="137">
        <v>102</v>
      </c>
      <c r="AI96" s="170">
        <v>116.559</v>
      </c>
      <c r="AJ96" s="139">
        <f>AI96/AI$116</f>
        <v>9.0498794331580806E-4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1.0000000000000002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tief</v>
      </c>
      <c r="B132" s="209">
        <v>225</v>
      </c>
      <c r="C132" s="210">
        <v>505214</v>
      </c>
      <c r="D132" s="210">
        <v>15835</v>
      </c>
      <c r="E132" s="211">
        <v>41857.036999999997</v>
      </c>
      <c r="F132" s="212">
        <f>E132/E$156</f>
        <v>5.4943614160887881E-2</v>
      </c>
      <c r="G132" s="217">
        <v>263</v>
      </c>
      <c r="H132" s="218">
        <v>459180</v>
      </c>
      <c r="I132" s="218">
        <v>17813</v>
      </c>
      <c r="J132" s="219">
        <v>34824.195</v>
      </c>
      <c r="K132" s="220">
        <f>J132/J$156</f>
        <v>4.9877442740310259E-2</v>
      </c>
      <c r="L132" s="227">
        <v>273</v>
      </c>
      <c r="M132" s="228">
        <v>444290</v>
      </c>
      <c r="N132" s="228">
        <v>17419</v>
      </c>
      <c r="O132" s="229">
        <v>34823.976000000002</v>
      </c>
      <c r="P132" s="230">
        <f>O132/O$156</f>
        <v>5.2007453391252255E-2</v>
      </c>
      <c r="Q132" s="227">
        <v>286</v>
      </c>
      <c r="R132" s="228">
        <v>398668</v>
      </c>
      <c r="S132" s="228">
        <v>15670</v>
      </c>
      <c r="T132" s="229">
        <v>30115.208999999999</v>
      </c>
      <c r="U132" s="230">
        <f>T132/T$156</f>
        <v>4.7428474018692143E-2</v>
      </c>
      <c r="V132" s="227">
        <v>318</v>
      </c>
      <c r="W132" s="228">
        <v>437505</v>
      </c>
      <c r="X132" s="228">
        <v>18194</v>
      </c>
      <c r="Y132" s="229">
        <v>33357.637000000002</v>
      </c>
      <c r="Z132" s="230">
        <f>Y132/Y$156</f>
        <v>5.5107892533748405E-2</v>
      </c>
      <c r="AA132" s="227">
        <v>351</v>
      </c>
      <c r="AB132" s="228">
        <v>429989</v>
      </c>
      <c r="AC132" s="228">
        <v>20558</v>
      </c>
      <c r="AD132" s="229">
        <v>33163.567999999999</v>
      </c>
      <c r="AE132" s="230">
        <f>AD132/AD$156</f>
        <v>5.7530195627556575E-2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eher tief</v>
      </c>
      <c r="B133" s="209">
        <v>241</v>
      </c>
      <c r="C133" s="210">
        <v>904902</v>
      </c>
      <c r="D133" s="210">
        <v>77333</v>
      </c>
      <c r="E133" s="211">
        <v>114338.014</v>
      </c>
      <c r="F133" s="212">
        <f>E133/E$156</f>
        <v>0.15008572453750602</v>
      </c>
      <c r="G133" s="217">
        <v>261</v>
      </c>
      <c r="H133" s="218">
        <v>697047</v>
      </c>
      <c r="I133" s="218">
        <v>69628</v>
      </c>
      <c r="J133" s="219">
        <v>86691.066999999995</v>
      </c>
      <c r="K133" s="220">
        <f>J133/J$156</f>
        <v>0.12416449914747205</v>
      </c>
      <c r="L133" s="227">
        <v>264</v>
      </c>
      <c r="M133" s="228">
        <v>661605</v>
      </c>
      <c r="N133" s="228">
        <v>65386</v>
      </c>
      <c r="O133" s="229">
        <v>81029.184999999998</v>
      </c>
      <c r="P133" s="230">
        <f>O133/O$156</f>
        <v>0.12101207404400507</v>
      </c>
      <c r="Q133" s="227">
        <v>285</v>
      </c>
      <c r="R133" s="228">
        <v>684855</v>
      </c>
      <c r="S133" s="228">
        <v>68197</v>
      </c>
      <c r="T133" s="229">
        <v>78477.63</v>
      </c>
      <c r="U133" s="230">
        <f>T133/T$156</f>
        <v>0.12359450122041442</v>
      </c>
      <c r="V133" s="227">
        <v>327</v>
      </c>
      <c r="W133" s="228">
        <v>703851</v>
      </c>
      <c r="X133" s="228">
        <v>74415</v>
      </c>
      <c r="Y133" s="229">
        <v>77230.051000000007</v>
      </c>
      <c r="Z133" s="230">
        <f>Y133/Y$156</f>
        <v>0.12758653590732189</v>
      </c>
      <c r="AA133" s="227">
        <v>374</v>
      </c>
      <c r="AB133" s="228">
        <v>795154</v>
      </c>
      <c r="AC133" s="228">
        <v>82882</v>
      </c>
      <c r="AD133" s="229">
        <v>81860.346000000005</v>
      </c>
      <c r="AE133" s="230">
        <f>AD133/AD$156</f>
        <v>0.1420064849330889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mittel</v>
      </c>
      <c r="B134" s="209">
        <v>462</v>
      </c>
      <c r="C134" s="210">
        <v>964258</v>
      </c>
      <c r="D134" s="210">
        <v>207938</v>
      </c>
      <c r="E134" s="211">
        <v>200069.29</v>
      </c>
      <c r="F134" s="212">
        <f>E134/E$156</f>
        <v>0.26262083183773344</v>
      </c>
      <c r="G134" s="217">
        <v>476</v>
      </c>
      <c r="H134" s="218">
        <v>954743</v>
      </c>
      <c r="I134" s="218">
        <v>224537</v>
      </c>
      <c r="J134" s="219">
        <v>206855.46</v>
      </c>
      <c r="K134" s="220">
        <f>J134/J$156</f>
        <v>0.29627163992363753</v>
      </c>
      <c r="L134" s="227">
        <v>505</v>
      </c>
      <c r="M134" s="228">
        <v>939687</v>
      </c>
      <c r="N134" s="228">
        <v>222065</v>
      </c>
      <c r="O134" s="229">
        <v>206866.98699999999</v>
      </c>
      <c r="P134" s="230">
        <f>O134/O$156</f>
        <v>0.30894304500414554</v>
      </c>
      <c r="Q134" s="227">
        <v>499</v>
      </c>
      <c r="R134" s="228">
        <v>787839</v>
      </c>
      <c r="S134" s="228">
        <v>161327</v>
      </c>
      <c r="T134" s="229">
        <v>157711.84400000001</v>
      </c>
      <c r="U134" s="230">
        <f>T134/T$156</f>
        <v>0.24838054737040108</v>
      </c>
      <c r="V134" s="227">
        <v>494</v>
      </c>
      <c r="W134" s="228">
        <v>754638</v>
      </c>
      <c r="X134" s="228">
        <v>163425</v>
      </c>
      <c r="Y134" s="229">
        <v>159468.56099999999</v>
      </c>
      <c r="Z134" s="230">
        <f>Y134/Y$156</f>
        <v>0.26344720766940122</v>
      </c>
      <c r="AA134" s="227">
        <v>514</v>
      </c>
      <c r="AB134" s="228">
        <v>734396</v>
      </c>
      <c r="AC134" s="228">
        <v>170050</v>
      </c>
      <c r="AD134" s="229">
        <v>161286.00700000001</v>
      </c>
      <c r="AE134" s="230">
        <f>AD134/AD$156</f>
        <v>0.27978942237751558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eher hoch</v>
      </c>
      <c r="B135" s="209">
        <v>324</v>
      </c>
      <c r="C135" s="210">
        <v>804787</v>
      </c>
      <c r="D135" s="210">
        <v>459072</v>
      </c>
      <c r="E135" s="211">
        <v>388467.15399999998</v>
      </c>
      <c r="F135" s="212">
        <f>E135/E$156</f>
        <v>0.50992117343504784</v>
      </c>
      <c r="G135" s="217">
        <v>350</v>
      </c>
      <c r="H135" s="218">
        <v>766375</v>
      </c>
      <c r="I135" s="218">
        <v>440154</v>
      </c>
      <c r="J135" s="219">
        <v>353824.10700000002</v>
      </c>
      <c r="K135" s="220">
        <f>J135/J$156</f>
        <v>0.5067695502231685</v>
      </c>
      <c r="L135" s="227">
        <v>361</v>
      </c>
      <c r="M135" s="228">
        <v>720082</v>
      </c>
      <c r="N135" s="228">
        <v>420897</v>
      </c>
      <c r="O135" s="229">
        <v>330168.033</v>
      </c>
      <c r="P135" s="230">
        <f>O135/O$156</f>
        <v>0.49308552784233867</v>
      </c>
      <c r="Q135" s="227">
        <v>350</v>
      </c>
      <c r="R135" s="228">
        <v>792348</v>
      </c>
      <c r="S135" s="228">
        <v>457025</v>
      </c>
      <c r="T135" s="229">
        <v>351028.74800000002</v>
      </c>
      <c r="U135" s="230">
        <f>T135/T$156</f>
        <v>0.55283554081700159</v>
      </c>
      <c r="V135" s="227">
        <v>334</v>
      </c>
      <c r="W135" s="228">
        <v>737008</v>
      </c>
      <c r="X135" s="228">
        <v>432422</v>
      </c>
      <c r="Y135" s="229">
        <v>319330.67700000003</v>
      </c>
      <c r="Z135" s="230">
        <f>Y135/Y$156</f>
        <v>0.52754458089597667</v>
      </c>
      <c r="AA135" s="227">
        <v>321</v>
      </c>
      <c r="AB135" s="228">
        <v>682023</v>
      </c>
      <c r="AC135" s="228">
        <v>406370</v>
      </c>
      <c r="AD135" s="229">
        <v>286606.75799999997</v>
      </c>
      <c r="AE135" s="230">
        <f>AD135/AD$156</f>
        <v>0.49718844654832572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hoch</v>
      </c>
      <c r="B136" s="209">
        <v>90</v>
      </c>
      <c r="C136" s="210">
        <v>9447</v>
      </c>
      <c r="D136" s="210">
        <v>32140</v>
      </c>
      <c r="E136" s="211">
        <v>17086.555</v>
      </c>
      <c r="F136" s="212">
        <f>E136/E$156</f>
        <v>2.2428656028824729E-2</v>
      </c>
      <c r="G136" s="217">
        <v>93</v>
      </c>
      <c r="H136" s="218">
        <v>8997</v>
      </c>
      <c r="I136" s="218">
        <v>33025</v>
      </c>
      <c r="J136" s="219">
        <v>16000.449000000001</v>
      </c>
      <c r="K136" s="220">
        <f>J136/J$156</f>
        <v>2.2916867965411824E-2</v>
      </c>
      <c r="L136" s="227">
        <v>92</v>
      </c>
      <c r="M136" s="228">
        <v>9781</v>
      </c>
      <c r="N136" s="228">
        <v>34644</v>
      </c>
      <c r="O136" s="229">
        <v>16707.688999999998</v>
      </c>
      <c r="P136" s="230">
        <f>O136/O$156</f>
        <v>2.4951899718258414E-2</v>
      </c>
      <c r="Q136" s="227">
        <v>97</v>
      </c>
      <c r="R136" s="228">
        <v>10650</v>
      </c>
      <c r="S136" s="228">
        <v>35352</v>
      </c>
      <c r="T136" s="229">
        <v>17627.098999999998</v>
      </c>
      <c r="U136" s="230">
        <f>T136/T$156</f>
        <v>2.776093657349063E-2</v>
      </c>
      <c r="V136" s="227">
        <v>96</v>
      </c>
      <c r="W136" s="228">
        <v>10135</v>
      </c>
      <c r="X136" s="228">
        <v>34041</v>
      </c>
      <c r="Y136" s="229">
        <v>15928.129000000001</v>
      </c>
      <c r="Z136" s="230">
        <f>Y136/Y$156</f>
        <v>2.6313782993552016E-2</v>
      </c>
      <c r="AA136" s="227">
        <v>93</v>
      </c>
      <c r="AB136" s="228">
        <v>8390</v>
      </c>
      <c r="AC136" s="228">
        <v>29913</v>
      </c>
      <c r="AD136" s="229">
        <v>13538.305</v>
      </c>
      <c r="AE136" s="230">
        <f>AD136/AD$156</f>
        <v>2.3485450513513122E-2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0.99999999999999989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1.0000000000000002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0.99999999999999989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634960.53000000014</v>
      </c>
      <c r="U156" s="235">
        <f t="shared" si="9"/>
        <v>0.99999999999999989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605315.05499999993</v>
      </c>
      <c r="Z156" s="235">
        <f t="shared" si="9"/>
        <v>1.0000000000000002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576454.98400000005</v>
      </c>
      <c r="AE156" s="235">
        <f t="shared" si="9"/>
        <v>0.99999999999999989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tief</v>
      </c>
      <c r="B172" s="237">
        <v>50</v>
      </c>
      <c r="C172" s="238">
        <v>794687</v>
      </c>
      <c r="D172" s="238">
        <v>442</v>
      </c>
      <c r="E172" s="239">
        <v>73765.409</v>
      </c>
      <c r="F172" s="240">
        <f>E172/E$196</f>
        <v>0.96594266000263984</v>
      </c>
      <c r="G172" s="245">
        <v>69</v>
      </c>
      <c r="H172" s="246">
        <v>1030805</v>
      </c>
      <c r="I172" s="246">
        <v>417</v>
      </c>
      <c r="J172" s="247">
        <v>92929.065000000002</v>
      </c>
      <c r="K172" s="248">
        <f>J172/J$196</f>
        <v>0.96700330506595267</v>
      </c>
      <c r="L172" s="255">
        <v>72</v>
      </c>
      <c r="M172" s="256">
        <v>1052784</v>
      </c>
      <c r="N172" s="256">
        <v>372</v>
      </c>
      <c r="O172" s="257">
        <v>95928.535000000003</v>
      </c>
      <c r="P172" s="258">
        <f>O172/O$196</f>
        <v>0.96234757848865415</v>
      </c>
      <c r="Q172" s="255">
        <v>73</v>
      </c>
      <c r="R172" s="256">
        <v>1031667</v>
      </c>
      <c r="S172" s="256">
        <v>326</v>
      </c>
      <c r="T172" s="257">
        <v>93730.12</v>
      </c>
      <c r="U172" s="258">
        <f>T172/T$196</f>
        <v>0.9581189204682582</v>
      </c>
      <c r="V172" s="255">
        <v>87</v>
      </c>
      <c r="W172" s="256">
        <v>992806</v>
      </c>
      <c r="X172" s="256">
        <v>44</v>
      </c>
      <c r="Y172" s="257">
        <v>89884.278000000006</v>
      </c>
      <c r="Z172" s="258">
        <f>Y172/Y$196</f>
        <v>0.91098724202212134</v>
      </c>
      <c r="AA172" s="255">
        <v>83</v>
      </c>
      <c r="AB172" s="256">
        <v>907300</v>
      </c>
      <c r="AC172" s="256">
        <v>1667</v>
      </c>
      <c r="AD172" s="257">
        <v>79651.391000000003</v>
      </c>
      <c r="AE172" s="258">
        <f>AD172/AD$196</f>
        <v>0.77879694155697898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eher tief</v>
      </c>
      <c r="B173" s="237">
        <v>22</v>
      </c>
      <c r="C173" s="238">
        <v>19539</v>
      </c>
      <c r="D173" s="238">
        <v>0</v>
      </c>
      <c r="E173" s="239">
        <v>2249.0680000000002</v>
      </c>
      <c r="F173" s="240">
        <f>E173/E$196</f>
        <v>2.9451076810904923E-2</v>
      </c>
      <c r="G173" s="245">
        <v>32</v>
      </c>
      <c r="H173" s="246">
        <v>18860</v>
      </c>
      <c r="I173" s="246">
        <v>142</v>
      </c>
      <c r="J173" s="247">
        <v>2999.777</v>
      </c>
      <c r="K173" s="248">
        <f>J173/J$196</f>
        <v>3.1215145374171454E-2</v>
      </c>
      <c r="L173" s="255">
        <v>41</v>
      </c>
      <c r="M173" s="256">
        <v>20761</v>
      </c>
      <c r="N173" s="256">
        <v>125</v>
      </c>
      <c r="O173" s="257">
        <v>3390.4609999999998</v>
      </c>
      <c r="P173" s="258">
        <f>O173/O$196</f>
        <v>3.4012840218087564E-2</v>
      </c>
      <c r="Q173" s="255">
        <v>41</v>
      </c>
      <c r="R173" s="256">
        <v>20152</v>
      </c>
      <c r="S173" s="256">
        <v>144</v>
      </c>
      <c r="T173" s="257">
        <v>3382.049</v>
      </c>
      <c r="U173" s="258">
        <f>T173/T$196</f>
        <v>3.4571652493891526E-2</v>
      </c>
      <c r="V173" s="255">
        <v>37</v>
      </c>
      <c r="W173" s="256">
        <v>92211</v>
      </c>
      <c r="X173" s="256">
        <v>11852</v>
      </c>
      <c r="Y173" s="257">
        <v>8353.5319999999992</v>
      </c>
      <c r="Z173" s="258">
        <f>Y173/Y$196</f>
        <v>8.4663984037603709E-2</v>
      </c>
      <c r="AA173" s="255">
        <v>47</v>
      </c>
      <c r="AB173" s="256">
        <v>21663</v>
      </c>
      <c r="AC173" s="256">
        <v>1239</v>
      </c>
      <c r="AD173" s="257">
        <v>3301.55</v>
      </c>
      <c r="AE173" s="258">
        <f>AD173/AD$196</f>
        <v>3.2281131692947385E-2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mittel</v>
      </c>
      <c r="B174" s="237">
        <v>2</v>
      </c>
      <c r="C174" s="238">
        <v>896</v>
      </c>
      <c r="D174" s="238">
        <v>92</v>
      </c>
      <c r="E174" s="239">
        <v>153.267</v>
      </c>
      <c r="F174" s="240">
        <f>E174/E$196</f>
        <v>2.0069994280195015E-3</v>
      </c>
      <c r="G174" s="245">
        <v>3</v>
      </c>
      <c r="H174" s="246">
        <v>205</v>
      </c>
      <c r="I174" s="246">
        <v>0</v>
      </c>
      <c r="J174" s="247">
        <v>76.081999999999994</v>
      </c>
      <c r="K174" s="248">
        <f>J174/J$196</f>
        <v>7.9169574616970277E-4</v>
      </c>
      <c r="L174" s="255">
        <v>3</v>
      </c>
      <c r="M174" s="256">
        <v>330</v>
      </c>
      <c r="N174" s="256">
        <v>19</v>
      </c>
      <c r="O174" s="257">
        <v>73.775000000000006</v>
      </c>
      <c r="P174" s="258">
        <f>O174/O$196</f>
        <v>7.4010504385374455E-4</v>
      </c>
      <c r="Q174" s="255">
        <v>1</v>
      </c>
      <c r="R174" s="256">
        <v>37</v>
      </c>
      <c r="S174" s="256">
        <v>8</v>
      </c>
      <c r="T174" s="257">
        <v>11.398</v>
      </c>
      <c r="U174" s="258">
        <f>T174/T$196</f>
        <v>1.1651152751641848E-4</v>
      </c>
      <c r="V174" s="255">
        <v>6</v>
      </c>
      <c r="W174" s="256">
        <v>827</v>
      </c>
      <c r="X174" s="256">
        <v>192</v>
      </c>
      <c r="Y174" s="257">
        <v>124.871</v>
      </c>
      <c r="Z174" s="258">
        <f>Y174/Y$196</f>
        <v>1.2655815947984173E-3</v>
      </c>
      <c r="AA174" s="255">
        <v>8</v>
      </c>
      <c r="AB174" s="256">
        <v>84432</v>
      </c>
      <c r="AC174" s="256">
        <v>1844</v>
      </c>
      <c r="AD174" s="257">
        <v>11922.116</v>
      </c>
      <c r="AE174" s="258">
        <f>AD174/AD$196</f>
        <v>0.11656930734188338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eher hoch</v>
      </c>
      <c r="B175" s="237">
        <v>2</v>
      </c>
      <c r="C175" s="238">
        <v>322</v>
      </c>
      <c r="D175" s="238">
        <v>0</v>
      </c>
      <c r="E175" s="239">
        <v>198.49600000000001</v>
      </c>
      <c r="F175" s="240">
        <f>E175/E$196</f>
        <v>2.5992637584356646E-3</v>
      </c>
      <c r="G175" s="245">
        <v>1</v>
      </c>
      <c r="H175" s="246">
        <v>315</v>
      </c>
      <c r="I175" s="246">
        <v>116</v>
      </c>
      <c r="J175" s="247">
        <v>94.117999999999995</v>
      </c>
      <c r="K175" s="248">
        <f>J175/J$196</f>
        <v>9.7937515099498018E-4</v>
      </c>
      <c r="L175" s="255">
        <v>3</v>
      </c>
      <c r="M175" s="256">
        <v>869</v>
      </c>
      <c r="N175" s="256">
        <v>378</v>
      </c>
      <c r="O175" s="257">
        <v>288.71800000000002</v>
      </c>
      <c r="P175" s="258">
        <f>O175/O$196</f>
        <v>2.896396449357715E-3</v>
      </c>
      <c r="Q175" s="255">
        <v>7</v>
      </c>
      <c r="R175" s="256">
        <v>1838</v>
      </c>
      <c r="S175" s="256">
        <v>676</v>
      </c>
      <c r="T175" s="257">
        <v>702.26400000000001</v>
      </c>
      <c r="U175" s="258">
        <f>T175/T$196</f>
        <v>7.1786147885409823E-3</v>
      </c>
      <c r="V175" s="255">
        <v>4</v>
      </c>
      <c r="W175" s="256">
        <v>831</v>
      </c>
      <c r="X175" s="256">
        <v>180</v>
      </c>
      <c r="Y175" s="257">
        <v>303.89999999999998</v>
      </c>
      <c r="Z175" s="258">
        <f>Y175/Y$196</f>
        <v>3.0800605958087868E-3</v>
      </c>
      <c r="AA175" s="255">
        <v>9</v>
      </c>
      <c r="AB175" s="256">
        <v>1310</v>
      </c>
      <c r="AC175" s="256">
        <v>381</v>
      </c>
      <c r="AD175" s="257">
        <v>7399.5690000000004</v>
      </c>
      <c r="AE175" s="258">
        <f>AD175/AD$196</f>
        <v>7.2349793690857631E-2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hoch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1</v>
      </c>
      <c r="H176" s="246">
        <v>0</v>
      </c>
      <c r="I176" s="246">
        <v>3</v>
      </c>
      <c r="J176" s="247">
        <v>1.0069999999999999</v>
      </c>
      <c r="K176" s="248">
        <f>J176/J$196</f>
        <v>1.0478662711191749E-5</v>
      </c>
      <c r="L176" s="255">
        <v>2</v>
      </c>
      <c r="M176" s="256">
        <v>0</v>
      </c>
      <c r="N176" s="256">
        <v>2</v>
      </c>
      <c r="O176" s="257">
        <v>0.307</v>
      </c>
      <c r="P176" s="258">
        <f>O176/O$196</f>
        <v>3.0798000469413696E-6</v>
      </c>
      <c r="Q176" s="255">
        <v>4</v>
      </c>
      <c r="R176" s="256">
        <v>0</v>
      </c>
      <c r="S176" s="256">
        <v>2</v>
      </c>
      <c r="T176" s="257">
        <v>1.399</v>
      </c>
      <c r="U176" s="258">
        <f>T176/T$196</f>
        <v>1.4300721792899586E-5</v>
      </c>
      <c r="V176" s="255">
        <v>2</v>
      </c>
      <c r="W176" s="256">
        <v>0</v>
      </c>
      <c r="X176" s="256">
        <v>2</v>
      </c>
      <c r="Y176" s="257">
        <v>0.309</v>
      </c>
      <c r="Z176" s="258">
        <f>Y176/Y$196</f>
        <v>3.131749667999063E-6</v>
      </c>
      <c r="AA176" s="255">
        <v>2</v>
      </c>
      <c r="AB176" s="256">
        <v>0</v>
      </c>
      <c r="AC176" s="256">
        <v>2</v>
      </c>
      <c r="AD176" s="257">
        <v>0.28899999999999998</v>
      </c>
      <c r="AE176" s="258">
        <f>AD176/AD$196</f>
        <v>2.8257173325443484E-6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99681.795999999988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98666.889999999985</v>
      </c>
      <c r="Z196" s="263">
        <f t="shared" si="11"/>
        <v>1.0000000000000002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0.99999999999999989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Translation!$A$58</f>
        <v>Risikodimension Anlagestrategie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Risikostufe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tief</v>
      </c>
      <c r="B12" s="30">
        <v>153</v>
      </c>
      <c r="C12" s="6">
        <v>847770</v>
      </c>
      <c r="D12" s="6">
        <v>6823</v>
      </c>
      <c r="E12" s="150">
        <v>85672.85</v>
      </c>
      <c r="F12" s="31">
        <f>E12/E$36</f>
        <v>8.7680782622598652E-2</v>
      </c>
      <c r="G12" s="41">
        <v>193</v>
      </c>
      <c r="H12" s="42">
        <v>1072257</v>
      </c>
      <c r="I12" s="42">
        <v>5650</v>
      </c>
      <c r="J12" s="160">
        <v>105029.77099999999</v>
      </c>
      <c r="K12" s="44">
        <f>J12/J$36</f>
        <v>0.11389771508940963</v>
      </c>
      <c r="L12" s="76">
        <v>205</v>
      </c>
      <c r="M12" s="122">
        <v>1101376</v>
      </c>
      <c r="N12" s="122">
        <v>7659</v>
      </c>
      <c r="O12" s="166">
        <v>108036.177</v>
      </c>
      <c r="P12" s="124">
        <f>O12/O$36</f>
        <v>0.11960327487347408</v>
      </c>
      <c r="Q12" s="76">
        <v>222</v>
      </c>
      <c r="R12" s="122">
        <v>1081631</v>
      </c>
      <c r="S12" s="122">
        <v>7386</v>
      </c>
      <c r="T12" s="166">
        <v>106132.03</v>
      </c>
      <c r="U12" s="124">
        <f>T12/T$36</f>
        <v>0.12339999052095052</v>
      </c>
      <c r="V12" s="76">
        <v>246</v>
      </c>
      <c r="W12" s="122">
        <v>1113973</v>
      </c>
      <c r="X12" s="122">
        <v>16978</v>
      </c>
      <c r="Y12" s="166">
        <v>105275.054</v>
      </c>
      <c r="Z12" s="124">
        <f>Y12/Y$36</f>
        <v>0.12788049498014256</v>
      </c>
      <c r="AA12" s="76">
        <v>298</v>
      </c>
      <c r="AB12" s="122">
        <v>1135598</v>
      </c>
      <c r="AC12" s="122">
        <v>25250</v>
      </c>
      <c r="AD12" s="166">
        <v>115090.25</v>
      </c>
      <c r="AE12" s="124">
        <f>AD12/AD$36</f>
        <v>0.14314155530430625</v>
      </c>
      <c r="AF12" s="76">
        <v>0</v>
      </c>
      <c r="AG12" s="122">
        <v>0</v>
      </c>
      <c r="AH12" s="122">
        <v>0</v>
      </c>
      <c r="AI12" s="166">
        <v>0</v>
      </c>
      <c r="AJ12" s="124">
        <f>AI12/AI$36</f>
        <v>0</v>
      </c>
    </row>
    <row r="13" spans="1:36" x14ac:dyDescent="0.2">
      <c r="A13" s="114" t="str">
        <f>Translation!$A61</f>
        <v>2 – eher tief</v>
      </c>
      <c r="B13" s="30">
        <v>132</v>
      </c>
      <c r="C13" s="6">
        <v>164712</v>
      </c>
      <c r="D13" s="6">
        <v>70964</v>
      </c>
      <c r="E13" s="150">
        <v>49985.415000000001</v>
      </c>
      <c r="F13" s="31">
        <f>E13/E$36</f>
        <v>5.1156933695043198E-2</v>
      </c>
      <c r="G13" s="41">
        <v>181</v>
      </c>
      <c r="H13" s="42">
        <v>251588</v>
      </c>
      <c r="I13" s="42">
        <v>80224</v>
      </c>
      <c r="J13" s="160">
        <v>60831.021000000001</v>
      </c>
      <c r="K13" s="44">
        <f>J13/J$36</f>
        <v>6.5967146576525373E-2</v>
      </c>
      <c r="L13" s="76">
        <v>189</v>
      </c>
      <c r="M13" s="122">
        <v>228801</v>
      </c>
      <c r="N13" s="122">
        <v>79255</v>
      </c>
      <c r="O13" s="166">
        <v>59624.810000000005</v>
      </c>
      <c r="P13" s="124">
        <f>O13/O$36</f>
        <v>6.6008653191316338E-2</v>
      </c>
      <c r="Q13" s="76">
        <v>221</v>
      </c>
      <c r="R13" s="122">
        <v>231053</v>
      </c>
      <c r="S13" s="122">
        <v>87285</v>
      </c>
      <c r="T13" s="166">
        <v>64738.623000000007</v>
      </c>
      <c r="U13" s="124">
        <f>T13/T$36</f>
        <v>7.5271767293430547E-2</v>
      </c>
      <c r="V13" s="76">
        <v>254</v>
      </c>
      <c r="W13" s="122">
        <v>263814</v>
      </c>
      <c r="X13" s="122">
        <v>90683</v>
      </c>
      <c r="Y13" s="166">
        <v>67922.933999999994</v>
      </c>
      <c r="Z13" s="124">
        <f>Y13/Y$36</f>
        <v>8.2507850534311325E-2</v>
      </c>
      <c r="AA13" s="76">
        <v>383</v>
      </c>
      <c r="AB13" s="122">
        <v>387252</v>
      </c>
      <c r="AC13" s="122">
        <v>116343</v>
      </c>
      <c r="AD13" s="166">
        <v>88748.237999999998</v>
      </c>
      <c r="AE13" s="124">
        <f>AD13/AD$36</f>
        <v>0.11037912262625837</v>
      </c>
      <c r="AF13" s="76">
        <v>253</v>
      </c>
      <c r="AG13" s="122">
        <v>1135931</v>
      </c>
      <c r="AH13" s="122">
        <v>105202</v>
      </c>
      <c r="AI13" s="166">
        <v>52115.001000000004</v>
      </c>
      <c r="AJ13" s="124">
        <f>AI13/AI$36</f>
        <v>6.9910340040922808E-2</v>
      </c>
    </row>
    <row r="14" spans="1:36" x14ac:dyDescent="0.2">
      <c r="A14" s="114" t="str">
        <f>Translation!$A62</f>
        <v>3 – mittel</v>
      </c>
      <c r="B14" s="30">
        <v>487</v>
      </c>
      <c r="C14" s="6">
        <v>974560</v>
      </c>
      <c r="D14" s="6">
        <v>300967</v>
      </c>
      <c r="E14" s="150">
        <v>284414.18200000003</v>
      </c>
      <c r="F14" s="31">
        <f>E14/E$36</f>
        <v>0.29108005706272422</v>
      </c>
      <c r="G14" s="41">
        <v>590</v>
      </c>
      <c r="H14" s="42">
        <v>1153695</v>
      </c>
      <c r="I14" s="42">
        <v>353210</v>
      </c>
      <c r="J14" s="160">
        <v>305684.16700000002</v>
      </c>
      <c r="K14" s="44">
        <f>J14/J$36</f>
        <v>0.33149389767125664</v>
      </c>
      <c r="L14" s="76">
        <v>627</v>
      </c>
      <c r="M14" s="122">
        <v>1201217</v>
      </c>
      <c r="N14" s="122">
        <v>378795</v>
      </c>
      <c r="O14" s="166">
        <v>322752.408</v>
      </c>
      <c r="P14" s="124">
        <f>O14/O$36</f>
        <v>0.35730850574340162</v>
      </c>
      <c r="Q14" s="76">
        <v>620</v>
      </c>
      <c r="R14" s="122">
        <v>1191865</v>
      </c>
      <c r="S14" s="122">
        <v>369647</v>
      </c>
      <c r="T14" s="166">
        <v>310926.44900000002</v>
      </c>
      <c r="U14" s="124">
        <f>T14/T$36</f>
        <v>0.36151500031906303</v>
      </c>
      <c r="V14" s="76">
        <v>694</v>
      </c>
      <c r="W14" s="122">
        <v>1380206</v>
      </c>
      <c r="X14" s="122">
        <v>450857</v>
      </c>
      <c r="Y14" s="166">
        <v>364267.58500000002</v>
      </c>
      <c r="Z14" s="124">
        <f>Y14/Y$36</f>
        <v>0.44248582456220975</v>
      </c>
      <c r="AA14" s="76">
        <v>761</v>
      </c>
      <c r="AB14" s="122">
        <v>1453797</v>
      </c>
      <c r="AC14" s="122">
        <v>490630</v>
      </c>
      <c r="AD14" s="166">
        <v>394417.06100000005</v>
      </c>
      <c r="AE14" s="124">
        <f>AD14/AD$36</f>
        <v>0.4905495604544558</v>
      </c>
      <c r="AF14" s="76">
        <v>902</v>
      </c>
      <c r="AG14" s="122">
        <v>1324599</v>
      </c>
      <c r="AH14" s="122">
        <v>458948</v>
      </c>
      <c r="AI14" s="166">
        <v>355460.17100000003</v>
      </c>
      <c r="AJ14" s="124">
        <f>AI14/AI$36</f>
        <v>0.47683662954577261</v>
      </c>
    </row>
    <row r="15" spans="1:36" x14ac:dyDescent="0.2">
      <c r="A15" s="114" t="str">
        <f>Translation!$A63</f>
        <v>4 – eher hoch</v>
      </c>
      <c r="B15" s="30">
        <v>491</v>
      </c>
      <c r="C15" s="6">
        <v>1717748</v>
      </c>
      <c r="D15" s="6">
        <v>457894</v>
      </c>
      <c r="E15" s="150">
        <v>439192.022</v>
      </c>
      <c r="F15" s="31">
        <f>E15/E$36</f>
        <v>0.44948545788498412</v>
      </c>
      <c r="G15" s="41">
        <v>483</v>
      </c>
      <c r="H15" s="42">
        <v>1452487</v>
      </c>
      <c r="I15" s="42">
        <v>412369</v>
      </c>
      <c r="J15" s="160">
        <v>363426.14400000003</v>
      </c>
      <c r="K15" s="44">
        <f>J15/J$36</f>
        <v>0.39411118401233841</v>
      </c>
      <c r="L15" s="76">
        <v>475</v>
      </c>
      <c r="M15" s="122">
        <v>1342064</v>
      </c>
      <c r="N15" s="122">
        <v>361641</v>
      </c>
      <c r="O15" s="166">
        <v>318258.342</v>
      </c>
      <c r="P15" s="124">
        <f>O15/O$36</f>
        <v>0.35233327405691262</v>
      </c>
      <c r="Q15" s="76">
        <v>475</v>
      </c>
      <c r="R15" s="122">
        <v>1273532</v>
      </c>
      <c r="S15" s="122">
        <v>338136</v>
      </c>
      <c r="T15" s="166">
        <v>293212.549</v>
      </c>
      <c r="U15" s="124">
        <f>T15/T$36</f>
        <v>0.34091900218269394</v>
      </c>
      <c r="V15" s="76">
        <v>442</v>
      </c>
      <c r="W15" s="122">
        <v>1039728</v>
      </c>
      <c r="X15" s="122">
        <v>238286</v>
      </c>
      <c r="Y15" s="166">
        <v>205574.913</v>
      </c>
      <c r="Z15" s="124">
        <f>Y15/Y$36</f>
        <v>0.24971748416238992</v>
      </c>
      <c r="AA15" s="76">
        <v>340</v>
      </c>
      <c r="AB15" s="122">
        <v>939067</v>
      </c>
      <c r="AC15" s="122">
        <v>209910</v>
      </c>
      <c r="AD15" s="166">
        <v>179693.97099999999</v>
      </c>
      <c r="AE15" s="124">
        <f>AD15/AD$36</f>
        <v>0.22349134255722705</v>
      </c>
      <c r="AF15" s="76">
        <v>645</v>
      </c>
      <c r="AG15" s="122">
        <v>1150596</v>
      </c>
      <c r="AH15" s="122">
        <v>282800</v>
      </c>
      <c r="AI15" s="166">
        <v>250182.68600000002</v>
      </c>
      <c r="AJ15" s="124">
        <f>AI15/AI$36</f>
        <v>0.33561078988776033</v>
      </c>
    </row>
    <row r="16" spans="1:36" x14ac:dyDescent="0.2">
      <c r="A16" s="114" t="str">
        <f>Translation!$A64</f>
        <v>5 – hoch</v>
      </c>
      <c r="B16" s="30">
        <v>193</v>
      </c>
      <c r="C16" s="6">
        <v>610991</v>
      </c>
      <c r="D16" s="6">
        <v>112858</v>
      </c>
      <c r="E16" s="150">
        <v>117835.04399999999</v>
      </c>
      <c r="F16" s="31">
        <f>E16/E$36</f>
        <v>0.12059676873464985</v>
      </c>
      <c r="G16" s="41">
        <v>140</v>
      </c>
      <c r="H16" s="42">
        <v>311870</v>
      </c>
      <c r="I16" s="42">
        <v>85842</v>
      </c>
      <c r="J16" s="160">
        <v>87170.055999999997</v>
      </c>
      <c r="K16" s="44">
        <f>J16/J$36</f>
        <v>9.4530056650469915E-2</v>
      </c>
      <c r="L16" s="76">
        <v>158</v>
      </c>
      <c r="M16" s="122">
        <v>302454</v>
      </c>
      <c r="N16" s="122">
        <v>90141</v>
      </c>
      <c r="O16" s="166">
        <v>94616.046000000002</v>
      </c>
      <c r="P16" s="124">
        <f>O16/O$36</f>
        <v>0.10474629213489541</v>
      </c>
      <c r="Q16" s="76">
        <v>144</v>
      </c>
      <c r="R16" s="122">
        <v>272013</v>
      </c>
      <c r="S16" s="122">
        <v>86371</v>
      </c>
      <c r="T16" s="166">
        <v>85055.487999999998</v>
      </c>
      <c r="U16" s="124">
        <f>T16/T$36</f>
        <v>9.8894239683861893E-2</v>
      </c>
      <c r="V16" s="76">
        <v>107</v>
      </c>
      <c r="W16" s="122">
        <v>240434</v>
      </c>
      <c r="X16" s="122">
        <v>81797</v>
      </c>
      <c r="Y16" s="166">
        <v>80189.468000000008</v>
      </c>
      <c r="Z16" s="124">
        <f>Y16/Y$36</f>
        <v>9.740834576094641E-2</v>
      </c>
      <c r="AA16" s="76">
        <v>63</v>
      </c>
      <c r="AB16" s="122">
        <v>88323</v>
      </c>
      <c r="AC16" s="122">
        <v>26685</v>
      </c>
      <c r="AD16" s="166">
        <v>26081.494999999999</v>
      </c>
      <c r="AE16" s="124">
        <f>AD16/AD$36</f>
        <v>3.2438419057752389E-2</v>
      </c>
      <c r="AF16" s="76">
        <v>105</v>
      </c>
      <c r="AG16" s="122">
        <v>321622</v>
      </c>
      <c r="AH16" s="122">
        <v>96382</v>
      </c>
      <c r="AI16" s="166">
        <v>87696.976999999999</v>
      </c>
      <c r="AJ16" s="124">
        <f>AI16/AI$36</f>
        <v>0.11764224052554438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922141.1590000001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1.0000000000000002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0.99999999999999989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804031.01500000013</v>
      </c>
      <c r="AE36" s="127">
        <f t="shared" si="1"/>
        <v>0.99999999999999978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tief</v>
      </c>
      <c r="B52" s="33">
        <v>150</v>
      </c>
      <c r="C52" s="8">
        <v>847759</v>
      </c>
      <c r="D52" s="8">
        <v>6648</v>
      </c>
      <c r="E52" s="152">
        <v>85591.284</v>
      </c>
      <c r="F52" s="34">
        <f>E52/E$76</f>
        <v>0.10211511361063569</v>
      </c>
      <c r="G52" s="47">
        <v>191</v>
      </c>
      <c r="H52" s="48">
        <v>1072246</v>
      </c>
      <c r="I52" s="48">
        <v>5595</v>
      </c>
      <c r="J52" s="162">
        <v>104965.63099999999</v>
      </c>
      <c r="K52" s="50">
        <f>J52/J$76</f>
        <v>0.13214937496415613</v>
      </c>
      <c r="L52" s="128">
        <v>204</v>
      </c>
      <c r="M52" s="129">
        <v>1101365</v>
      </c>
      <c r="N52" s="129">
        <v>7634</v>
      </c>
      <c r="O52" s="168">
        <v>107976.4</v>
      </c>
      <c r="P52" s="131">
        <f>O52/O$76</f>
        <v>0.14036076279380766</v>
      </c>
      <c r="Q52" s="128">
        <v>221</v>
      </c>
      <c r="R52" s="129">
        <v>1081620</v>
      </c>
      <c r="S52" s="129">
        <v>7361</v>
      </c>
      <c r="T52" s="168">
        <v>106073.16800000001</v>
      </c>
      <c r="U52" s="131">
        <f>T52/T$76</f>
        <v>0.14475291999964626</v>
      </c>
      <c r="V52" s="128">
        <v>245</v>
      </c>
      <c r="W52" s="129">
        <v>1113962</v>
      </c>
      <c r="X52" s="129">
        <v>16952</v>
      </c>
      <c r="Y52" s="168">
        <v>105217.33</v>
      </c>
      <c r="Z52" s="131">
        <f>Y52/Y$76</f>
        <v>0.14946026776297508</v>
      </c>
      <c r="AA52" s="128">
        <v>295</v>
      </c>
      <c r="AB52" s="129">
        <v>1135580</v>
      </c>
      <c r="AC52" s="129">
        <v>25149</v>
      </c>
      <c r="AD52" s="168">
        <v>114962.09</v>
      </c>
      <c r="AE52" s="131">
        <f>AD52/AD$76</f>
        <v>0.16937826102751369</v>
      </c>
      <c r="AF52" s="128">
        <v>0</v>
      </c>
      <c r="AG52" s="129">
        <v>0</v>
      </c>
      <c r="AH52" s="129">
        <v>0</v>
      </c>
      <c r="AI52" s="168">
        <v>0</v>
      </c>
      <c r="AJ52" s="131">
        <f>AI52/AI$76</f>
        <v>0</v>
      </c>
    </row>
    <row r="53" spans="1:36" x14ac:dyDescent="0.2">
      <c r="A53" s="114" t="str">
        <f>$A$13</f>
        <v>2 – eher tief</v>
      </c>
      <c r="B53" s="33">
        <v>128</v>
      </c>
      <c r="C53" s="8">
        <v>147263</v>
      </c>
      <c r="D53" s="8">
        <v>60893</v>
      </c>
      <c r="E53" s="152">
        <v>41561.101000000002</v>
      </c>
      <c r="F53" s="34">
        <f>E53/E$76</f>
        <v>4.9584681430858132E-2</v>
      </c>
      <c r="G53" s="47">
        <v>175</v>
      </c>
      <c r="H53" s="48">
        <v>233615</v>
      </c>
      <c r="I53" s="48">
        <v>70108</v>
      </c>
      <c r="J53" s="162">
        <v>52662.692999999999</v>
      </c>
      <c r="K53" s="50">
        <f>J53/J$76</f>
        <v>6.630114921977881E-2</v>
      </c>
      <c r="L53" s="128">
        <v>184</v>
      </c>
      <c r="M53" s="129">
        <v>211085</v>
      </c>
      <c r="N53" s="129">
        <v>69717</v>
      </c>
      <c r="O53" s="168">
        <v>51634.262000000002</v>
      </c>
      <c r="P53" s="131">
        <f>O53/O$76</f>
        <v>6.7120448548157907E-2</v>
      </c>
      <c r="Q53" s="128">
        <v>216</v>
      </c>
      <c r="R53" s="129">
        <v>213333</v>
      </c>
      <c r="S53" s="129">
        <v>78100</v>
      </c>
      <c r="T53" s="168">
        <v>57057.122000000003</v>
      </c>
      <c r="U53" s="131">
        <f>T53/T$76</f>
        <v>7.7863093673944547E-2</v>
      </c>
      <c r="V53" s="128">
        <v>248</v>
      </c>
      <c r="W53" s="129">
        <v>246477</v>
      </c>
      <c r="X53" s="129">
        <v>81845</v>
      </c>
      <c r="Y53" s="168">
        <v>60638.413999999997</v>
      </c>
      <c r="Z53" s="131">
        <f>Y53/Y$76</f>
        <v>8.6136319873942213E-2</v>
      </c>
      <c r="AA53" s="128">
        <v>373</v>
      </c>
      <c r="AB53" s="129">
        <v>350439</v>
      </c>
      <c r="AC53" s="129">
        <v>101946</v>
      </c>
      <c r="AD53" s="168">
        <v>76806.157999999996</v>
      </c>
      <c r="AE53" s="131">
        <f>AD53/AD$76</f>
        <v>0.11316159508099112</v>
      </c>
      <c r="AF53" s="128">
        <v>246</v>
      </c>
      <c r="AG53" s="129">
        <v>1135211</v>
      </c>
      <c r="AH53" s="129">
        <v>104759</v>
      </c>
      <c r="AI53" s="168">
        <v>51711.68</v>
      </c>
      <c r="AJ53" s="131">
        <f>AI53/AI$76</f>
        <v>8.3857869346594283E-2</v>
      </c>
    </row>
    <row r="54" spans="1:36" x14ac:dyDescent="0.2">
      <c r="A54" s="114" t="str">
        <f>$A$14</f>
        <v>3 – mittel</v>
      </c>
      <c r="B54" s="33">
        <v>473</v>
      </c>
      <c r="C54" s="8">
        <v>928086</v>
      </c>
      <c r="D54" s="8">
        <v>278456</v>
      </c>
      <c r="E54" s="152">
        <v>265832.864</v>
      </c>
      <c r="F54" s="34">
        <f>E54/E$76</f>
        <v>0.31715324084635377</v>
      </c>
      <c r="G54" s="47">
        <v>574</v>
      </c>
      <c r="H54" s="48">
        <v>1056659</v>
      </c>
      <c r="I54" s="48">
        <v>309131</v>
      </c>
      <c r="J54" s="162">
        <v>269099.56800000003</v>
      </c>
      <c r="K54" s="50">
        <f>J54/J$76</f>
        <v>0.33879031998887743</v>
      </c>
      <c r="L54" s="128">
        <v>608</v>
      </c>
      <c r="M54" s="129">
        <v>1034947</v>
      </c>
      <c r="N54" s="129">
        <v>296733</v>
      </c>
      <c r="O54" s="168">
        <v>252085.98</v>
      </c>
      <c r="P54" s="131">
        <f>O54/O$76</f>
        <v>0.32769179600750298</v>
      </c>
      <c r="Q54" s="128">
        <v>602</v>
      </c>
      <c r="R54" s="129">
        <v>1070854</v>
      </c>
      <c r="S54" s="129">
        <v>318928</v>
      </c>
      <c r="T54" s="168">
        <v>265741.61300000001</v>
      </c>
      <c r="U54" s="131">
        <f>T54/T$76</f>
        <v>0.36264472130375097</v>
      </c>
      <c r="V54" s="128">
        <v>673</v>
      </c>
      <c r="W54" s="129">
        <v>1218792</v>
      </c>
      <c r="X54" s="129">
        <v>378959</v>
      </c>
      <c r="Y54" s="168">
        <v>304123.31</v>
      </c>
      <c r="Z54" s="131">
        <f>Y54/Y$76</f>
        <v>0.43200441738601686</v>
      </c>
      <c r="AA54" s="128">
        <v>739</v>
      </c>
      <c r="AB54" s="129">
        <v>1267357</v>
      </c>
      <c r="AC54" s="129">
        <v>405094</v>
      </c>
      <c r="AD54" s="168">
        <v>323162.51400000002</v>
      </c>
      <c r="AE54" s="131">
        <f>AD54/AD$76</f>
        <v>0.47612830151747898</v>
      </c>
      <c r="AF54" s="128">
        <v>875</v>
      </c>
      <c r="AG54" s="129">
        <v>1167912</v>
      </c>
      <c r="AH54" s="129">
        <v>397134</v>
      </c>
      <c r="AI54" s="168">
        <v>303861.55800000002</v>
      </c>
      <c r="AJ54" s="131">
        <f>AI54/AI$76</f>
        <v>0.49275488304028375</v>
      </c>
    </row>
    <row r="55" spans="1:36" x14ac:dyDescent="0.2">
      <c r="A55" s="114" t="str">
        <f>$A$15</f>
        <v>4 – eher hoch</v>
      </c>
      <c r="B55" s="33">
        <v>475</v>
      </c>
      <c r="C55" s="8">
        <v>1478033</v>
      </c>
      <c r="D55" s="8">
        <v>338900</v>
      </c>
      <c r="E55" s="152">
        <v>332704.826</v>
      </c>
      <c r="F55" s="34">
        <f>E55/E$76</f>
        <v>0.396935172812652</v>
      </c>
      <c r="G55" s="47">
        <v>469</v>
      </c>
      <c r="H55" s="48">
        <v>1262137</v>
      </c>
      <c r="I55" s="48">
        <v>315159</v>
      </c>
      <c r="J55" s="162">
        <v>280397.37900000002</v>
      </c>
      <c r="K55" s="50">
        <f>J55/J$76</f>
        <v>0.35301401061874815</v>
      </c>
      <c r="L55" s="128">
        <v>462</v>
      </c>
      <c r="M55" s="129">
        <v>1200338</v>
      </c>
      <c r="N55" s="129">
        <v>297082</v>
      </c>
      <c r="O55" s="168">
        <v>262964.978</v>
      </c>
      <c r="P55" s="131">
        <f>O55/O$76</f>
        <v>0.34183363123920463</v>
      </c>
      <c r="Q55" s="128">
        <v>460</v>
      </c>
      <c r="R55" s="129">
        <v>1090234</v>
      </c>
      <c r="S55" s="129">
        <v>247967</v>
      </c>
      <c r="T55" s="168">
        <v>218860.36900000001</v>
      </c>
      <c r="U55" s="131">
        <f>T55/T$76</f>
        <v>0.29866815597465762</v>
      </c>
      <c r="V55" s="128">
        <v>433</v>
      </c>
      <c r="W55" s="129">
        <v>956418</v>
      </c>
      <c r="X55" s="129">
        <v>198243</v>
      </c>
      <c r="Y55" s="168">
        <v>172625.34099999999</v>
      </c>
      <c r="Z55" s="131">
        <f>Y55/Y$76</f>
        <v>0.24521273908523317</v>
      </c>
      <c r="AA55" s="128">
        <v>332</v>
      </c>
      <c r="AB55" s="129">
        <v>822958</v>
      </c>
      <c r="AC55" s="129">
        <v>156032</v>
      </c>
      <c r="AD55" s="168">
        <v>137717.64199999999</v>
      </c>
      <c r="AE55" s="131">
        <f>AD55/AD$76</f>
        <v>0.20290492904895588</v>
      </c>
      <c r="AF55" s="128">
        <v>626</v>
      </c>
      <c r="AG55" s="129">
        <v>1023917</v>
      </c>
      <c r="AH55" s="129">
        <v>219220</v>
      </c>
      <c r="AI55" s="168">
        <v>200295.04800000001</v>
      </c>
      <c r="AJ55" s="131">
        <f>AI55/AI$76</f>
        <v>0.32480700619190539</v>
      </c>
    </row>
    <row r="56" spans="1:36" x14ac:dyDescent="0.2">
      <c r="A56" s="114" t="str">
        <f>$A$16</f>
        <v>5 – hoch</v>
      </c>
      <c r="B56" s="33">
        <v>192</v>
      </c>
      <c r="C56" s="8">
        <v>602911</v>
      </c>
      <c r="D56" s="8">
        <v>107955</v>
      </c>
      <c r="E56" s="152">
        <v>112494.215</v>
      </c>
      <c r="F56" s="34">
        <f>E56/E$76</f>
        <v>0.1342117912995005</v>
      </c>
      <c r="G56" s="47">
        <v>140</v>
      </c>
      <c r="H56" s="48">
        <v>311870</v>
      </c>
      <c r="I56" s="48">
        <v>85842</v>
      </c>
      <c r="J56" s="162">
        <v>87170.055999999997</v>
      </c>
      <c r="K56" s="50">
        <f>J56/J$76</f>
        <v>0.10974514520843959</v>
      </c>
      <c r="L56" s="128">
        <v>158</v>
      </c>
      <c r="M56" s="129">
        <v>302454</v>
      </c>
      <c r="N56" s="129">
        <v>90141</v>
      </c>
      <c r="O56" s="168">
        <v>94616.046000000002</v>
      </c>
      <c r="P56" s="131">
        <f>O56/O$76</f>
        <v>0.12299336141132687</v>
      </c>
      <c r="Q56" s="128">
        <v>144</v>
      </c>
      <c r="R56" s="129">
        <v>272013</v>
      </c>
      <c r="S56" s="129">
        <v>86371</v>
      </c>
      <c r="T56" s="168">
        <v>85055.487999999998</v>
      </c>
      <c r="U56" s="131">
        <f>T56/T$76</f>
        <v>0.11607110904800046</v>
      </c>
      <c r="V56" s="128">
        <v>106</v>
      </c>
      <c r="W56" s="129">
        <v>194163</v>
      </c>
      <c r="X56" s="129">
        <v>58768</v>
      </c>
      <c r="Y56" s="168">
        <v>61377.55</v>
      </c>
      <c r="Z56" s="131">
        <f>Y56/Y$76</f>
        <v>8.7186255891832556E-2</v>
      </c>
      <c r="AA56" s="128">
        <v>63</v>
      </c>
      <c r="AB56" s="129">
        <v>88323</v>
      </c>
      <c r="AC56" s="129">
        <v>26685</v>
      </c>
      <c r="AD56" s="168">
        <v>26081.494999999999</v>
      </c>
      <c r="AE56" s="131">
        <f>AD56/AD$76</f>
        <v>3.8426913325060402E-2</v>
      </c>
      <c r="AF56" s="128">
        <v>100</v>
      </c>
      <c r="AG56" s="129">
        <v>247592</v>
      </c>
      <c r="AH56" s="129">
        <v>62514</v>
      </c>
      <c r="AI56" s="168">
        <v>60790.358</v>
      </c>
      <c r="AJ56" s="131">
        <f>AI56/AI$76</f>
        <v>9.8580241421216491E-2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838184.28999999992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794295.32699999993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732787.76000000013</v>
      </c>
      <c r="U76" s="135">
        <f t="shared" si="3"/>
        <v>0.99999999999999978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616658.64400000009</v>
      </c>
      <c r="AJ76" s="135">
        <f t="shared" si="4"/>
        <v>0.99999999999999989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tief</v>
      </c>
      <c r="B92" s="36">
        <v>3</v>
      </c>
      <c r="C92" s="10">
        <v>11</v>
      </c>
      <c r="D92" s="10">
        <v>175</v>
      </c>
      <c r="E92" s="154">
        <v>81.566000000000003</v>
      </c>
      <c r="F92" s="37">
        <f>E92/E$116</f>
        <v>5.8716387044204649E-4</v>
      </c>
      <c r="G92" s="53">
        <v>2</v>
      </c>
      <c r="H92" s="54">
        <v>11</v>
      </c>
      <c r="I92" s="54">
        <v>55</v>
      </c>
      <c r="J92" s="164">
        <v>64.14</v>
      </c>
      <c r="K92" s="56">
        <f>J92/J$116</f>
        <v>5.0169801390161865E-4</v>
      </c>
      <c r="L92" s="136">
        <v>1</v>
      </c>
      <c r="M92" s="137">
        <v>11</v>
      </c>
      <c r="N92" s="137">
        <v>25</v>
      </c>
      <c r="O92" s="170">
        <v>59.777000000000001</v>
      </c>
      <c r="P92" s="139">
        <f>O92/O$116</f>
        <v>4.4606333714341883E-4</v>
      </c>
      <c r="Q92" s="136">
        <v>1</v>
      </c>
      <c r="R92" s="137">
        <v>11</v>
      </c>
      <c r="S92" s="137">
        <v>25</v>
      </c>
      <c r="T92" s="170">
        <v>58.862000000000002</v>
      </c>
      <c r="U92" s="139">
        <f>T92/T$116</f>
        <v>4.6247023990021046E-4</v>
      </c>
      <c r="V92" s="136">
        <v>1</v>
      </c>
      <c r="W92" s="137">
        <v>11</v>
      </c>
      <c r="X92" s="137">
        <v>26</v>
      </c>
      <c r="Y92" s="170">
        <v>57.723999999999997</v>
      </c>
      <c r="Z92" s="139">
        <f>Y92/Y$116</f>
        <v>4.8406678219675762E-4</v>
      </c>
      <c r="AA92" s="136">
        <v>3</v>
      </c>
      <c r="AB92" s="137">
        <v>18</v>
      </c>
      <c r="AC92" s="137">
        <v>101</v>
      </c>
      <c r="AD92" s="170">
        <v>128.16</v>
      </c>
      <c r="AE92" s="139">
        <f>AD92/AD$116</f>
        <v>1.0228161096346498E-3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x14ac:dyDescent="0.2">
      <c r="A93" s="114" t="str">
        <f>$A$13</f>
        <v>2 – eher tief</v>
      </c>
      <c r="B93" s="36">
        <v>4</v>
      </c>
      <c r="C93" s="10">
        <v>17449</v>
      </c>
      <c r="D93" s="10">
        <v>10071</v>
      </c>
      <c r="E93" s="154">
        <v>8424.3140000000003</v>
      </c>
      <c r="F93" s="37">
        <f>E93/E$116</f>
        <v>6.0643562440957248E-2</v>
      </c>
      <c r="G93" s="53">
        <v>6</v>
      </c>
      <c r="H93" s="54">
        <v>17973</v>
      </c>
      <c r="I93" s="54">
        <v>10116</v>
      </c>
      <c r="J93" s="164">
        <v>8168.3280000000004</v>
      </c>
      <c r="K93" s="56">
        <f>J93/J$116</f>
        <v>6.3892016440551619E-2</v>
      </c>
      <c r="L93" s="136">
        <v>5</v>
      </c>
      <c r="M93" s="137">
        <v>17716</v>
      </c>
      <c r="N93" s="137">
        <v>9538</v>
      </c>
      <c r="O93" s="170">
        <v>7990.5479999999998</v>
      </c>
      <c r="P93" s="139">
        <f>O93/O$116</f>
        <v>5.9626453426646887E-2</v>
      </c>
      <c r="Q93" s="136">
        <v>5</v>
      </c>
      <c r="R93" s="137">
        <v>17720</v>
      </c>
      <c r="S93" s="137">
        <v>9185</v>
      </c>
      <c r="T93" s="170">
        <v>7681.5010000000002</v>
      </c>
      <c r="U93" s="139">
        <f>T93/T$116</f>
        <v>6.0352444875534414E-2</v>
      </c>
      <c r="V93" s="136">
        <v>6</v>
      </c>
      <c r="W93" s="137">
        <v>17337</v>
      </c>
      <c r="X93" s="137">
        <v>8838</v>
      </c>
      <c r="Y93" s="170">
        <v>7284.52</v>
      </c>
      <c r="Z93" s="139">
        <f>Y93/Y$116</f>
        <v>6.1087141505230501E-2</v>
      </c>
      <c r="AA93" s="136">
        <v>10</v>
      </c>
      <c r="AB93" s="137">
        <v>36813</v>
      </c>
      <c r="AC93" s="137">
        <v>14397</v>
      </c>
      <c r="AD93" s="170">
        <v>11942.08</v>
      </c>
      <c r="AE93" s="139">
        <f>AD93/AD$116</f>
        <v>9.5307052173421974E-2</v>
      </c>
      <c r="AF93" s="136">
        <v>7</v>
      </c>
      <c r="AG93" s="137">
        <v>720</v>
      </c>
      <c r="AH93" s="137">
        <v>443</v>
      </c>
      <c r="AI93" s="170">
        <v>403.32100000000003</v>
      </c>
      <c r="AJ93" s="139">
        <f>AI93/AI$116</f>
        <v>3.1314668304127102E-3</v>
      </c>
    </row>
    <row r="94" spans="1:36" x14ac:dyDescent="0.2">
      <c r="A94" s="114" t="str">
        <f>$A$14</f>
        <v>3 – mittel</v>
      </c>
      <c r="B94" s="36">
        <v>14</v>
      </c>
      <c r="C94" s="10">
        <v>46474</v>
      </c>
      <c r="D94" s="10">
        <v>22511</v>
      </c>
      <c r="E94" s="154">
        <v>18581.317999999999</v>
      </c>
      <c r="F94" s="37">
        <f>E94/E$116</f>
        <v>0.13376012793068762</v>
      </c>
      <c r="G94" s="53">
        <v>16</v>
      </c>
      <c r="H94" s="54">
        <v>97036</v>
      </c>
      <c r="I94" s="54">
        <v>44079</v>
      </c>
      <c r="J94" s="164">
        <v>36584.599000000002</v>
      </c>
      <c r="K94" s="56">
        <f>J94/J$116</f>
        <v>0.28616184374317344</v>
      </c>
      <c r="L94" s="136">
        <v>19</v>
      </c>
      <c r="M94" s="137">
        <v>166270</v>
      </c>
      <c r="N94" s="137">
        <v>82062</v>
      </c>
      <c r="O94" s="170">
        <v>70666.428</v>
      </c>
      <c r="P94" s="139">
        <f>O94/O$116</f>
        <v>0.52732159020501412</v>
      </c>
      <c r="Q94" s="136">
        <v>18</v>
      </c>
      <c r="R94" s="137">
        <v>121011</v>
      </c>
      <c r="S94" s="137">
        <v>50719</v>
      </c>
      <c r="T94" s="170">
        <v>45184.836000000003</v>
      </c>
      <c r="U94" s="139">
        <f>T94/T$116</f>
        <v>0.35501073603974831</v>
      </c>
      <c r="V94" s="136">
        <v>21</v>
      </c>
      <c r="W94" s="137">
        <v>161414</v>
      </c>
      <c r="X94" s="137">
        <v>71898</v>
      </c>
      <c r="Y94" s="170">
        <v>60144.275000000001</v>
      </c>
      <c r="Z94" s="139">
        <f>Y94/Y$116</f>
        <v>0.50436292818943418</v>
      </c>
      <c r="AA94" s="136">
        <v>22</v>
      </c>
      <c r="AB94" s="137">
        <v>186440</v>
      </c>
      <c r="AC94" s="137">
        <v>85536</v>
      </c>
      <c r="AD94" s="170">
        <v>71254.547000000006</v>
      </c>
      <c r="AE94" s="139">
        <f>AD94/AD$116</f>
        <v>0.56866649934706093</v>
      </c>
      <c r="AF94" s="136">
        <v>27</v>
      </c>
      <c r="AG94" s="137">
        <v>156687</v>
      </c>
      <c r="AH94" s="137">
        <v>61814</v>
      </c>
      <c r="AI94" s="170">
        <v>51598.612999999998</v>
      </c>
      <c r="AJ94" s="139">
        <f>AI94/AI$116</f>
        <v>0.40062219697164803</v>
      </c>
    </row>
    <row r="95" spans="1:36" x14ac:dyDescent="0.2">
      <c r="A95" s="114" t="str">
        <f>$A$15</f>
        <v>4 – eher hoch</v>
      </c>
      <c r="B95" s="36">
        <v>16</v>
      </c>
      <c r="C95" s="10">
        <v>239715</v>
      </c>
      <c r="D95" s="10">
        <v>118994</v>
      </c>
      <c r="E95" s="154">
        <v>106487.196</v>
      </c>
      <c r="F95" s="37">
        <f>E95/E$116</f>
        <v>0.76656246666357075</v>
      </c>
      <c r="G95" s="53">
        <v>14</v>
      </c>
      <c r="H95" s="54">
        <v>190350</v>
      </c>
      <c r="I95" s="54">
        <v>97210</v>
      </c>
      <c r="J95" s="164">
        <v>83028.764999999999</v>
      </c>
      <c r="K95" s="56">
        <f>J95/J$116</f>
        <v>0.64944444180237337</v>
      </c>
      <c r="L95" s="136">
        <v>13</v>
      </c>
      <c r="M95" s="137">
        <v>141726</v>
      </c>
      <c r="N95" s="137">
        <v>64559</v>
      </c>
      <c r="O95" s="170">
        <v>55293.364000000001</v>
      </c>
      <c r="P95" s="139">
        <f>O95/O$116</f>
        <v>0.41260589303119555</v>
      </c>
      <c r="Q95" s="136">
        <v>15</v>
      </c>
      <c r="R95" s="137">
        <v>183298</v>
      </c>
      <c r="S95" s="137">
        <v>90169</v>
      </c>
      <c r="T95" s="170">
        <v>74352.179999999993</v>
      </c>
      <c r="U95" s="139">
        <f>T95/T$116</f>
        <v>0.58417434884481712</v>
      </c>
      <c r="V95" s="136">
        <v>9</v>
      </c>
      <c r="W95" s="137">
        <v>83310</v>
      </c>
      <c r="X95" s="137">
        <v>40043</v>
      </c>
      <c r="Y95" s="170">
        <v>32949.572</v>
      </c>
      <c r="Z95" s="139">
        <f>Y95/Y$116</f>
        <v>0.27631129673619959</v>
      </c>
      <c r="AA95" s="136">
        <v>8</v>
      </c>
      <c r="AB95" s="137">
        <v>116109</v>
      </c>
      <c r="AC95" s="137">
        <v>53878</v>
      </c>
      <c r="AD95" s="170">
        <v>41976.328999999998</v>
      </c>
      <c r="AE95" s="139">
        <f>AD95/AD$116</f>
        <v>0.33500363236988245</v>
      </c>
      <c r="AF95" s="136">
        <v>19</v>
      </c>
      <c r="AG95" s="137">
        <v>126679</v>
      </c>
      <c r="AH95" s="137">
        <v>63580</v>
      </c>
      <c r="AI95" s="170">
        <v>49887.637999999999</v>
      </c>
      <c r="AJ95" s="139">
        <f>AI95/AI$116</f>
        <v>0.38733783672220556</v>
      </c>
    </row>
    <row r="96" spans="1:36" x14ac:dyDescent="0.2">
      <c r="A96" s="114" t="str">
        <f>$A$16</f>
        <v>5 – hoch</v>
      </c>
      <c r="B96" s="36">
        <v>1</v>
      </c>
      <c r="C96" s="10">
        <v>8080</v>
      </c>
      <c r="D96" s="10">
        <v>4903</v>
      </c>
      <c r="E96" s="154">
        <v>5340.8289999999997</v>
      </c>
      <c r="F96" s="37">
        <f>E96/E$116</f>
        <v>3.8446679094342309E-2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1</v>
      </c>
      <c r="W96" s="137">
        <v>46271</v>
      </c>
      <c r="X96" s="137">
        <v>23029</v>
      </c>
      <c r="Y96" s="170">
        <v>18811.918000000001</v>
      </c>
      <c r="Z96" s="139">
        <f>Y96/Y$116</f>
        <v>0.15775456678693897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5</v>
      </c>
      <c r="AG96" s="137">
        <v>74030</v>
      </c>
      <c r="AH96" s="137">
        <v>33868</v>
      </c>
      <c r="AI96" s="170">
        <v>26906.618999999999</v>
      </c>
      <c r="AJ96" s="139">
        <f>AI96/AI$116</f>
        <v>0.20890849947573373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128796.19099999999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tief</v>
      </c>
      <c r="B132" s="209">
        <v>74</v>
      </c>
      <c r="C132" s="210">
        <v>32315</v>
      </c>
      <c r="D132" s="210">
        <v>6114</v>
      </c>
      <c r="E132" s="211">
        <v>9225.0439999999999</v>
      </c>
      <c r="F132" s="212">
        <f>E132/E$156</f>
        <v>1.2109248395991668E-2</v>
      </c>
      <c r="G132" s="217">
        <v>85</v>
      </c>
      <c r="H132" s="218">
        <v>22061</v>
      </c>
      <c r="I132" s="218">
        <v>4917</v>
      </c>
      <c r="J132" s="219">
        <v>8865.5820000000003</v>
      </c>
      <c r="K132" s="220">
        <f>J132/J$156</f>
        <v>1.2697854424618437E-2</v>
      </c>
      <c r="L132" s="227">
        <v>83</v>
      </c>
      <c r="M132" s="228">
        <v>26621</v>
      </c>
      <c r="N132" s="228">
        <v>6738</v>
      </c>
      <c r="O132" s="229">
        <v>8294.6039999999994</v>
      </c>
      <c r="P132" s="230">
        <f>O132/O$156</f>
        <v>1.2387477837938277E-2</v>
      </c>
      <c r="Q132" s="227">
        <v>95</v>
      </c>
      <c r="R132" s="228">
        <v>27926</v>
      </c>
      <c r="S132" s="228">
        <v>6205</v>
      </c>
      <c r="T132" s="229">
        <v>8245.9380000000001</v>
      </c>
      <c r="U132" s="230">
        <f>T132/T$156</f>
        <v>1.2986536344235444E-2</v>
      </c>
      <c r="V132" s="227">
        <v>109</v>
      </c>
      <c r="W132" s="228">
        <v>27287</v>
      </c>
      <c r="X132" s="228">
        <v>4682</v>
      </c>
      <c r="Y132" s="229">
        <v>6550.44</v>
      </c>
      <c r="Z132" s="230">
        <f>Y132/Y$156</f>
        <v>1.0821538215334821E-2</v>
      </c>
      <c r="AA132" s="227">
        <v>146</v>
      </c>
      <c r="AB132" s="228">
        <v>120875</v>
      </c>
      <c r="AC132" s="228">
        <v>20016</v>
      </c>
      <c r="AD132" s="229">
        <v>12687.174999999999</v>
      </c>
      <c r="AE132" s="230">
        <f>AD132/AD$156</f>
        <v>2.2008960547038998E-2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eher tief</v>
      </c>
      <c r="B133" s="209">
        <v>128</v>
      </c>
      <c r="C133" s="210">
        <v>147263</v>
      </c>
      <c r="D133" s="210">
        <v>60893</v>
      </c>
      <c r="E133" s="211">
        <v>41561.101000000002</v>
      </c>
      <c r="F133" s="212">
        <f>E133/E$156</f>
        <v>5.4555153950474139E-2</v>
      </c>
      <c r="G133" s="217">
        <v>175</v>
      </c>
      <c r="H133" s="218">
        <v>233615</v>
      </c>
      <c r="I133" s="218">
        <v>70108</v>
      </c>
      <c r="J133" s="219">
        <v>52662.692999999999</v>
      </c>
      <c r="K133" s="220">
        <f>J133/J$156</f>
        <v>7.5426882219618782E-2</v>
      </c>
      <c r="L133" s="227">
        <v>184</v>
      </c>
      <c r="M133" s="228">
        <v>211085</v>
      </c>
      <c r="N133" s="228">
        <v>69717</v>
      </c>
      <c r="O133" s="229">
        <v>51634.262000000002</v>
      </c>
      <c r="P133" s="230">
        <f>O133/O$156</f>
        <v>7.7112575380729284E-2</v>
      </c>
      <c r="Q133" s="227">
        <v>216</v>
      </c>
      <c r="R133" s="228">
        <v>213333</v>
      </c>
      <c r="S133" s="228">
        <v>78100</v>
      </c>
      <c r="T133" s="229">
        <v>57057.122000000003</v>
      </c>
      <c r="U133" s="230">
        <f>T133/T$156</f>
        <v>8.9859320862038461E-2</v>
      </c>
      <c r="V133" s="227">
        <v>248</v>
      </c>
      <c r="W133" s="228">
        <v>246477</v>
      </c>
      <c r="X133" s="228">
        <v>81845</v>
      </c>
      <c r="Y133" s="229">
        <v>60638.413999999997</v>
      </c>
      <c r="Z133" s="230">
        <f>Y133/Y$156</f>
        <v>0.10017661629116427</v>
      </c>
      <c r="AA133" s="227">
        <v>373</v>
      </c>
      <c r="AB133" s="228">
        <v>350439</v>
      </c>
      <c r="AC133" s="228">
        <v>101946</v>
      </c>
      <c r="AD133" s="229">
        <v>76806.157999999996</v>
      </c>
      <c r="AE133" s="230">
        <f>AD133/AD$156</f>
        <v>0.13323877862421254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mittel</v>
      </c>
      <c r="B134" s="209">
        <v>473</v>
      </c>
      <c r="C134" s="210">
        <v>928086</v>
      </c>
      <c r="D134" s="210">
        <v>278456</v>
      </c>
      <c r="E134" s="211">
        <v>265832.864</v>
      </c>
      <c r="F134" s="212">
        <f>E134/E$156</f>
        <v>0.34894534725187992</v>
      </c>
      <c r="G134" s="217">
        <v>574</v>
      </c>
      <c r="H134" s="218">
        <v>1056659</v>
      </c>
      <c r="I134" s="218">
        <v>309131</v>
      </c>
      <c r="J134" s="219">
        <v>269099.56800000003</v>
      </c>
      <c r="K134" s="220">
        <f>J134/J$156</f>
        <v>0.38542163844310617</v>
      </c>
      <c r="L134" s="227">
        <v>608</v>
      </c>
      <c r="M134" s="228">
        <v>1034947</v>
      </c>
      <c r="N134" s="228">
        <v>296733</v>
      </c>
      <c r="O134" s="229">
        <v>252085.98</v>
      </c>
      <c r="P134" s="230">
        <f>O134/O$156</f>
        <v>0.37647481308389791</v>
      </c>
      <c r="Q134" s="227">
        <v>602</v>
      </c>
      <c r="R134" s="228">
        <v>1070854</v>
      </c>
      <c r="S134" s="228">
        <v>318928</v>
      </c>
      <c r="T134" s="229">
        <v>265741.61300000001</v>
      </c>
      <c r="U134" s="230">
        <f>T134/T$156</f>
        <v>0.41851674308007775</v>
      </c>
      <c r="V134" s="227">
        <v>673</v>
      </c>
      <c r="W134" s="228">
        <v>1218792</v>
      </c>
      <c r="X134" s="228">
        <v>378959</v>
      </c>
      <c r="Y134" s="229">
        <v>304123.31</v>
      </c>
      <c r="Z134" s="230">
        <f>Y134/Y$156</f>
        <v>0.50242151998020268</v>
      </c>
      <c r="AA134" s="227">
        <v>739</v>
      </c>
      <c r="AB134" s="228">
        <v>1267357</v>
      </c>
      <c r="AC134" s="228">
        <v>405094</v>
      </c>
      <c r="AD134" s="229">
        <v>323162.51400000002</v>
      </c>
      <c r="AE134" s="230">
        <f>AD134/AD$156</f>
        <v>0.56060320921780771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eher hoch</v>
      </c>
      <c r="B135" s="209">
        <v>475</v>
      </c>
      <c r="C135" s="210">
        <v>1478033</v>
      </c>
      <c r="D135" s="210">
        <v>338900</v>
      </c>
      <c r="E135" s="211">
        <v>332704.826</v>
      </c>
      <c r="F135" s="212">
        <f>E135/E$156</f>
        <v>0.43672478750011245</v>
      </c>
      <c r="G135" s="217">
        <v>469</v>
      </c>
      <c r="H135" s="218">
        <v>1262137</v>
      </c>
      <c r="I135" s="218">
        <v>315159</v>
      </c>
      <c r="J135" s="219">
        <v>280397.37900000002</v>
      </c>
      <c r="K135" s="220">
        <f>J135/J$156</f>
        <v>0.40160308703777858</v>
      </c>
      <c r="L135" s="227">
        <v>462</v>
      </c>
      <c r="M135" s="228">
        <v>1200338</v>
      </c>
      <c r="N135" s="228">
        <v>297082</v>
      </c>
      <c r="O135" s="229">
        <v>262964.978</v>
      </c>
      <c r="P135" s="230">
        <f>O135/O$156</f>
        <v>0.39272192344913959</v>
      </c>
      <c r="Q135" s="227">
        <v>460</v>
      </c>
      <c r="R135" s="228">
        <v>1090234</v>
      </c>
      <c r="S135" s="228">
        <v>247967</v>
      </c>
      <c r="T135" s="229">
        <v>218860.36900000001</v>
      </c>
      <c r="U135" s="230">
        <f>T135/T$156</f>
        <v>0.3446834230782817</v>
      </c>
      <c r="V135" s="227">
        <v>433</v>
      </c>
      <c r="W135" s="228">
        <v>956418</v>
      </c>
      <c r="X135" s="228">
        <v>198243</v>
      </c>
      <c r="Y135" s="229">
        <v>172625.34099999999</v>
      </c>
      <c r="Z135" s="230">
        <f>Y135/Y$156</f>
        <v>0.28518263270355959</v>
      </c>
      <c r="AA135" s="227">
        <v>332</v>
      </c>
      <c r="AB135" s="228">
        <v>822958</v>
      </c>
      <c r="AC135" s="228">
        <v>156032</v>
      </c>
      <c r="AD135" s="229">
        <v>137717.64199999999</v>
      </c>
      <c r="AE135" s="230">
        <f>AD135/AD$156</f>
        <v>0.23890441720944505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hoch</v>
      </c>
      <c r="B136" s="209">
        <v>192</v>
      </c>
      <c r="C136" s="210">
        <v>602911</v>
      </c>
      <c r="D136" s="210">
        <v>107955</v>
      </c>
      <c r="E136" s="211">
        <v>112494.215</v>
      </c>
      <c r="F136" s="212">
        <f>E136/E$156</f>
        <v>0.14766546290154192</v>
      </c>
      <c r="G136" s="217">
        <v>140</v>
      </c>
      <c r="H136" s="218">
        <v>311870</v>
      </c>
      <c r="I136" s="218">
        <v>85842</v>
      </c>
      <c r="J136" s="219">
        <v>87170.055999999997</v>
      </c>
      <c r="K136" s="220">
        <f>J136/J$156</f>
        <v>0.12485053787487803</v>
      </c>
      <c r="L136" s="227">
        <v>158</v>
      </c>
      <c r="M136" s="228">
        <v>302454</v>
      </c>
      <c r="N136" s="228">
        <v>90141</v>
      </c>
      <c r="O136" s="229">
        <v>94616.046000000002</v>
      </c>
      <c r="P136" s="230">
        <f>O136/O$156</f>
        <v>0.14130321024829501</v>
      </c>
      <c r="Q136" s="227">
        <v>144</v>
      </c>
      <c r="R136" s="228">
        <v>272013</v>
      </c>
      <c r="S136" s="228">
        <v>86371</v>
      </c>
      <c r="T136" s="229">
        <v>85055.487999999998</v>
      </c>
      <c r="U136" s="230">
        <f>T136/T$156</f>
        <v>0.1339539766353666</v>
      </c>
      <c r="V136" s="227">
        <v>106</v>
      </c>
      <c r="W136" s="228">
        <v>194163</v>
      </c>
      <c r="X136" s="228">
        <v>58768</v>
      </c>
      <c r="Y136" s="229">
        <v>61377.55</v>
      </c>
      <c r="Z136" s="230">
        <f>Y136/Y$156</f>
        <v>0.10139769280973855</v>
      </c>
      <c r="AA136" s="227">
        <v>63</v>
      </c>
      <c r="AB136" s="228">
        <v>88323</v>
      </c>
      <c r="AC136" s="228">
        <v>26685</v>
      </c>
      <c r="AD136" s="229">
        <v>26081.494999999999</v>
      </c>
      <c r="AE136" s="230">
        <f>AD136/AD$156</f>
        <v>4.52446344014956E-2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761818.04999999993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698195.27800000005</v>
      </c>
      <c r="K156" s="226">
        <f t="shared" si="9"/>
        <v>0.99999999999999989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1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</v>
      </c>
      <c r="U156" s="235">
        <f t="shared" si="9"/>
        <v>0.99999999999999989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0.99999999999999989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576454.98400000005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tief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>AD172/AD$196</f>
        <v>1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eher tief</v>
      </c>
      <c r="B173" s="237">
        <v>0</v>
      </c>
      <c r="C173" s="238">
        <v>0</v>
      </c>
      <c r="D173" s="238">
        <v>0</v>
      </c>
      <c r="E173" s="239">
        <v>0</v>
      </c>
      <c r="F173" s="240">
        <f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>O173/O$196</f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>T173/T$196</f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>AD173/AD$196</f>
        <v>0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mittel</v>
      </c>
      <c r="B174" s="237">
        <v>0</v>
      </c>
      <c r="C174" s="238">
        <v>0</v>
      </c>
      <c r="D174" s="238">
        <v>0</v>
      </c>
      <c r="E174" s="239">
        <v>0</v>
      </c>
      <c r="F174" s="240">
        <f>E174/E$196</f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>J174/J$196</f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>O174/O$196</f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>T174/T$196</f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>Y174/Y$196</f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>AD174/AD$196</f>
        <v>0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eher hoch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>AD175/AD$196</f>
        <v>0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hoch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102274.91499999999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Translation!$A$54</f>
        <v>Gesamt-Risiko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Risikostufe</v>
      </c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tief</v>
      </c>
      <c r="B12" s="30">
        <v>71</v>
      </c>
      <c r="C12" s="6">
        <v>8897</v>
      </c>
      <c r="D12" s="6">
        <v>198</v>
      </c>
      <c r="E12" s="150">
        <v>930.96100000000001</v>
      </c>
      <c r="F12" s="31">
        <f>E12/E$36</f>
        <v>9.5278012895703881E-4</v>
      </c>
      <c r="G12" s="41">
        <v>81</v>
      </c>
      <c r="H12" s="42">
        <v>10962</v>
      </c>
      <c r="I12" s="42">
        <v>142</v>
      </c>
      <c r="J12" s="160">
        <v>1177.6300000000001</v>
      </c>
      <c r="K12" s="44">
        <f>J12/J$36</f>
        <v>1.2770604462304454E-3</v>
      </c>
      <c r="L12" s="76">
        <v>101</v>
      </c>
      <c r="M12" s="122">
        <v>16328</v>
      </c>
      <c r="N12" s="122">
        <v>143</v>
      </c>
      <c r="O12" s="166">
        <v>1240.1669999999999</v>
      </c>
      <c r="P12" s="124">
        <f>O12/O$36</f>
        <v>1.3729478283002528E-3</v>
      </c>
      <c r="Q12" s="76">
        <v>87</v>
      </c>
      <c r="R12" s="122">
        <v>16316</v>
      </c>
      <c r="S12" s="122">
        <v>242</v>
      </c>
      <c r="T12" s="166">
        <v>2310.2020000000002</v>
      </c>
      <c r="U12" s="124">
        <f>T12/T$36</f>
        <v>2.6860779436846823E-3</v>
      </c>
      <c r="V12" s="76">
        <v>107</v>
      </c>
      <c r="W12" s="122">
        <v>18497</v>
      </c>
      <c r="X12" s="122">
        <v>312</v>
      </c>
      <c r="Y12" s="166">
        <v>2520.9639999999999</v>
      </c>
      <c r="Z12" s="124">
        <f>Y12/Y$36</f>
        <v>3.0622841014844799E-3</v>
      </c>
      <c r="AA12" s="76">
        <v>137</v>
      </c>
      <c r="AB12" s="122">
        <v>25676</v>
      </c>
      <c r="AC12" s="122">
        <v>656</v>
      </c>
      <c r="AD12" s="166">
        <v>3209.0140000000001</v>
      </c>
      <c r="AE12" s="124">
        <f>AD12/AD$36</f>
        <v>3.991156982918128E-3</v>
      </c>
      <c r="AF12" s="76">
        <v>73</v>
      </c>
      <c r="AG12" s="122">
        <v>12775</v>
      </c>
      <c r="AH12" s="122">
        <v>2647</v>
      </c>
      <c r="AI12" s="166">
        <v>1134.6089999999999</v>
      </c>
      <c r="AJ12" s="124">
        <f>AI12/AI$36</f>
        <v>1.5220358722336275E-3</v>
      </c>
    </row>
    <row r="13" spans="1:36" x14ac:dyDescent="0.2">
      <c r="A13" s="114" t="str">
        <f>Translation!$A61</f>
        <v>2 – eher tief</v>
      </c>
      <c r="B13" s="30">
        <v>355</v>
      </c>
      <c r="C13" s="6">
        <v>1049530</v>
      </c>
      <c r="D13" s="6">
        <v>49818</v>
      </c>
      <c r="E13" s="150">
        <v>142666.122</v>
      </c>
      <c r="F13" s="31">
        <f>E13/E$36</f>
        <v>0.14600981793755125</v>
      </c>
      <c r="G13" s="41">
        <v>402</v>
      </c>
      <c r="H13" s="42">
        <v>1228753</v>
      </c>
      <c r="I13" s="42">
        <v>37348</v>
      </c>
      <c r="J13" s="160">
        <v>146396.39200000002</v>
      </c>
      <c r="K13" s="44">
        <f>J13/J$36</f>
        <v>0.15875703038649425</v>
      </c>
      <c r="L13" s="76">
        <v>489</v>
      </c>
      <c r="M13" s="122">
        <v>1334064</v>
      </c>
      <c r="N13" s="122">
        <v>61694</v>
      </c>
      <c r="O13" s="166">
        <v>175563.98</v>
      </c>
      <c r="P13" s="124">
        <f>O13/O$36</f>
        <v>0.19436106997585731</v>
      </c>
      <c r="Q13" s="76">
        <v>437</v>
      </c>
      <c r="R13" s="122">
        <v>1216026</v>
      </c>
      <c r="S13" s="122">
        <v>21237</v>
      </c>
      <c r="T13" s="166">
        <v>128128.61199999999</v>
      </c>
      <c r="U13" s="124">
        <f>T13/T$36</f>
        <v>0.14897547428672145</v>
      </c>
      <c r="V13" s="76">
        <v>433</v>
      </c>
      <c r="W13" s="122">
        <v>1243691</v>
      </c>
      <c r="X13" s="122">
        <v>26715</v>
      </c>
      <c r="Y13" s="166">
        <v>121319.72</v>
      </c>
      <c r="Z13" s="124">
        <f>Y13/Y$36</f>
        <v>0.14737039075232677</v>
      </c>
      <c r="AA13" s="76">
        <v>580</v>
      </c>
      <c r="AB13" s="122">
        <v>1346382</v>
      </c>
      <c r="AC13" s="122">
        <v>58466</v>
      </c>
      <c r="AD13" s="166">
        <v>168348.26</v>
      </c>
      <c r="AE13" s="124">
        <f>AD13/AD$36</f>
        <v>0.20938030605697469</v>
      </c>
      <c r="AF13" s="76">
        <v>535</v>
      </c>
      <c r="AG13" s="122">
        <v>1253183</v>
      </c>
      <c r="AH13" s="122">
        <v>130143</v>
      </c>
      <c r="AI13" s="166">
        <v>78423.957999999999</v>
      </c>
      <c r="AJ13" s="124">
        <f>AI13/AI$36</f>
        <v>0.10520282962548629</v>
      </c>
    </row>
    <row r="14" spans="1:36" x14ac:dyDescent="0.2">
      <c r="A14" s="114" t="str">
        <f>Translation!$A62</f>
        <v>3 – mittel</v>
      </c>
      <c r="B14" s="30">
        <v>861</v>
      </c>
      <c r="C14" s="6">
        <v>2543183</v>
      </c>
      <c r="D14" s="6">
        <v>674616</v>
      </c>
      <c r="E14" s="150">
        <v>621364.41400000011</v>
      </c>
      <c r="F14" s="31">
        <f>E14/E$36</f>
        <v>0.63592746258998489</v>
      </c>
      <c r="G14" s="41">
        <v>857</v>
      </c>
      <c r="H14" s="42">
        <v>2124345</v>
      </c>
      <c r="I14" s="42">
        <v>617004</v>
      </c>
      <c r="J14" s="160">
        <v>520818.52399999998</v>
      </c>
      <c r="K14" s="44">
        <f>J14/J$36</f>
        <v>0.56479262303484279</v>
      </c>
      <c r="L14" s="76">
        <v>886</v>
      </c>
      <c r="M14" s="122">
        <v>2326204</v>
      </c>
      <c r="N14" s="122">
        <v>644178</v>
      </c>
      <c r="O14" s="166">
        <v>552461.21299999999</v>
      </c>
      <c r="P14" s="124">
        <f>O14/O$36</f>
        <v>0.61161151893936339</v>
      </c>
      <c r="Q14" s="76">
        <v>896</v>
      </c>
      <c r="R14" s="122">
        <v>2124756</v>
      </c>
      <c r="S14" s="122">
        <v>574955</v>
      </c>
      <c r="T14" s="166">
        <v>480708.60800000001</v>
      </c>
      <c r="U14" s="124">
        <f>T14/T$36</f>
        <v>0.55892116329574892</v>
      </c>
      <c r="V14" s="76">
        <v>896</v>
      </c>
      <c r="W14" s="122">
        <v>1917828</v>
      </c>
      <c r="X14" s="122">
        <v>456980</v>
      </c>
      <c r="Y14" s="166">
        <v>391839.69</v>
      </c>
      <c r="Z14" s="124">
        <f>Y14/Y$36</f>
        <v>0.47597841659682855</v>
      </c>
      <c r="AA14" s="76">
        <v>942</v>
      </c>
      <c r="AB14" s="122">
        <v>2066004</v>
      </c>
      <c r="AC14" s="122">
        <v>565549</v>
      </c>
      <c r="AD14" s="166">
        <v>437217.83</v>
      </c>
      <c r="AE14" s="124">
        <f>AD14/AD$36</f>
        <v>0.54378229426883495</v>
      </c>
      <c r="AF14" s="76">
        <v>1022</v>
      </c>
      <c r="AG14" s="122">
        <v>2016386</v>
      </c>
      <c r="AH14" s="122">
        <v>523306</v>
      </c>
      <c r="AI14" s="166">
        <v>412387.14500000002</v>
      </c>
      <c r="AJ14" s="124">
        <f>AI14/AI$36</f>
        <v>0.55320205281115387</v>
      </c>
    </row>
    <row r="15" spans="1:36" x14ac:dyDescent="0.2">
      <c r="A15" s="114" t="str">
        <f>Translation!$A63</f>
        <v>4 – eher hoch</v>
      </c>
      <c r="B15" s="30">
        <v>159</v>
      </c>
      <c r="C15" s="6">
        <v>623726</v>
      </c>
      <c r="D15" s="6">
        <v>178912</v>
      </c>
      <c r="E15" s="150">
        <v>165206.20000000001</v>
      </c>
      <c r="F15" s="31">
        <f>E15/E$36</f>
        <v>0.16907817249111656</v>
      </c>
      <c r="G15" s="41">
        <v>237</v>
      </c>
      <c r="H15" s="42">
        <v>787682</v>
      </c>
      <c r="I15" s="42">
        <v>236562</v>
      </c>
      <c r="J15" s="160">
        <v>209879.53399999999</v>
      </c>
      <c r="K15" s="44">
        <f>J15/J$36</f>
        <v>0.22760022362259616</v>
      </c>
      <c r="L15" s="76">
        <v>174</v>
      </c>
      <c r="M15" s="122">
        <v>432337</v>
      </c>
      <c r="N15" s="122">
        <v>178008</v>
      </c>
      <c r="O15" s="166">
        <v>146872.97</v>
      </c>
      <c r="P15" s="124">
        <f>O15/O$36</f>
        <v>0.1625982026594065</v>
      </c>
      <c r="Q15" s="76">
        <v>252</v>
      </c>
      <c r="R15" s="122">
        <v>644321</v>
      </c>
      <c r="S15" s="122">
        <v>267053</v>
      </c>
      <c r="T15" s="166">
        <v>226537.61900000001</v>
      </c>
      <c r="U15" s="124">
        <f>T15/T$36</f>
        <v>0.26339588564581967</v>
      </c>
      <c r="V15" s="76">
        <v>297</v>
      </c>
      <c r="W15" s="122">
        <v>808098</v>
      </c>
      <c r="X15" s="122">
        <v>368536</v>
      </c>
      <c r="Y15" s="166">
        <v>286675.15400000004</v>
      </c>
      <c r="Z15" s="124">
        <f>Y15/Y$36</f>
        <v>0.34823217086194608</v>
      </c>
      <c r="AA15" s="76">
        <v>178</v>
      </c>
      <c r="AB15" s="122">
        <v>519487</v>
      </c>
      <c r="AC15" s="122">
        <v>220158</v>
      </c>
      <c r="AD15" s="166">
        <v>176379.03899999999</v>
      </c>
      <c r="AE15" s="124">
        <f>AD15/AD$36</f>
        <v>0.21936845185008191</v>
      </c>
      <c r="AF15" s="76">
        <v>261</v>
      </c>
      <c r="AG15" s="122">
        <v>601754</v>
      </c>
      <c r="AH15" s="122">
        <v>260701</v>
      </c>
      <c r="AI15" s="166">
        <v>233414.62700000001</v>
      </c>
      <c r="AJ15" s="124">
        <f>AI15/AI$36</f>
        <v>0.31311706094172692</v>
      </c>
    </row>
    <row r="16" spans="1:36" x14ac:dyDescent="0.2">
      <c r="A16" s="114" t="str">
        <f>Translation!$A64</f>
        <v>5 – hoch</v>
      </c>
      <c r="B16" s="30">
        <v>10</v>
      </c>
      <c r="C16" s="6">
        <v>90445</v>
      </c>
      <c r="D16" s="6">
        <v>45962</v>
      </c>
      <c r="E16" s="150">
        <v>46931.815999999999</v>
      </c>
      <c r="F16" s="31">
        <f>E16/E$36</f>
        <v>4.8031766852390183E-2</v>
      </c>
      <c r="G16" s="41">
        <v>10</v>
      </c>
      <c r="H16" s="42">
        <v>90155</v>
      </c>
      <c r="I16" s="42">
        <v>46239</v>
      </c>
      <c r="J16" s="160">
        <v>43869.078999999998</v>
      </c>
      <c r="K16" s="44">
        <f>J16/J$36</f>
        <v>4.7573062509836415E-2</v>
      </c>
      <c r="L16" s="76">
        <v>4</v>
      </c>
      <c r="M16" s="122">
        <v>66979</v>
      </c>
      <c r="N16" s="122">
        <v>33468</v>
      </c>
      <c r="O16" s="166">
        <v>27149.453000000001</v>
      </c>
      <c r="P16" s="124">
        <f>O16/O$36</f>
        <v>3.0056260597072643E-2</v>
      </c>
      <c r="Q16" s="76">
        <v>10</v>
      </c>
      <c r="R16" s="122">
        <v>48675</v>
      </c>
      <c r="S16" s="122">
        <v>25338</v>
      </c>
      <c r="T16" s="166">
        <v>22380.097999999998</v>
      </c>
      <c r="U16" s="124">
        <f>T16/T$36</f>
        <v>2.6021398828025278E-2</v>
      </c>
      <c r="V16" s="76">
        <v>10</v>
      </c>
      <c r="W16" s="122">
        <v>50041</v>
      </c>
      <c r="X16" s="122">
        <v>26058</v>
      </c>
      <c r="Y16" s="166">
        <v>20874.425999999999</v>
      </c>
      <c r="Z16" s="124">
        <f>Y16/Y$36</f>
        <v>2.5356737687414126E-2</v>
      </c>
      <c r="AA16" s="76">
        <v>8</v>
      </c>
      <c r="AB16" s="122">
        <v>46488</v>
      </c>
      <c r="AC16" s="122">
        <v>23989</v>
      </c>
      <c r="AD16" s="166">
        <v>18876.871999999999</v>
      </c>
      <c r="AE16" s="124">
        <f>AD16/AD$36</f>
        <v>2.3477790841190373E-2</v>
      </c>
      <c r="AF16" s="76">
        <v>14</v>
      </c>
      <c r="AG16" s="122">
        <v>48650</v>
      </c>
      <c r="AH16" s="122">
        <v>26535</v>
      </c>
      <c r="AI16" s="166">
        <v>20094.495999999999</v>
      </c>
      <c r="AJ16" s="124">
        <f>AI16/AI$36</f>
        <v>2.6956020749399255E-2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977099.51300000015</v>
      </c>
      <c r="F36" s="64">
        <f t="shared" si="0"/>
        <v>0.99999999999999989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0.99999999999999989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0.99999999999999989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745454.83500000008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tief</v>
      </c>
      <c r="B52" s="33">
        <v>71</v>
      </c>
      <c r="C52" s="8">
        <v>8897</v>
      </c>
      <c r="D52" s="8">
        <v>198</v>
      </c>
      <c r="E52" s="152">
        <v>930.96100000000001</v>
      </c>
      <c r="F52" s="34">
        <f>E52/E$76</f>
        <v>1.1106877223862068E-3</v>
      </c>
      <c r="G52" s="47">
        <v>81</v>
      </c>
      <c r="H52" s="48">
        <v>10962</v>
      </c>
      <c r="I52" s="48">
        <v>142</v>
      </c>
      <c r="J52" s="162">
        <v>1177.6300000000001</v>
      </c>
      <c r="K52" s="50">
        <f>J52/J$76</f>
        <v>1.4826097547971601E-3</v>
      </c>
      <c r="L52" s="128">
        <v>101</v>
      </c>
      <c r="M52" s="129">
        <v>16328</v>
      </c>
      <c r="N52" s="129">
        <v>143</v>
      </c>
      <c r="O52" s="168">
        <v>1240.1669999999999</v>
      </c>
      <c r="P52" s="131">
        <f>O52/O$76</f>
        <v>1.6121188158866944E-3</v>
      </c>
      <c r="Q52" s="128">
        <v>87</v>
      </c>
      <c r="R52" s="129">
        <v>16316</v>
      </c>
      <c r="S52" s="129">
        <v>242</v>
      </c>
      <c r="T52" s="168">
        <v>2310.2020000000002</v>
      </c>
      <c r="U52" s="131">
        <f>T52/T$76</f>
        <v>3.1526208898467415E-3</v>
      </c>
      <c r="V52" s="128">
        <v>107</v>
      </c>
      <c r="W52" s="129">
        <v>18497</v>
      </c>
      <c r="X52" s="129">
        <v>312</v>
      </c>
      <c r="Y52" s="168">
        <v>2520.9639999999999</v>
      </c>
      <c r="Z52" s="131">
        <f>Y52/Y$76</f>
        <v>3.58100661232157E-3</v>
      </c>
      <c r="AA52" s="128">
        <v>137</v>
      </c>
      <c r="AB52" s="129">
        <v>25676</v>
      </c>
      <c r="AC52" s="129">
        <v>656</v>
      </c>
      <c r="AD52" s="168">
        <v>3209.0140000000001</v>
      </c>
      <c r="AE52" s="131">
        <f>AD52/AD$76</f>
        <v>4.7279691151487051E-3</v>
      </c>
      <c r="AF52" s="128">
        <v>73</v>
      </c>
      <c r="AG52" s="129">
        <v>12775</v>
      </c>
      <c r="AH52" s="129">
        <v>2647</v>
      </c>
      <c r="AI52" s="168">
        <v>1134.6089999999999</v>
      </c>
      <c r="AJ52" s="131">
        <f>AI52/AI$76</f>
        <v>1.8399304234840172E-3</v>
      </c>
    </row>
    <row r="53" spans="1:36" x14ac:dyDescent="0.2">
      <c r="A53" s="114" t="str">
        <f>$A$13</f>
        <v>2 – eher tief</v>
      </c>
      <c r="B53" s="33">
        <v>351</v>
      </c>
      <c r="C53" s="8">
        <v>1049192</v>
      </c>
      <c r="D53" s="8">
        <v>49472</v>
      </c>
      <c r="E53" s="152">
        <v>142446.981</v>
      </c>
      <c r="F53" s="34">
        <f>E53/E$76</f>
        <v>0.16994709003672687</v>
      </c>
      <c r="G53" s="47">
        <v>398</v>
      </c>
      <c r="H53" s="48">
        <v>1228421</v>
      </c>
      <c r="I53" s="48">
        <v>37002</v>
      </c>
      <c r="J53" s="162">
        <v>146188.86600000001</v>
      </c>
      <c r="K53" s="50">
        <f>J53/J$76</f>
        <v>0.18404850315832211</v>
      </c>
      <c r="L53" s="128">
        <v>485</v>
      </c>
      <c r="M53" s="129">
        <v>1333102</v>
      </c>
      <c r="N53" s="129">
        <v>61301</v>
      </c>
      <c r="O53" s="168">
        <v>175290.79800000001</v>
      </c>
      <c r="P53" s="131">
        <f>O53/O$76</f>
        <v>0.22786414548007952</v>
      </c>
      <c r="Q53" s="128">
        <v>434</v>
      </c>
      <c r="R53" s="129">
        <v>1215259</v>
      </c>
      <c r="S53" s="129">
        <v>20928</v>
      </c>
      <c r="T53" s="168">
        <v>127917.655</v>
      </c>
      <c r="U53" s="131">
        <f>T53/T$76</f>
        <v>0.17456303445898172</v>
      </c>
      <c r="V53" s="128">
        <v>432</v>
      </c>
      <c r="W53" s="129">
        <v>1243680</v>
      </c>
      <c r="X53" s="129">
        <v>26689</v>
      </c>
      <c r="Y53" s="168">
        <v>121261.996</v>
      </c>
      <c r="Z53" s="131">
        <f>Y53/Y$76</f>
        <v>0.17225157102573133</v>
      </c>
      <c r="AA53" s="128">
        <v>578</v>
      </c>
      <c r="AB53" s="129">
        <v>1345602</v>
      </c>
      <c r="AC53" s="129">
        <v>58095</v>
      </c>
      <c r="AD53" s="168">
        <v>168104.83199999999</v>
      </c>
      <c r="AE53" s="131">
        <f>AD53/AD$76</f>
        <v>0.24767559562010691</v>
      </c>
      <c r="AF53" s="128">
        <v>532</v>
      </c>
      <c r="AG53" s="129">
        <v>1252354</v>
      </c>
      <c r="AH53" s="129">
        <v>129840</v>
      </c>
      <c r="AI53" s="168">
        <v>78273.516000000003</v>
      </c>
      <c r="AJ53" s="131">
        <f>AI53/AI$76</f>
        <v>0.12693167729276164</v>
      </c>
    </row>
    <row r="54" spans="1:36" x14ac:dyDescent="0.2">
      <c r="A54" s="114" t="str">
        <f>$A$14</f>
        <v>3 – mittel</v>
      </c>
      <c r="B54" s="33">
        <v>842</v>
      </c>
      <c r="C54" s="8">
        <v>2428179</v>
      </c>
      <c r="D54" s="8">
        <v>616990</v>
      </c>
      <c r="E54" s="152">
        <v>571224.31000000006</v>
      </c>
      <c r="F54" s="34">
        <f>E54/E$76</f>
        <v>0.68150204771793077</v>
      </c>
      <c r="G54" s="47">
        <v>841</v>
      </c>
      <c r="H54" s="48">
        <v>2017379</v>
      </c>
      <c r="I54" s="48">
        <v>565384</v>
      </c>
      <c r="J54" s="162">
        <v>476094.82</v>
      </c>
      <c r="K54" s="50">
        <f>J54/J$76</f>
        <v>0.59939269918429217</v>
      </c>
      <c r="L54" s="128">
        <v>868</v>
      </c>
      <c r="M54" s="129">
        <v>2196276</v>
      </c>
      <c r="N54" s="129">
        <v>584194</v>
      </c>
      <c r="O54" s="168">
        <v>499162.098</v>
      </c>
      <c r="P54" s="131">
        <f>O54/O$76</f>
        <v>0.6488711684501185</v>
      </c>
      <c r="Q54" s="128">
        <v>879</v>
      </c>
      <c r="R54" s="129">
        <v>1996342</v>
      </c>
      <c r="S54" s="129">
        <v>518008</v>
      </c>
      <c r="T54" s="168">
        <v>430278.29200000002</v>
      </c>
      <c r="U54" s="131">
        <f>T54/T$76</f>
        <v>0.58717996599724875</v>
      </c>
      <c r="V54" s="128">
        <v>878</v>
      </c>
      <c r="W54" s="129">
        <v>1814583</v>
      </c>
      <c r="X54" s="129">
        <v>416309</v>
      </c>
      <c r="Y54" s="168">
        <v>354900.52899999998</v>
      </c>
      <c r="Z54" s="131">
        <f>Y54/Y$76</f>
        <v>0.50413299875183581</v>
      </c>
      <c r="AA54" s="128">
        <v>919</v>
      </c>
      <c r="AB54" s="129">
        <v>1958085</v>
      </c>
      <c r="AC54" s="129">
        <v>516967</v>
      </c>
      <c r="AD54" s="168">
        <v>400279.37900000002</v>
      </c>
      <c r="AE54" s="131">
        <f>AD54/AD$76</f>
        <v>0.58974767369132808</v>
      </c>
      <c r="AF54" s="128">
        <v>996</v>
      </c>
      <c r="AG54" s="129">
        <v>1920325</v>
      </c>
      <c r="AH54" s="129">
        <v>488760</v>
      </c>
      <c r="AI54" s="168">
        <v>381494.31</v>
      </c>
      <c r="AJ54" s="131">
        <f>AI54/AI$76</f>
        <v>0.61864747005800491</v>
      </c>
    </row>
    <row r="55" spans="1:36" x14ac:dyDescent="0.2">
      <c r="A55" s="114" t="str">
        <f>$A$15</f>
        <v>4 – eher hoch</v>
      </c>
      <c r="B55" s="33">
        <v>146</v>
      </c>
      <c r="C55" s="8">
        <v>515825</v>
      </c>
      <c r="D55" s="8">
        <v>124972</v>
      </c>
      <c r="E55" s="152">
        <v>121962.697</v>
      </c>
      <c r="F55" s="34">
        <f>E55/E$76</f>
        <v>0.14550821156526325</v>
      </c>
      <c r="G55" s="47">
        <v>221</v>
      </c>
      <c r="H55" s="48">
        <v>675431</v>
      </c>
      <c r="I55" s="48">
        <v>180247</v>
      </c>
      <c r="J55" s="162">
        <v>166052.106</v>
      </c>
      <c r="K55" s="50">
        <f>J55/J$76</f>
        <v>0.20905587676962373</v>
      </c>
      <c r="L55" s="128">
        <v>160</v>
      </c>
      <c r="M55" s="129">
        <v>304373</v>
      </c>
      <c r="N55" s="129">
        <v>115634</v>
      </c>
      <c r="O55" s="168">
        <v>93540.040999999997</v>
      </c>
      <c r="P55" s="131">
        <f>O55/O$76</f>
        <v>0.12159464018548538</v>
      </c>
      <c r="Q55" s="128">
        <v>234</v>
      </c>
      <c r="R55" s="129">
        <v>498802</v>
      </c>
      <c r="S55" s="129">
        <v>197553</v>
      </c>
      <c r="T55" s="168">
        <v>170563.421</v>
      </c>
      <c r="U55" s="131">
        <f>T55/T$76</f>
        <v>0.23275964789586553</v>
      </c>
      <c r="V55" s="128">
        <v>280</v>
      </c>
      <c r="W55" s="129">
        <v>651158</v>
      </c>
      <c r="X55" s="129">
        <v>289386</v>
      </c>
      <c r="Y55" s="168">
        <v>223873.85200000001</v>
      </c>
      <c r="Z55" s="131">
        <f>Y55/Y$76</f>
        <v>0.31801078648401981</v>
      </c>
      <c r="AA55" s="128">
        <v>162</v>
      </c>
      <c r="AB55" s="129">
        <v>335292</v>
      </c>
      <c r="AC55" s="129">
        <v>138554</v>
      </c>
      <c r="AD55" s="168">
        <v>107014.424</v>
      </c>
      <c r="AE55" s="131">
        <f>AD55/AD$76</f>
        <v>0.1576686457420966</v>
      </c>
      <c r="AF55" s="128">
        <v>237</v>
      </c>
      <c r="AG55" s="129">
        <v>388206</v>
      </c>
      <c r="AH55" s="129">
        <v>161210</v>
      </c>
      <c r="AI55" s="168">
        <v>155292.198</v>
      </c>
      <c r="AJ55" s="131">
        <f>AI55/AI$76</f>
        <v>0.25182846216617694</v>
      </c>
    </row>
    <row r="56" spans="1:36" x14ac:dyDescent="0.2">
      <c r="A56" s="114" t="str">
        <f>$A$16</f>
        <v>5 – hoch</v>
      </c>
      <c r="B56" s="33">
        <v>8</v>
      </c>
      <c r="C56" s="8">
        <v>1959</v>
      </c>
      <c r="D56" s="8">
        <v>1220</v>
      </c>
      <c r="E56" s="152">
        <v>1619.3409999999999</v>
      </c>
      <c r="F56" s="34">
        <f>E56/E$76</f>
        <v>1.9319629576927523E-3</v>
      </c>
      <c r="G56" s="47">
        <v>8</v>
      </c>
      <c r="H56" s="48">
        <v>4334</v>
      </c>
      <c r="I56" s="48">
        <v>3060</v>
      </c>
      <c r="J56" s="162">
        <v>4781.9049999999997</v>
      </c>
      <c r="K56" s="50">
        <f>J56/J$76</f>
        <v>6.0203111329647785E-3</v>
      </c>
      <c r="L56" s="128">
        <v>2</v>
      </c>
      <c r="M56" s="129">
        <v>110</v>
      </c>
      <c r="N56" s="129">
        <v>35</v>
      </c>
      <c r="O56" s="168">
        <v>44.561999999999998</v>
      </c>
      <c r="P56" s="131">
        <f>O56/O$76</f>
        <v>5.792706842993151E-5</v>
      </c>
      <c r="Q56" s="128">
        <v>9</v>
      </c>
      <c r="R56" s="129">
        <v>1335</v>
      </c>
      <c r="S56" s="129">
        <v>1996</v>
      </c>
      <c r="T56" s="168">
        <v>1718.19</v>
      </c>
      <c r="U56" s="131">
        <f>T56/T$76</f>
        <v>2.3447307580574221E-3</v>
      </c>
      <c r="V56" s="128">
        <v>8</v>
      </c>
      <c r="W56" s="129">
        <v>1894</v>
      </c>
      <c r="X56" s="129">
        <v>2071</v>
      </c>
      <c r="Y56" s="168">
        <v>1424.604</v>
      </c>
      <c r="Z56" s="131">
        <f>Y56/Y$76</f>
        <v>2.0236371260913513E-3</v>
      </c>
      <c r="AA56" s="128">
        <v>6</v>
      </c>
      <c r="AB56" s="129">
        <v>2</v>
      </c>
      <c r="AC56" s="129">
        <v>634</v>
      </c>
      <c r="AD56" s="168">
        <v>122.25</v>
      </c>
      <c r="AE56" s="131">
        <f>AD56/AD$76</f>
        <v>1.8011583131981638E-4</v>
      </c>
      <c r="AF56" s="128">
        <v>9</v>
      </c>
      <c r="AG56" s="129">
        <v>972</v>
      </c>
      <c r="AH56" s="129">
        <v>1170</v>
      </c>
      <c r="AI56" s="168">
        <v>464.01100000000002</v>
      </c>
      <c r="AJ56" s="131">
        <f>AI56/AI$76</f>
        <v>7.524600595722776E-4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838184.29000000015</v>
      </c>
      <c r="F76" s="67">
        <f t="shared" si="2"/>
        <v>0.99999999999999989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0.99999999999999989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732787.75999999989</v>
      </c>
      <c r="U76" s="135">
        <f t="shared" si="3"/>
        <v>1.0000000000000002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0.99999999999999989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616658.64400000009</v>
      </c>
      <c r="AJ76" s="135">
        <f t="shared" si="4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x14ac:dyDescent="0.2">
      <c r="A93" s="114" t="str">
        <f>$A$13</f>
        <v>2 – eher tief</v>
      </c>
      <c r="B93" s="36">
        <v>4</v>
      </c>
      <c r="C93" s="10">
        <v>338</v>
      </c>
      <c r="D93" s="10">
        <v>346</v>
      </c>
      <c r="E93" s="154">
        <v>219.14099999999999</v>
      </c>
      <c r="F93" s="37">
        <f>E93/E$116</f>
        <v>1.5775160941144657E-3</v>
      </c>
      <c r="G93" s="53">
        <v>4</v>
      </c>
      <c r="H93" s="54">
        <v>332</v>
      </c>
      <c r="I93" s="54">
        <v>346</v>
      </c>
      <c r="J93" s="164">
        <v>207.52600000000001</v>
      </c>
      <c r="K93" s="56">
        <f>J93/J$116</f>
        <v>1.6232519805573326E-3</v>
      </c>
      <c r="L93" s="136">
        <v>4</v>
      </c>
      <c r="M93" s="137">
        <v>962</v>
      </c>
      <c r="N93" s="137">
        <v>393</v>
      </c>
      <c r="O93" s="170">
        <v>273.18200000000002</v>
      </c>
      <c r="P93" s="139">
        <f>O93/O$116</f>
        <v>2.0385177337021504E-3</v>
      </c>
      <c r="Q93" s="136">
        <v>3</v>
      </c>
      <c r="R93" s="137">
        <v>767</v>
      </c>
      <c r="S93" s="137">
        <v>309</v>
      </c>
      <c r="T93" s="170">
        <v>210.95699999999999</v>
      </c>
      <c r="U93" s="139">
        <f>T93/T$116</f>
        <v>1.6574587067824521E-3</v>
      </c>
      <c r="V93" s="136">
        <v>1</v>
      </c>
      <c r="W93" s="137">
        <v>11</v>
      </c>
      <c r="X93" s="137">
        <v>26</v>
      </c>
      <c r="Y93" s="170">
        <v>57.723999999999997</v>
      </c>
      <c r="Z93" s="139">
        <f>Y93/Y$116</f>
        <v>4.8406678219675762E-4</v>
      </c>
      <c r="AA93" s="136">
        <v>2</v>
      </c>
      <c r="AB93" s="137">
        <v>780</v>
      </c>
      <c r="AC93" s="137">
        <v>371</v>
      </c>
      <c r="AD93" s="170">
        <v>243.428</v>
      </c>
      <c r="AE93" s="139">
        <f>AD93/AD$116</f>
        <v>1.9427440694143538E-3</v>
      </c>
      <c r="AF93" s="136">
        <v>3</v>
      </c>
      <c r="AG93" s="137">
        <v>829</v>
      </c>
      <c r="AH93" s="137">
        <v>303</v>
      </c>
      <c r="AI93" s="170">
        <v>150.44200000000001</v>
      </c>
      <c r="AJ93" s="139">
        <f>AI93/AI$116</f>
        <v>1.1680624934009112E-3</v>
      </c>
    </row>
    <row r="94" spans="1:36" x14ac:dyDescent="0.2">
      <c r="A94" s="114" t="str">
        <f>$A$14</f>
        <v>3 – mittel</v>
      </c>
      <c r="B94" s="36">
        <v>19</v>
      </c>
      <c r="C94" s="10">
        <v>115004</v>
      </c>
      <c r="D94" s="10">
        <v>57626</v>
      </c>
      <c r="E94" s="154">
        <v>50140.103999999999</v>
      </c>
      <c r="F94" s="37">
        <f>E94/E$116</f>
        <v>0.36094031249548508</v>
      </c>
      <c r="G94" s="53">
        <v>16</v>
      </c>
      <c r="H94" s="54">
        <v>106966</v>
      </c>
      <c r="I94" s="54">
        <v>51620</v>
      </c>
      <c r="J94" s="164">
        <v>44723.703999999998</v>
      </c>
      <c r="K94" s="56">
        <f>J94/J$116</f>
        <v>0.34982528018590392</v>
      </c>
      <c r="L94" s="136">
        <v>18</v>
      </c>
      <c r="M94" s="137">
        <v>129928</v>
      </c>
      <c r="N94" s="137">
        <v>59984</v>
      </c>
      <c r="O94" s="170">
        <v>53299.114999999998</v>
      </c>
      <c r="P94" s="139">
        <f>O94/O$116</f>
        <v>0.39772456134785705</v>
      </c>
      <c r="Q94" s="136">
        <v>17</v>
      </c>
      <c r="R94" s="137">
        <v>128414</v>
      </c>
      <c r="S94" s="137">
        <v>56947</v>
      </c>
      <c r="T94" s="170">
        <v>50430.315999999999</v>
      </c>
      <c r="U94" s="139">
        <f>T94/T$116</f>
        <v>0.39622371544907448</v>
      </c>
      <c r="V94" s="136">
        <v>18</v>
      </c>
      <c r="W94" s="137">
        <v>103245</v>
      </c>
      <c r="X94" s="137">
        <v>40671</v>
      </c>
      <c r="Y94" s="170">
        <v>36939.161</v>
      </c>
      <c r="Z94" s="139">
        <f>Y94/Y$116</f>
        <v>0.30976752827797738</v>
      </c>
      <c r="AA94" s="136">
        <v>23</v>
      </c>
      <c r="AB94" s="137">
        <v>107919</v>
      </c>
      <c r="AC94" s="137">
        <v>48582</v>
      </c>
      <c r="AD94" s="170">
        <v>36938.451000000001</v>
      </c>
      <c r="AE94" s="139">
        <f>AD94/AD$116</f>
        <v>0.29479746213912411</v>
      </c>
      <c r="AF94" s="136">
        <v>26</v>
      </c>
      <c r="AG94" s="137">
        <v>96061</v>
      </c>
      <c r="AH94" s="137">
        <v>34546</v>
      </c>
      <c r="AI94" s="170">
        <v>30892.834999999999</v>
      </c>
      <c r="AJ94" s="139">
        <f>AI94/AI$116</f>
        <v>0.23985829674108916</v>
      </c>
    </row>
    <row r="95" spans="1:36" x14ac:dyDescent="0.2">
      <c r="A95" s="114" t="str">
        <f>$A$15</f>
        <v>4 – eher hoch</v>
      </c>
      <c r="B95" s="36">
        <v>13</v>
      </c>
      <c r="C95" s="10">
        <v>107901</v>
      </c>
      <c r="D95" s="10">
        <v>53940</v>
      </c>
      <c r="E95" s="154">
        <v>43243.502999999997</v>
      </c>
      <c r="F95" s="37">
        <f>E95/E$116</f>
        <v>0.3112941984767213</v>
      </c>
      <c r="G95" s="53">
        <v>16</v>
      </c>
      <c r="H95" s="54">
        <v>112251</v>
      </c>
      <c r="I95" s="54">
        <v>56315</v>
      </c>
      <c r="J95" s="164">
        <v>43827.428</v>
      </c>
      <c r="K95" s="56">
        <f>J95/J$116</f>
        <v>0.34281468010627053</v>
      </c>
      <c r="L95" s="136">
        <v>14</v>
      </c>
      <c r="M95" s="137">
        <v>127964</v>
      </c>
      <c r="N95" s="137">
        <v>62374</v>
      </c>
      <c r="O95" s="170">
        <v>53332.928999999996</v>
      </c>
      <c r="P95" s="139">
        <f>O95/O$116</f>
        <v>0.39797688558095951</v>
      </c>
      <c r="Q95" s="136">
        <v>18</v>
      </c>
      <c r="R95" s="137">
        <v>145519</v>
      </c>
      <c r="S95" s="137">
        <v>69500</v>
      </c>
      <c r="T95" s="170">
        <v>55974.197999999997</v>
      </c>
      <c r="U95" s="139">
        <f>T95/T$116</f>
        <v>0.43978119631140428</v>
      </c>
      <c r="V95" s="136">
        <v>17</v>
      </c>
      <c r="W95" s="137">
        <v>156940</v>
      </c>
      <c r="X95" s="137">
        <v>79150</v>
      </c>
      <c r="Y95" s="170">
        <v>62801.302000000003</v>
      </c>
      <c r="Z95" s="139">
        <f>Y95/Y$116</f>
        <v>0.52664444904904029</v>
      </c>
      <c r="AA95" s="136">
        <v>16</v>
      </c>
      <c r="AB95" s="137">
        <v>184195</v>
      </c>
      <c r="AC95" s="137">
        <v>81604</v>
      </c>
      <c r="AD95" s="170">
        <v>69364.615000000005</v>
      </c>
      <c r="AE95" s="139">
        <f>AD95/AD$116</f>
        <v>0.5535833775016018</v>
      </c>
      <c r="AF95" s="136">
        <v>24</v>
      </c>
      <c r="AG95" s="137">
        <v>213548</v>
      </c>
      <c r="AH95" s="137">
        <v>99491</v>
      </c>
      <c r="AI95" s="170">
        <v>78122.429000000004</v>
      </c>
      <c r="AJ95" s="139">
        <f>AI95/AI$116</f>
        <v>0.60655853557035699</v>
      </c>
    </row>
    <row r="96" spans="1:36" x14ac:dyDescent="0.2">
      <c r="A96" s="114" t="str">
        <f>$A$16</f>
        <v>5 – hoch</v>
      </c>
      <c r="B96" s="36">
        <v>2</v>
      </c>
      <c r="C96" s="10">
        <v>88486</v>
      </c>
      <c r="D96" s="10">
        <v>44742</v>
      </c>
      <c r="E96" s="154">
        <v>45312.474999999999</v>
      </c>
      <c r="F96" s="37">
        <f>E96/E$116</f>
        <v>0.32618797293367913</v>
      </c>
      <c r="G96" s="53">
        <v>2</v>
      </c>
      <c r="H96" s="54">
        <v>85821</v>
      </c>
      <c r="I96" s="54">
        <v>43179</v>
      </c>
      <c r="J96" s="164">
        <v>39087.173999999999</v>
      </c>
      <c r="K96" s="56">
        <f>J96/J$116</f>
        <v>0.30573678772726826</v>
      </c>
      <c r="L96" s="136">
        <v>2</v>
      </c>
      <c r="M96" s="137">
        <v>66869</v>
      </c>
      <c r="N96" s="137">
        <v>33433</v>
      </c>
      <c r="O96" s="170">
        <v>27104.891</v>
      </c>
      <c r="P96" s="139">
        <f>O96/O$116</f>
        <v>0.20226003533748127</v>
      </c>
      <c r="Q96" s="136">
        <v>1</v>
      </c>
      <c r="R96" s="137">
        <v>47340</v>
      </c>
      <c r="S96" s="137">
        <v>23342</v>
      </c>
      <c r="T96" s="170">
        <v>20661.907999999999</v>
      </c>
      <c r="U96" s="139">
        <f>T96/T$116</f>
        <v>0.16233762953273889</v>
      </c>
      <c r="V96" s="136">
        <v>2</v>
      </c>
      <c r="W96" s="137">
        <v>48147</v>
      </c>
      <c r="X96" s="137">
        <v>23987</v>
      </c>
      <c r="Y96" s="170">
        <v>19449.822</v>
      </c>
      <c r="Z96" s="139">
        <f>Y96/Y$116</f>
        <v>0.16310395589078555</v>
      </c>
      <c r="AA96" s="136">
        <v>2</v>
      </c>
      <c r="AB96" s="137">
        <v>46486</v>
      </c>
      <c r="AC96" s="137">
        <v>23355</v>
      </c>
      <c r="AD96" s="170">
        <v>18754.621999999999</v>
      </c>
      <c r="AE96" s="139">
        <f>AD96/AD$116</f>
        <v>0.1496764162898597</v>
      </c>
      <c r="AF96" s="136">
        <v>5</v>
      </c>
      <c r="AG96" s="137">
        <v>47678</v>
      </c>
      <c r="AH96" s="137">
        <v>25365</v>
      </c>
      <c r="AI96" s="170">
        <v>19630.485000000001</v>
      </c>
      <c r="AJ96" s="139">
        <f>AI96/AI$116</f>
        <v>0.15241510519515286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0.99999999999999989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tief</v>
      </c>
      <c r="B132" s="209">
        <v>52</v>
      </c>
      <c r="C132" s="210">
        <v>7287</v>
      </c>
      <c r="D132" s="210">
        <v>185</v>
      </c>
      <c r="E132" s="211">
        <v>709.12699999999995</v>
      </c>
      <c r="F132" s="212">
        <f>E132/E$156</f>
        <v>9.3083512526383422E-4</v>
      </c>
      <c r="G132" s="217">
        <v>51</v>
      </c>
      <c r="H132" s="218">
        <v>7875</v>
      </c>
      <c r="I132" s="218">
        <v>98</v>
      </c>
      <c r="J132" s="219">
        <v>835.90200000000004</v>
      </c>
      <c r="K132" s="220">
        <f>J132/J$156</f>
        <v>1.1972323880425899E-3</v>
      </c>
      <c r="L132" s="227">
        <v>69</v>
      </c>
      <c r="M132" s="228">
        <v>11138</v>
      </c>
      <c r="N132" s="228">
        <v>93</v>
      </c>
      <c r="O132" s="229">
        <v>826.61199999999997</v>
      </c>
      <c r="P132" s="230">
        <f>O132/O$156</f>
        <v>1.2344938746411324E-3</v>
      </c>
      <c r="Q132" s="227">
        <v>57</v>
      </c>
      <c r="R132" s="228">
        <v>13072</v>
      </c>
      <c r="S132" s="228">
        <v>187</v>
      </c>
      <c r="T132" s="229">
        <v>1995.8979999999999</v>
      </c>
      <c r="U132" s="230">
        <f>T132/T$156</f>
        <v>3.1433418389013885E-3</v>
      </c>
      <c r="V132" s="227">
        <v>67</v>
      </c>
      <c r="W132" s="228">
        <v>14764</v>
      </c>
      <c r="X132" s="228">
        <v>211</v>
      </c>
      <c r="Y132" s="229">
        <v>2060.4920000000002</v>
      </c>
      <c r="Z132" s="230">
        <f>Y132/Y$156</f>
        <v>3.4039992611781316E-3</v>
      </c>
      <c r="AA132" s="227">
        <v>90</v>
      </c>
      <c r="AB132" s="228">
        <v>19405</v>
      </c>
      <c r="AC132" s="228">
        <v>348</v>
      </c>
      <c r="AD132" s="229">
        <v>2380.7109999999998</v>
      </c>
      <c r="AE132" s="230">
        <f>AD132/AD$156</f>
        <v>4.1299165868604925E-3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eher tief</v>
      </c>
      <c r="B133" s="209">
        <v>295</v>
      </c>
      <c r="C133" s="210">
        <v>235358</v>
      </c>
      <c r="D133" s="210">
        <v>48951</v>
      </c>
      <c r="E133" s="211">
        <v>66429.785000000003</v>
      </c>
      <c r="F133" s="212">
        <f>E133/E$156</f>
        <v>8.7199016878111518E-2</v>
      </c>
      <c r="G133" s="217">
        <v>322</v>
      </c>
      <c r="H133" s="218">
        <v>181323</v>
      </c>
      <c r="I133" s="218">
        <v>36368</v>
      </c>
      <c r="J133" s="219">
        <v>50430.544999999998</v>
      </c>
      <c r="K133" s="220">
        <f>J133/J$156</f>
        <v>7.2229856873938916E-2</v>
      </c>
      <c r="L133" s="227">
        <v>398</v>
      </c>
      <c r="M133" s="228">
        <v>263826</v>
      </c>
      <c r="N133" s="228">
        <v>60456</v>
      </c>
      <c r="O133" s="229">
        <v>76076.205000000002</v>
      </c>
      <c r="P133" s="230">
        <f>O133/O$156</f>
        <v>0.11361510488408479</v>
      </c>
      <c r="Q133" s="227">
        <v>344</v>
      </c>
      <c r="R133" s="228">
        <v>165954</v>
      </c>
      <c r="S133" s="228">
        <v>20249</v>
      </c>
      <c r="T133" s="229">
        <v>30827.454000000002</v>
      </c>
      <c r="U133" s="230">
        <f>T133/T$156</f>
        <v>4.8550189410985919E-2</v>
      </c>
      <c r="V133" s="227">
        <v>339</v>
      </c>
      <c r="W133" s="228">
        <v>160998</v>
      </c>
      <c r="X133" s="228">
        <v>14677</v>
      </c>
      <c r="Y133" s="229">
        <v>23221.585999999999</v>
      </c>
      <c r="Z133" s="230">
        <f>Y133/Y$156</f>
        <v>3.836280926467292E-2</v>
      </c>
      <c r="AA133" s="227">
        <v>480</v>
      </c>
      <c r="AB133" s="228">
        <v>337472</v>
      </c>
      <c r="AC133" s="228">
        <v>53463</v>
      </c>
      <c r="AD133" s="229">
        <v>66825.365999999995</v>
      </c>
      <c r="AE133" s="230">
        <f>AD133/AD$156</f>
        <v>0.1159246911810897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mittel</v>
      </c>
      <c r="B134" s="209">
        <v>841</v>
      </c>
      <c r="C134" s="210">
        <v>2428179</v>
      </c>
      <c r="D134" s="210">
        <v>616990</v>
      </c>
      <c r="E134" s="211">
        <v>571097.1</v>
      </c>
      <c r="F134" s="212">
        <f>E134/E$156</f>
        <v>0.7496502609776704</v>
      </c>
      <c r="G134" s="217">
        <v>841</v>
      </c>
      <c r="H134" s="218">
        <v>2017379</v>
      </c>
      <c r="I134" s="218">
        <v>565384</v>
      </c>
      <c r="J134" s="219">
        <v>476094.82</v>
      </c>
      <c r="K134" s="220">
        <f>J134/J$156</f>
        <v>0.68189349742351013</v>
      </c>
      <c r="L134" s="227">
        <v>866</v>
      </c>
      <c r="M134" s="228">
        <v>2195998</v>
      </c>
      <c r="N134" s="228">
        <v>584193</v>
      </c>
      <c r="O134" s="229">
        <v>499108.45</v>
      </c>
      <c r="P134" s="230">
        <f>O134/O$156</f>
        <v>0.74538758729201837</v>
      </c>
      <c r="Q134" s="227">
        <v>873</v>
      </c>
      <c r="R134" s="228">
        <v>1995197</v>
      </c>
      <c r="S134" s="228">
        <v>517586</v>
      </c>
      <c r="T134" s="229">
        <v>429855.56699999998</v>
      </c>
      <c r="U134" s="230">
        <f>T134/T$156</f>
        <v>0.67697998015719185</v>
      </c>
      <c r="V134" s="227">
        <v>875</v>
      </c>
      <c r="W134" s="228">
        <v>1814323</v>
      </c>
      <c r="X134" s="228">
        <v>416152</v>
      </c>
      <c r="Y134" s="229">
        <v>354734.52100000001</v>
      </c>
      <c r="Z134" s="230">
        <f>Y134/Y$156</f>
        <v>0.58603287341002941</v>
      </c>
      <c r="AA134" s="227">
        <v>916</v>
      </c>
      <c r="AB134" s="228">
        <v>1957781</v>
      </c>
      <c r="AC134" s="228">
        <v>516775</v>
      </c>
      <c r="AD134" s="229">
        <v>400112.28899999999</v>
      </c>
      <c r="AE134" s="230">
        <f>AD134/AD$156</f>
        <v>0.69409112611644974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eher hoch</v>
      </c>
      <c r="B135" s="209">
        <v>146</v>
      </c>
      <c r="C135" s="210">
        <v>515825</v>
      </c>
      <c r="D135" s="210">
        <v>124972</v>
      </c>
      <c r="E135" s="211">
        <v>121962.697</v>
      </c>
      <c r="F135" s="212">
        <f>E135/E$156</f>
        <v>0.16009426004017624</v>
      </c>
      <c r="G135" s="217">
        <v>221</v>
      </c>
      <c r="H135" s="218">
        <v>675431</v>
      </c>
      <c r="I135" s="218">
        <v>180247</v>
      </c>
      <c r="J135" s="219">
        <v>166052.106</v>
      </c>
      <c r="K135" s="220">
        <f>J135/J$156</f>
        <v>0.23783046266892682</v>
      </c>
      <c r="L135" s="227">
        <v>160</v>
      </c>
      <c r="M135" s="228">
        <v>304373</v>
      </c>
      <c r="N135" s="228">
        <v>115634</v>
      </c>
      <c r="O135" s="229">
        <v>93540.040999999997</v>
      </c>
      <c r="P135" s="230">
        <f>O135/O$156</f>
        <v>0.13969626335956942</v>
      </c>
      <c r="Q135" s="227">
        <v>234</v>
      </c>
      <c r="R135" s="228">
        <v>498802</v>
      </c>
      <c r="S135" s="228">
        <v>197553</v>
      </c>
      <c r="T135" s="229">
        <v>170563.421</v>
      </c>
      <c r="U135" s="230">
        <f>T135/T$156</f>
        <v>0.26862050937244875</v>
      </c>
      <c r="V135" s="227">
        <v>280</v>
      </c>
      <c r="W135" s="228">
        <v>651158</v>
      </c>
      <c r="X135" s="228">
        <v>289386</v>
      </c>
      <c r="Y135" s="229">
        <v>223873.85200000001</v>
      </c>
      <c r="Z135" s="230">
        <f>Y135/Y$156</f>
        <v>0.36984682629444926</v>
      </c>
      <c r="AA135" s="227">
        <v>161</v>
      </c>
      <c r="AB135" s="228">
        <v>335292</v>
      </c>
      <c r="AC135" s="228">
        <v>138553</v>
      </c>
      <c r="AD135" s="229">
        <v>107014.368</v>
      </c>
      <c r="AE135" s="230">
        <f>AD135/AD$156</f>
        <v>0.18564219404858162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hoch</v>
      </c>
      <c r="B136" s="209">
        <v>8</v>
      </c>
      <c r="C136" s="210">
        <v>1959</v>
      </c>
      <c r="D136" s="210">
        <v>1220</v>
      </c>
      <c r="E136" s="211">
        <v>1619.3409999999999</v>
      </c>
      <c r="F136" s="212">
        <f>E136/E$156</f>
        <v>2.1256269787779374E-3</v>
      </c>
      <c r="G136" s="217">
        <v>8</v>
      </c>
      <c r="H136" s="218">
        <v>4334</v>
      </c>
      <c r="I136" s="218">
        <v>3060</v>
      </c>
      <c r="J136" s="219">
        <v>4781.9049999999997</v>
      </c>
      <c r="K136" s="220">
        <f>J136/J$156</f>
        <v>6.8489506455814203E-3</v>
      </c>
      <c r="L136" s="227">
        <v>2</v>
      </c>
      <c r="M136" s="228">
        <v>110</v>
      </c>
      <c r="N136" s="228">
        <v>35</v>
      </c>
      <c r="O136" s="229">
        <v>44.561999999999998</v>
      </c>
      <c r="P136" s="230">
        <f>O136/O$156</f>
        <v>6.6550589686283451E-5</v>
      </c>
      <c r="Q136" s="227">
        <v>9</v>
      </c>
      <c r="R136" s="228">
        <v>1335</v>
      </c>
      <c r="S136" s="228">
        <v>1996</v>
      </c>
      <c r="T136" s="229">
        <v>1718.19</v>
      </c>
      <c r="U136" s="230">
        <f>T136/T$156</f>
        <v>2.7059792204721768E-3</v>
      </c>
      <c r="V136" s="227">
        <v>8</v>
      </c>
      <c r="W136" s="228">
        <v>1894</v>
      </c>
      <c r="X136" s="228">
        <v>2071</v>
      </c>
      <c r="Y136" s="229">
        <v>1424.604</v>
      </c>
      <c r="Z136" s="230">
        <f>Y136/Y$156</f>
        <v>2.3534917696702586E-3</v>
      </c>
      <c r="AA136" s="227">
        <v>6</v>
      </c>
      <c r="AB136" s="228">
        <v>2</v>
      </c>
      <c r="AC136" s="228">
        <v>634</v>
      </c>
      <c r="AD136" s="229">
        <v>122.25</v>
      </c>
      <c r="AE136" s="230">
        <f>AD136/AD$156</f>
        <v>2.1207206701850636E-4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0.99999999999999989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698195.27800000005</v>
      </c>
      <c r="K156" s="226">
        <f t="shared" si="9"/>
        <v>0.99999999999999989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1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634960.52999999991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0.99999999999999989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tief</v>
      </c>
      <c r="B172" s="237">
        <v>19</v>
      </c>
      <c r="C172" s="238">
        <v>1610</v>
      </c>
      <c r="D172" s="238">
        <v>13</v>
      </c>
      <c r="E172" s="239">
        <v>221.834</v>
      </c>
      <c r="F172" s="240">
        <f>E172/E$196</f>
        <v>2.9048700053845781E-3</v>
      </c>
      <c r="G172" s="245">
        <v>30</v>
      </c>
      <c r="H172" s="246">
        <v>3087</v>
      </c>
      <c r="I172" s="246">
        <v>44</v>
      </c>
      <c r="J172" s="247">
        <v>341.72800000000001</v>
      </c>
      <c r="K172" s="248">
        <f>J172/J$196</f>
        <v>3.5559607258889118E-3</v>
      </c>
      <c r="L172" s="255">
        <v>32</v>
      </c>
      <c r="M172" s="256">
        <v>5190</v>
      </c>
      <c r="N172" s="256">
        <v>50</v>
      </c>
      <c r="O172" s="257">
        <v>413.55500000000001</v>
      </c>
      <c r="P172" s="258">
        <f>O172/O$196</f>
        <v>4.1487514932014276E-3</v>
      </c>
      <c r="Q172" s="255">
        <v>30</v>
      </c>
      <c r="R172" s="256">
        <v>3244</v>
      </c>
      <c r="S172" s="256">
        <v>55</v>
      </c>
      <c r="T172" s="257">
        <v>314.30399999999997</v>
      </c>
      <c r="U172" s="258">
        <f>T172/T$196</f>
        <v>3.2128477929917873E-3</v>
      </c>
      <c r="V172" s="255">
        <v>40</v>
      </c>
      <c r="W172" s="256">
        <v>3733</v>
      </c>
      <c r="X172" s="256">
        <v>101</v>
      </c>
      <c r="Y172" s="257">
        <v>460.47199999999998</v>
      </c>
      <c r="Z172" s="258">
        <f>Y172/Y$196</f>
        <v>4.6669353822746413E-3</v>
      </c>
      <c r="AA172" s="255">
        <v>47</v>
      </c>
      <c r="AB172" s="256">
        <v>6271</v>
      </c>
      <c r="AC172" s="256">
        <v>308</v>
      </c>
      <c r="AD172" s="257">
        <v>828.303</v>
      </c>
      <c r="AE172" s="258">
        <f>AD172/AD$196</f>
        <v>8.0987894245622208E-3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eher tief</v>
      </c>
      <c r="B173" s="237">
        <v>56</v>
      </c>
      <c r="C173" s="238">
        <v>813834</v>
      </c>
      <c r="D173" s="238">
        <v>521</v>
      </c>
      <c r="E173" s="239">
        <v>76017.195999999996</v>
      </c>
      <c r="F173" s="240">
        <f>E173/E$196</f>
        <v>0.9954293415519736</v>
      </c>
      <c r="G173" s="245">
        <v>76</v>
      </c>
      <c r="H173" s="246">
        <v>1047098</v>
      </c>
      <c r="I173" s="246">
        <v>634</v>
      </c>
      <c r="J173" s="247">
        <v>95758.320999999996</v>
      </c>
      <c r="K173" s="248">
        <f>J173/J$196</f>
        <v>0.99644403927411107</v>
      </c>
      <c r="L173" s="255">
        <v>87</v>
      </c>
      <c r="M173" s="256">
        <v>1069276</v>
      </c>
      <c r="N173" s="256">
        <v>845</v>
      </c>
      <c r="O173" s="257">
        <v>99214.592999999993</v>
      </c>
      <c r="P173" s="258">
        <f>O173/O$196</f>
        <v>0.99531305595657615</v>
      </c>
      <c r="Q173" s="255">
        <v>90</v>
      </c>
      <c r="R173" s="256">
        <v>1049305</v>
      </c>
      <c r="S173" s="256">
        <v>679</v>
      </c>
      <c r="T173" s="257">
        <v>97090.201000000001</v>
      </c>
      <c r="U173" s="258">
        <f>T173/T$196</f>
        <v>0.99246601380822075</v>
      </c>
      <c r="V173" s="255">
        <v>93</v>
      </c>
      <c r="W173" s="256">
        <v>1082682</v>
      </c>
      <c r="X173" s="256">
        <v>12012</v>
      </c>
      <c r="Y173" s="257">
        <v>98040.41</v>
      </c>
      <c r="Z173" s="258">
        <f>Y173/Y$196</f>
        <v>0.99365055491259535</v>
      </c>
      <c r="AA173" s="255">
        <v>98</v>
      </c>
      <c r="AB173" s="256">
        <v>1008130</v>
      </c>
      <c r="AC173" s="256">
        <v>4632</v>
      </c>
      <c r="AD173" s="257">
        <v>101279.466</v>
      </c>
      <c r="AE173" s="258">
        <f>AD173/AD$196</f>
        <v>0.99026692909009029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mittel</v>
      </c>
      <c r="B174" s="237">
        <v>1</v>
      </c>
      <c r="C174" s="238">
        <v>0</v>
      </c>
      <c r="D174" s="238">
        <v>0</v>
      </c>
      <c r="E174" s="239">
        <v>127.21</v>
      </c>
      <c r="F174" s="240">
        <f>E174/E$196</f>
        <v>1.6657884426416697E-3</v>
      </c>
      <c r="G174" s="245">
        <v>0</v>
      </c>
      <c r="H174" s="246">
        <v>0</v>
      </c>
      <c r="I174" s="246">
        <v>0</v>
      </c>
      <c r="J174" s="247">
        <v>0</v>
      </c>
      <c r="K174" s="248">
        <f>J174/J$196</f>
        <v>0</v>
      </c>
      <c r="L174" s="255">
        <v>2</v>
      </c>
      <c r="M174" s="256">
        <v>278</v>
      </c>
      <c r="N174" s="256">
        <v>1</v>
      </c>
      <c r="O174" s="257">
        <v>53.648000000000003</v>
      </c>
      <c r="P174" s="258">
        <f>O174/O$196</f>
        <v>5.3819255022251019E-4</v>
      </c>
      <c r="Q174" s="255">
        <v>6</v>
      </c>
      <c r="R174" s="256">
        <v>1145</v>
      </c>
      <c r="S174" s="256">
        <v>422</v>
      </c>
      <c r="T174" s="257">
        <v>422.72500000000002</v>
      </c>
      <c r="U174" s="258">
        <f>T174/T$196</f>
        <v>4.3211383987873317E-3</v>
      </c>
      <c r="V174" s="255">
        <v>3</v>
      </c>
      <c r="W174" s="256">
        <v>260</v>
      </c>
      <c r="X174" s="256">
        <v>157</v>
      </c>
      <c r="Y174" s="257">
        <v>166.00800000000001</v>
      </c>
      <c r="Z174" s="258">
        <f>Y174/Y$196</f>
        <v>1.6825097051300594E-3</v>
      </c>
      <c r="AA174" s="255">
        <v>3</v>
      </c>
      <c r="AB174" s="256">
        <v>304</v>
      </c>
      <c r="AC174" s="256">
        <v>192</v>
      </c>
      <c r="AD174" s="257">
        <v>167.09</v>
      </c>
      <c r="AE174" s="258">
        <f>AD174/AD$196</f>
        <v>1.6337339415046202E-3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eher hoch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1</v>
      </c>
      <c r="AB175" s="256">
        <v>0</v>
      </c>
      <c r="AC175" s="256">
        <v>1</v>
      </c>
      <c r="AD175" s="257">
        <v>5.6000000000000001E-2</v>
      </c>
      <c r="AE175" s="258">
        <f>AD175/AD$196</f>
        <v>5.4754384298437209E-7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hoch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0.99999999999999978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99681.795999999988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97827.23000000001</v>
      </c>
      <c r="U196" s="263">
        <f t="shared" si="11"/>
        <v>0.99999999999999989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102274.91499999999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95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93" t="str">
        <f>Translation!$A$206</f>
        <v>Abweichung vom Zieldeckungsgrad (nur bei Teilkapitalisierung)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94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95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96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</row>
    <row r="5" spans="1:31" s="60" customFormat="1" ht="13.5" thickBot="1" x14ac:dyDescent="0.25">
      <c r="A5" s="197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98" t="str">
        <f>Translation!$A$29</f>
        <v>alle Vorsorgeeinrichtungen</v>
      </c>
    </row>
    <row r="12" spans="1:31" x14ac:dyDescent="0.2">
      <c r="A12" s="199" t="str">
        <f>Translation!$A207</f>
        <v>unter -20.0%</v>
      </c>
      <c r="B12" s="30">
        <v>2</v>
      </c>
      <c r="C12" s="6">
        <v>66847</v>
      </c>
      <c r="D12" s="6">
        <v>35087</v>
      </c>
      <c r="E12" s="150">
        <v>33914.93</v>
      </c>
      <c r="F12" s="31">
        <f t="shared" ref="F12:F17" si="0">E12/E$36</f>
        <v>0.26261291633418621</v>
      </c>
      <c r="G12" s="41">
        <v>3</v>
      </c>
      <c r="H12" s="42">
        <v>72456</v>
      </c>
      <c r="I12" s="42">
        <v>38268</v>
      </c>
      <c r="J12" s="160">
        <v>32493.132000000001</v>
      </c>
      <c r="K12" s="44">
        <f t="shared" ref="K12:K17" si="1">J12/J$36</f>
        <v>0.27366470162233836</v>
      </c>
      <c r="L12" s="76">
        <v>1</v>
      </c>
      <c r="M12" s="122">
        <v>7181</v>
      </c>
      <c r="N12" s="122">
        <v>4416</v>
      </c>
      <c r="O12" s="166">
        <v>3306.7739999999999</v>
      </c>
      <c r="P12" s="124">
        <f t="shared" ref="P12:P17" si="2">O12/O$36</f>
        <v>2.8521642095997678E-2</v>
      </c>
      <c r="Q12" s="76">
        <v>2</v>
      </c>
      <c r="R12" s="122">
        <v>54493</v>
      </c>
      <c r="S12" s="122">
        <v>27717</v>
      </c>
      <c r="T12" s="166">
        <v>23885.664000000001</v>
      </c>
      <c r="U12" s="124">
        <f t="shared" ref="U12:U17" si="3">T12/T$36</f>
        <v>0.21677169478344729</v>
      </c>
      <c r="V12" s="76">
        <v>3</v>
      </c>
      <c r="W12" s="122">
        <v>72202</v>
      </c>
      <c r="X12" s="122">
        <v>35733</v>
      </c>
      <c r="Y12" s="166">
        <v>27499.941999999999</v>
      </c>
      <c r="Z12" s="124">
        <f t="shared" ref="Z12:Z17" si="4">Y12/Y$36</f>
        <v>0.29919312123317787</v>
      </c>
      <c r="AA12" s="76">
        <v>1</v>
      </c>
      <c r="AB12" s="122">
        <v>18553</v>
      </c>
      <c r="AC12" s="122">
        <v>8206</v>
      </c>
      <c r="AD12" s="166">
        <v>5603.7870000000003</v>
      </c>
      <c r="AE12" s="124">
        <f t="shared" ref="AE12:AE17" si="5">AD12/AD$36</f>
        <v>6.1805429707498666E-2</v>
      </c>
    </row>
    <row r="13" spans="1:31" x14ac:dyDescent="0.2">
      <c r="A13" s="199" t="str">
        <f>Translation!$A208</f>
        <v>-20.0% – -10.1%</v>
      </c>
      <c r="B13" s="30">
        <v>4</v>
      </c>
      <c r="C13" s="6">
        <v>28134</v>
      </c>
      <c r="D13" s="6">
        <v>15338</v>
      </c>
      <c r="E13" s="150">
        <v>10733.147999999999</v>
      </c>
      <c r="F13" s="31">
        <f t="shared" si="0"/>
        <v>8.3109807324574694E-2</v>
      </c>
      <c r="G13" s="41">
        <v>9</v>
      </c>
      <c r="H13" s="42">
        <v>78958</v>
      </c>
      <c r="I13" s="42">
        <v>39350</v>
      </c>
      <c r="J13" s="160">
        <v>31463.151999999998</v>
      </c>
      <c r="K13" s="44">
        <f t="shared" si="1"/>
        <v>0.26498997093226584</v>
      </c>
      <c r="L13" s="76">
        <v>6</v>
      </c>
      <c r="M13" s="122">
        <v>85236</v>
      </c>
      <c r="N13" s="122">
        <v>43509</v>
      </c>
      <c r="O13" s="166">
        <v>35471.016000000003</v>
      </c>
      <c r="P13" s="124">
        <f t="shared" si="2"/>
        <v>0.30594519708132678</v>
      </c>
      <c r="Q13" s="76">
        <v>8</v>
      </c>
      <c r="R13" s="122">
        <v>44870</v>
      </c>
      <c r="S13" s="122">
        <v>21653</v>
      </c>
      <c r="T13" s="166">
        <v>15889.319</v>
      </c>
      <c r="U13" s="124">
        <f t="shared" si="3"/>
        <v>0.14420175250664288</v>
      </c>
      <c r="V13" s="76">
        <v>6</v>
      </c>
      <c r="W13" s="122">
        <v>18823</v>
      </c>
      <c r="X13" s="122">
        <v>9732</v>
      </c>
      <c r="Y13" s="166">
        <v>7843.5510000000004</v>
      </c>
      <c r="Z13" s="124">
        <f t="shared" si="4"/>
        <v>8.5336052899370254E-2</v>
      </c>
      <c r="AA13" s="76">
        <v>9</v>
      </c>
      <c r="AB13" s="122">
        <v>127848</v>
      </c>
      <c r="AC13" s="122">
        <v>59644</v>
      </c>
      <c r="AD13" s="166">
        <v>50318.353999999999</v>
      </c>
      <c r="AE13" s="124">
        <f t="shared" si="5"/>
        <v>0.55497246614548945</v>
      </c>
    </row>
    <row r="14" spans="1:31" x14ac:dyDescent="0.2">
      <c r="A14" s="199" t="str">
        <f>Translation!$A209</f>
        <v>-10.0% – -0.1%</v>
      </c>
      <c r="B14" s="30">
        <v>13</v>
      </c>
      <c r="C14" s="6">
        <v>146825</v>
      </c>
      <c r="D14" s="6">
        <v>68139</v>
      </c>
      <c r="E14" s="150">
        <v>60800.805999999997</v>
      </c>
      <c r="F14" s="31">
        <f t="shared" si="0"/>
        <v>0.47079787512841942</v>
      </c>
      <c r="G14" s="41">
        <v>12</v>
      </c>
      <c r="H14" s="42">
        <v>121559</v>
      </c>
      <c r="I14" s="42">
        <v>59184</v>
      </c>
      <c r="J14" s="160">
        <v>50301.999000000003</v>
      </c>
      <c r="K14" s="44">
        <f t="shared" si="1"/>
        <v>0.42365511417434809</v>
      </c>
      <c r="L14" s="76">
        <v>14</v>
      </c>
      <c r="M14" s="122">
        <v>141587</v>
      </c>
      <c r="N14" s="122">
        <v>63090</v>
      </c>
      <c r="O14" s="166">
        <v>55097.512999999999</v>
      </c>
      <c r="P14" s="124">
        <f t="shared" si="2"/>
        <v>0.4752279853916776</v>
      </c>
      <c r="Q14" s="76">
        <v>14</v>
      </c>
      <c r="R14" s="122">
        <v>165839</v>
      </c>
      <c r="S14" s="122">
        <v>78971</v>
      </c>
      <c r="T14" s="166">
        <v>66433.317999999999</v>
      </c>
      <c r="U14" s="124">
        <f t="shared" si="3"/>
        <v>0.60290821025313324</v>
      </c>
      <c r="V14" s="76">
        <v>13</v>
      </c>
      <c r="W14" s="122">
        <v>139486</v>
      </c>
      <c r="X14" s="122">
        <v>61023</v>
      </c>
      <c r="Y14" s="166">
        <v>52727.216999999997</v>
      </c>
      <c r="Z14" s="124">
        <f t="shared" si="4"/>
        <v>0.57366014183481107</v>
      </c>
      <c r="AA14" s="76">
        <v>12</v>
      </c>
      <c r="AB14" s="122">
        <v>76386</v>
      </c>
      <c r="AC14" s="122">
        <v>33959</v>
      </c>
      <c r="AD14" s="166">
        <v>26955.723000000002</v>
      </c>
      <c r="AE14" s="124">
        <f t="shared" si="5"/>
        <v>0.2973007437811796</v>
      </c>
    </row>
    <row r="15" spans="1:31" x14ac:dyDescent="0.2">
      <c r="A15" s="199" t="str">
        <f>Translation!$A210</f>
        <v>0.0% – 9.9%</v>
      </c>
      <c r="B15" s="30">
        <v>5</v>
      </c>
      <c r="C15" s="6">
        <v>37459</v>
      </c>
      <c r="D15" s="6">
        <v>23066</v>
      </c>
      <c r="E15" s="150">
        <v>18896.293000000001</v>
      </c>
      <c r="F15" s="31">
        <f t="shared" si="0"/>
        <v>0.14631935294088089</v>
      </c>
      <c r="G15" s="41">
        <v>1</v>
      </c>
      <c r="H15" s="42">
        <v>603</v>
      </c>
      <c r="I15" s="42">
        <v>268</v>
      </c>
      <c r="J15" s="160">
        <v>160.72399999999999</v>
      </c>
      <c r="K15" s="44">
        <f t="shared" si="1"/>
        <v>1.3536548432311389E-3</v>
      </c>
      <c r="L15" s="76">
        <v>5</v>
      </c>
      <c r="M15" s="122">
        <v>46066</v>
      </c>
      <c r="N15" s="122">
        <v>25033</v>
      </c>
      <c r="O15" s="166">
        <v>21527.733</v>
      </c>
      <c r="P15" s="124">
        <f t="shared" si="2"/>
        <v>0.18568136067484453</v>
      </c>
      <c r="Q15" s="76">
        <v>2</v>
      </c>
      <c r="R15" s="122">
        <v>10360</v>
      </c>
      <c r="S15" s="122">
        <v>3043</v>
      </c>
      <c r="T15" s="166">
        <v>3458.866</v>
      </c>
      <c r="U15" s="124">
        <f t="shared" si="3"/>
        <v>3.1390554805126758E-2</v>
      </c>
      <c r="V15" s="76">
        <v>2</v>
      </c>
      <c r="W15" s="122">
        <v>10126</v>
      </c>
      <c r="X15" s="122">
        <v>2917</v>
      </c>
      <c r="Y15" s="166">
        <v>3334.4389999999999</v>
      </c>
      <c r="Z15" s="124">
        <f t="shared" si="4"/>
        <v>3.6277938766984902E-2</v>
      </c>
      <c r="AA15" s="76">
        <v>3</v>
      </c>
      <c r="AB15" s="122">
        <v>20874</v>
      </c>
      <c r="AC15" s="122">
        <v>7687</v>
      </c>
      <c r="AD15" s="166">
        <v>7584.2640000000001</v>
      </c>
      <c r="AE15" s="124">
        <f t="shared" si="5"/>
        <v>8.3648556866117968E-2</v>
      </c>
    </row>
    <row r="16" spans="1:31" x14ac:dyDescent="0.2">
      <c r="A16" s="199" t="str">
        <f>Translation!$A211</f>
        <v>10.0% – 19.9%</v>
      </c>
      <c r="B16" s="30">
        <v>2</v>
      </c>
      <c r="C16" s="6">
        <v>1791</v>
      </c>
      <c r="D16" s="6">
        <v>827</v>
      </c>
      <c r="E16" s="150">
        <v>550.59500000000003</v>
      </c>
      <c r="F16" s="31">
        <f t="shared" si="0"/>
        <v>4.2634131537060893E-3</v>
      </c>
      <c r="G16" s="41">
        <v>2</v>
      </c>
      <c r="H16" s="42">
        <v>11548</v>
      </c>
      <c r="I16" s="42">
        <v>3686</v>
      </c>
      <c r="J16" s="160">
        <v>4096.2889999999998</v>
      </c>
      <c r="K16" s="44">
        <f t="shared" si="1"/>
        <v>3.4499896991889448E-2</v>
      </c>
      <c r="L16" s="76">
        <v>1</v>
      </c>
      <c r="M16" s="122">
        <v>1061</v>
      </c>
      <c r="N16" s="122">
        <v>498</v>
      </c>
      <c r="O16" s="166">
        <v>322.23500000000001</v>
      </c>
      <c r="P16" s="124">
        <f t="shared" si="2"/>
        <v>2.7793466807238148E-3</v>
      </c>
      <c r="Q16" s="76">
        <v>1</v>
      </c>
      <c r="R16" s="122">
        <v>1017</v>
      </c>
      <c r="S16" s="122">
        <v>491</v>
      </c>
      <c r="T16" s="166">
        <v>316.904</v>
      </c>
      <c r="U16" s="124">
        <f t="shared" si="3"/>
        <v>2.8760271082961552E-3</v>
      </c>
      <c r="V16" s="76">
        <v>0</v>
      </c>
      <c r="W16" s="122">
        <v>0</v>
      </c>
      <c r="X16" s="122">
        <v>0</v>
      </c>
      <c r="Y16" s="166">
        <v>0</v>
      </c>
      <c r="Z16" s="124">
        <f t="shared" si="4"/>
        <v>0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</row>
    <row r="17" spans="1:31" ht="12.75" customHeight="1" x14ac:dyDescent="0.2">
      <c r="A17" s="199" t="str">
        <f>Translation!$A212</f>
        <v>20.0% oder höher</v>
      </c>
      <c r="B17" s="30">
        <v>2</v>
      </c>
      <c r="C17" s="6">
        <v>10867</v>
      </c>
      <c r="D17" s="6">
        <v>3743</v>
      </c>
      <c r="E17" s="150">
        <v>4248.4089999999997</v>
      </c>
      <c r="F17" s="31">
        <f t="shared" si="0"/>
        <v>3.2896635118232695E-2</v>
      </c>
      <c r="G17" s="41">
        <v>1</v>
      </c>
      <c r="H17" s="42">
        <v>459</v>
      </c>
      <c r="I17" s="42">
        <v>377</v>
      </c>
      <c r="J17" s="160">
        <v>218.07300000000001</v>
      </c>
      <c r="K17" s="44">
        <f t="shared" si="1"/>
        <v>1.8366614359270812E-3</v>
      </c>
      <c r="L17" s="76">
        <v>1</v>
      </c>
      <c r="M17" s="122">
        <v>440</v>
      </c>
      <c r="N17" s="122">
        <v>375</v>
      </c>
      <c r="O17" s="166">
        <v>213.846</v>
      </c>
      <c r="P17" s="124">
        <f t="shared" si="2"/>
        <v>1.8444680754296241E-3</v>
      </c>
      <c r="Q17" s="76">
        <v>1</v>
      </c>
      <c r="R17" s="122">
        <v>452</v>
      </c>
      <c r="S17" s="122">
        <v>364</v>
      </c>
      <c r="T17" s="166">
        <v>204.042</v>
      </c>
      <c r="U17" s="124">
        <f t="shared" si="3"/>
        <v>1.8517605433537102E-3</v>
      </c>
      <c r="V17" s="76">
        <v>2</v>
      </c>
      <c r="W17" s="122">
        <v>1423</v>
      </c>
      <c r="X17" s="122">
        <v>829</v>
      </c>
      <c r="Y17" s="166">
        <v>508.53500000000003</v>
      </c>
      <c r="Z17" s="124">
        <f t="shared" si="4"/>
        <v>5.5327452656559828E-3</v>
      </c>
      <c r="AA17" s="76">
        <v>1</v>
      </c>
      <c r="AB17" s="122">
        <v>469</v>
      </c>
      <c r="AC17" s="122">
        <v>363</v>
      </c>
      <c r="AD17" s="166">
        <v>206.071</v>
      </c>
      <c r="AE17" s="124">
        <f t="shared" si="5"/>
        <v>2.2728034997143817E-3</v>
      </c>
    </row>
    <row r="18" spans="1:3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</row>
    <row r="19" spans="1:3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</row>
    <row r="20" spans="1:3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</row>
    <row r="21" spans="1:3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</row>
    <row r="22" spans="1:3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</row>
    <row r="23" spans="1:3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</row>
    <row r="24" spans="1:3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</row>
    <row r="25" spans="1:3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</row>
    <row r="26" spans="1:3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</row>
    <row r="27" spans="1:3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</row>
    <row r="28" spans="1:3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</row>
    <row r="29" spans="1:3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</row>
    <row r="30" spans="1:3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</row>
    <row r="31" spans="1:3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</row>
    <row r="32" spans="1:3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</row>
    <row r="33" spans="1:3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</row>
    <row r="34" spans="1:3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200" t="s">
        <v>2</v>
      </c>
      <c r="B36" s="32">
        <f t="shared" ref="B36:F36" si="6">SUM(B$12:B$35)</f>
        <v>28</v>
      </c>
      <c r="C36" s="7">
        <f t="shared" si="6"/>
        <v>291923</v>
      </c>
      <c r="D36" s="7">
        <f t="shared" si="6"/>
        <v>146200</v>
      </c>
      <c r="E36" s="151">
        <f t="shared" si="6"/>
        <v>129144.181</v>
      </c>
      <c r="F36" s="64">
        <f t="shared" si="6"/>
        <v>1</v>
      </c>
      <c r="G36" s="45">
        <f t="shared" ref="G36:AE36" si="7">SUM(G$12:G$35)</f>
        <v>28</v>
      </c>
      <c r="H36" s="65">
        <f t="shared" si="7"/>
        <v>285583</v>
      </c>
      <c r="I36" s="65">
        <f t="shared" si="7"/>
        <v>141133</v>
      </c>
      <c r="J36" s="161">
        <f t="shared" si="7"/>
        <v>118733.36900000001</v>
      </c>
      <c r="K36" s="66">
        <f t="shared" si="7"/>
        <v>1</v>
      </c>
      <c r="L36" s="77">
        <f t="shared" si="7"/>
        <v>28</v>
      </c>
      <c r="M36" s="125">
        <f t="shared" si="7"/>
        <v>281571</v>
      </c>
      <c r="N36" s="125">
        <f t="shared" si="7"/>
        <v>136921</v>
      </c>
      <c r="O36" s="167">
        <f t="shared" si="7"/>
        <v>115939.117</v>
      </c>
      <c r="P36" s="127">
        <f t="shared" si="7"/>
        <v>1</v>
      </c>
      <c r="Q36" s="77">
        <f t="shared" si="7"/>
        <v>28</v>
      </c>
      <c r="R36" s="125">
        <f t="shared" si="7"/>
        <v>277031</v>
      </c>
      <c r="S36" s="125">
        <f t="shared" si="7"/>
        <v>132239</v>
      </c>
      <c r="T36" s="167">
        <f t="shared" si="7"/>
        <v>110188.113</v>
      </c>
      <c r="U36" s="127">
        <f t="shared" si="7"/>
        <v>1</v>
      </c>
      <c r="V36" s="77">
        <f t="shared" si="7"/>
        <v>26</v>
      </c>
      <c r="W36" s="125">
        <f t="shared" si="7"/>
        <v>242060</v>
      </c>
      <c r="X36" s="125">
        <f t="shared" si="7"/>
        <v>110234</v>
      </c>
      <c r="Y36" s="167">
        <f t="shared" si="7"/>
        <v>91913.683999999994</v>
      </c>
      <c r="Z36" s="127">
        <f t="shared" si="7"/>
        <v>1</v>
      </c>
      <c r="AA36" s="77">
        <f t="shared" si="7"/>
        <v>26</v>
      </c>
      <c r="AB36" s="125">
        <f t="shared" si="7"/>
        <v>244130</v>
      </c>
      <c r="AC36" s="125">
        <f t="shared" si="7"/>
        <v>109859</v>
      </c>
      <c r="AD36" s="167">
        <f t="shared" si="7"/>
        <v>90668.198999999993</v>
      </c>
      <c r="AE36" s="127">
        <f t="shared" si="7"/>
        <v>1.0000000000000002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201" t="str">
        <f>Translation!$A$30</f>
        <v>Vorsorgeeinrichtungen ohne Staatsgarantie</v>
      </c>
    </row>
    <row r="52" spans="1:31" x14ac:dyDescent="0.2">
      <c r="A52" s="199" t="str">
        <f>$A$12</f>
        <v>unter -20.0%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</row>
    <row r="53" spans="1:31" x14ac:dyDescent="0.2">
      <c r="A53" s="199" t="str">
        <f>$A$13</f>
        <v>-20.0% – -10.1%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</row>
    <row r="54" spans="1:31" x14ac:dyDescent="0.2">
      <c r="A54" s="199" t="str">
        <f>$A$14</f>
        <v>-10.0% – -0.1%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</row>
    <row r="55" spans="1:31" x14ac:dyDescent="0.2">
      <c r="A55" s="199" t="str">
        <f>$A$15</f>
        <v>0.0% – 9.9%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</row>
    <row r="56" spans="1:31" x14ac:dyDescent="0.2">
      <c r="A56" s="199" t="str">
        <f>$A$16</f>
        <v>10.0% – 19.9%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</row>
    <row r="57" spans="1:31" ht="12.75" customHeight="1" x14ac:dyDescent="0.2">
      <c r="A57" s="199" t="str">
        <f>$A$17</f>
        <v>20.0% oder höher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</row>
    <row r="58" spans="1:31" ht="12.75" hidden="1" customHeight="1" x14ac:dyDescent="0.2">
      <c r="A58" s="199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</row>
    <row r="59" spans="1:31" ht="12.75" hidden="1" customHeight="1" x14ac:dyDescent="0.2">
      <c r="A59" s="199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</row>
    <row r="60" spans="1:31" ht="12.75" hidden="1" customHeight="1" x14ac:dyDescent="0.2">
      <c r="A60" s="199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</row>
    <row r="61" spans="1:31" ht="12.75" hidden="1" customHeight="1" x14ac:dyDescent="0.2">
      <c r="A61" s="199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</row>
    <row r="62" spans="1:31" ht="12.75" hidden="1" customHeight="1" x14ac:dyDescent="0.2">
      <c r="A62" s="199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</row>
    <row r="63" spans="1:31" ht="12.75" hidden="1" customHeight="1" x14ac:dyDescent="0.2">
      <c r="A63" s="199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</row>
    <row r="64" spans="1:31" ht="12.75" hidden="1" customHeight="1" x14ac:dyDescent="0.2">
      <c r="A64" s="199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</row>
    <row r="65" spans="1:31" ht="12.75" hidden="1" customHeight="1" x14ac:dyDescent="0.2">
      <c r="A65" s="199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</row>
    <row r="66" spans="1:31" ht="12.75" hidden="1" customHeight="1" x14ac:dyDescent="0.2">
      <c r="A66" s="199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</row>
    <row r="67" spans="1:31" ht="12.75" hidden="1" customHeight="1" x14ac:dyDescent="0.2">
      <c r="A67" s="199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</row>
    <row r="68" spans="1:31" ht="12.75" hidden="1" customHeight="1" x14ac:dyDescent="0.2">
      <c r="A68" s="199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</row>
    <row r="69" spans="1:31" ht="12.75" hidden="1" customHeight="1" x14ac:dyDescent="0.2">
      <c r="A69" s="199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</row>
    <row r="70" spans="1:31" ht="12.75" hidden="1" customHeight="1" x14ac:dyDescent="0.2">
      <c r="A70" s="199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</row>
    <row r="71" spans="1:31" ht="12.75" hidden="1" customHeight="1" x14ac:dyDescent="0.2">
      <c r="A71" s="199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</row>
    <row r="72" spans="1:31" ht="12.75" hidden="1" customHeight="1" x14ac:dyDescent="0.2">
      <c r="A72" s="199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</row>
    <row r="73" spans="1:31" ht="12.75" hidden="1" customHeight="1" x14ac:dyDescent="0.2">
      <c r="A73" s="199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</row>
    <row r="74" spans="1:31" ht="12.75" hidden="1" customHeight="1" x14ac:dyDescent="0.2">
      <c r="A74" s="199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200" t="s">
        <v>2</v>
      </c>
      <c r="B76" s="35">
        <f t="shared" ref="B76:F76" si="8">SUM(B$52:B$75)</f>
        <v>0</v>
      </c>
      <c r="C76" s="9">
        <f t="shared" si="8"/>
        <v>0</v>
      </c>
      <c r="D76" s="9">
        <f t="shared" si="8"/>
        <v>0</v>
      </c>
      <c r="E76" s="153">
        <f t="shared" si="8"/>
        <v>0</v>
      </c>
      <c r="F76" s="67">
        <f t="shared" si="8"/>
        <v>0</v>
      </c>
      <c r="G76" s="51">
        <f t="shared" ref="G76:AD76" si="9">SUM(G$52:G$75)</f>
        <v>0</v>
      </c>
      <c r="H76" s="68">
        <f t="shared" si="9"/>
        <v>0</v>
      </c>
      <c r="I76" s="68">
        <f t="shared" si="9"/>
        <v>0</v>
      </c>
      <c r="J76" s="163">
        <f t="shared" si="9"/>
        <v>0</v>
      </c>
      <c r="K76" s="69">
        <f t="shared" si="9"/>
        <v>0</v>
      </c>
      <c r="L76" s="132">
        <f t="shared" si="9"/>
        <v>0</v>
      </c>
      <c r="M76" s="133">
        <f t="shared" si="9"/>
        <v>0</v>
      </c>
      <c r="N76" s="133">
        <f t="shared" si="9"/>
        <v>0</v>
      </c>
      <c r="O76" s="169">
        <f t="shared" si="9"/>
        <v>0</v>
      </c>
      <c r="P76" s="135">
        <f t="shared" si="9"/>
        <v>0</v>
      </c>
      <c r="Q76" s="132">
        <f t="shared" si="9"/>
        <v>0</v>
      </c>
      <c r="R76" s="133">
        <f t="shared" si="9"/>
        <v>0</v>
      </c>
      <c r="S76" s="133">
        <f t="shared" si="9"/>
        <v>0</v>
      </c>
      <c r="T76" s="169">
        <f t="shared" si="9"/>
        <v>0</v>
      </c>
      <c r="U76" s="135">
        <f t="shared" si="9"/>
        <v>0</v>
      </c>
      <c r="V76" s="132">
        <f t="shared" si="9"/>
        <v>0</v>
      </c>
      <c r="W76" s="133">
        <f t="shared" si="9"/>
        <v>0</v>
      </c>
      <c r="X76" s="133">
        <f t="shared" si="9"/>
        <v>0</v>
      </c>
      <c r="Y76" s="169">
        <f t="shared" si="9"/>
        <v>0</v>
      </c>
      <c r="Z76" s="135">
        <f t="shared" si="9"/>
        <v>0</v>
      </c>
      <c r="AA76" s="132">
        <f t="shared" si="9"/>
        <v>0</v>
      </c>
      <c r="AB76" s="133">
        <f t="shared" si="9"/>
        <v>0</v>
      </c>
      <c r="AC76" s="133">
        <f t="shared" si="9"/>
        <v>0</v>
      </c>
      <c r="AD76" s="169">
        <f t="shared" si="9"/>
        <v>0</v>
      </c>
      <c r="AE76" s="135">
        <f t="shared" ref="AE76" si="10">SUM(AE$52:AE$75)</f>
        <v>0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202" t="str">
        <f>Translation!$A$31</f>
        <v>Vorsorgeeinrichtungen mit Staatsgarantie</v>
      </c>
    </row>
    <row r="92" spans="1:31" x14ac:dyDescent="0.2">
      <c r="A92" s="199" t="str">
        <f>$A$12</f>
        <v>unter -20.0%</v>
      </c>
      <c r="B92" s="36">
        <v>2</v>
      </c>
      <c r="C92" s="10">
        <v>66847</v>
      </c>
      <c r="D92" s="10">
        <v>35087</v>
      </c>
      <c r="E92" s="154">
        <v>33914.93</v>
      </c>
      <c r="F92" s="37">
        <f t="shared" ref="F92:F97" si="11">E92/E$116</f>
        <v>0.26261291633418621</v>
      </c>
      <c r="G92" s="53">
        <v>3</v>
      </c>
      <c r="H92" s="54">
        <v>72456</v>
      </c>
      <c r="I92" s="54">
        <v>38268</v>
      </c>
      <c r="J92" s="164">
        <v>32493.132000000001</v>
      </c>
      <c r="K92" s="56">
        <f t="shared" ref="K92:K97" si="12">J92/J$116</f>
        <v>0.27366470162233836</v>
      </c>
      <c r="L92" s="136">
        <v>1</v>
      </c>
      <c r="M92" s="137">
        <v>7181</v>
      </c>
      <c r="N92" s="137">
        <v>4416</v>
      </c>
      <c r="O92" s="170">
        <v>3306.7739999999999</v>
      </c>
      <c r="P92" s="139">
        <f t="shared" ref="P92:P97" si="13">O92/O$116</f>
        <v>2.8521642095997678E-2</v>
      </c>
      <c r="Q92" s="136">
        <v>2</v>
      </c>
      <c r="R92" s="137">
        <v>54493</v>
      </c>
      <c r="S92" s="137">
        <v>27717</v>
      </c>
      <c r="T92" s="170">
        <v>23885.664000000001</v>
      </c>
      <c r="U92" s="139">
        <f t="shared" ref="U92:U97" si="14">T92/T$116</f>
        <v>0.21677169478344729</v>
      </c>
      <c r="V92" s="136">
        <v>3</v>
      </c>
      <c r="W92" s="137">
        <v>72202</v>
      </c>
      <c r="X92" s="137">
        <v>35733</v>
      </c>
      <c r="Y92" s="170">
        <v>27499.941999999999</v>
      </c>
      <c r="Z92" s="139">
        <f t="shared" ref="Z92:Z97" si="15">Y92/Y$116</f>
        <v>0.29919312123317787</v>
      </c>
      <c r="AA92" s="136">
        <v>1</v>
      </c>
      <c r="AB92" s="137">
        <v>18553</v>
      </c>
      <c r="AC92" s="137">
        <v>8206</v>
      </c>
      <c r="AD92" s="170">
        <v>5603.7870000000003</v>
      </c>
      <c r="AE92" s="139">
        <f t="shared" ref="AE92:AE97" si="16">AD92/AD$116</f>
        <v>6.1805429707498666E-2</v>
      </c>
    </row>
    <row r="93" spans="1:31" x14ac:dyDescent="0.2">
      <c r="A93" s="199" t="str">
        <f>$A$13</f>
        <v>-20.0% – -10.1%</v>
      </c>
      <c r="B93" s="36">
        <v>4</v>
      </c>
      <c r="C93" s="10">
        <v>28134</v>
      </c>
      <c r="D93" s="10">
        <v>15338</v>
      </c>
      <c r="E93" s="154">
        <v>10733.147999999999</v>
      </c>
      <c r="F93" s="37">
        <f t="shared" si="11"/>
        <v>8.3109807324574694E-2</v>
      </c>
      <c r="G93" s="53">
        <v>9</v>
      </c>
      <c r="H93" s="54">
        <v>78958</v>
      </c>
      <c r="I93" s="54">
        <v>39350</v>
      </c>
      <c r="J93" s="164">
        <v>31463.151999999998</v>
      </c>
      <c r="K93" s="56">
        <f t="shared" si="12"/>
        <v>0.26498997093226584</v>
      </c>
      <c r="L93" s="136">
        <v>6</v>
      </c>
      <c r="M93" s="137">
        <v>85236</v>
      </c>
      <c r="N93" s="137">
        <v>43509</v>
      </c>
      <c r="O93" s="170">
        <v>35471.016000000003</v>
      </c>
      <c r="P93" s="139">
        <f t="shared" si="13"/>
        <v>0.30594519708132678</v>
      </c>
      <c r="Q93" s="136">
        <v>8</v>
      </c>
      <c r="R93" s="137">
        <v>44870</v>
      </c>
      <c r="S93" s="137">
        <v>21653</v>
      </c>
      <c r="T93" s="170">
        <v>15889.319</v>
      </c>
      <c r="U93" s="139">
        <f t="shared" si="14"/>
        <v>0.14420175250664288</v>
      </c>
      <c r="V93" s="136">
        <v>6</v>
      </c>
      <c r="W93" s="137">
        <v>18823</v>
      </c>
      <c r="X93" s="137">
        <v>9732</v>
      </c>
      <c r="Y93" s="170">
        <v>7843.5510000000004</v>
      </c>
      <c r="Z93" s="139">
        <f t="shared" si="15"/>
        <v>8.5336052899370254E-2</v>
      </c>
      <c r="AA93" s="136">
        <v>9</v>
      </c>
      <c r="AB93" s="137">
        <v>127848</v>
      </c>
      <c r="AC93" s="137">
        <v>59644</v>
      </c>
      <c r="AD93" s="170">
        <v>50318.353999999999</v>
      </c>
      <c r="AE93" s="139">
        <f t="shared" si="16"/>
        <v>0.55497246614548945</v>
      </c>
    </row>
    <row r="94" spans="1:31" x14ac:dyDescent="0.2">
      <c r="A94" s="199" t="str">
        <f>$A$14</f>
        <v>-10.0% – -0.1%</v>
      </c>
      <c r="B94" s="36">
        <v>13</v>
      </c>
      <c r="C94" s="10">
        <v>146825</v>
      </c>
      <c r="D94" s="10">
        <v>68139</v>
      </c>
      <c r="E94" s="154">
        <v>60800.805999999997</v>
      </c>
      <c r="F94" s="37">
        <f t="shared" si="11"/>
        <v>0.47079787512841942</v>
      </c>
      <c r="G94" s="53">
        <v>12</v>
      </c>
      <c r="H94" s="54">
        <v>121559</v>
      </c>
      <c r="I94" s="54">
        <v>59184</v>
      </c>
      <c r="J94" s="164">
        <v>50301.999000000003</v>
      </c>
      <c r="K94" s="56">
        <f t="shared" si="12"/>
        <v>0.42365511417434809</v>
      </c>
      <c r="L94" s="136">
        <v>14</v>
      </c>
      <c r="M94" s="137">
        <v>141587</v>
      </c>
      <c r="N94" s="137">
        <v>63090</v>
      </c>
      <c r="O94" s="170">
        <v>55097.512999999999</v>
      </c>
      <c r="P94" s="139">
        <f t="shared" si="13"/>
        <v>0.4752279853916776</v>
      </c>
      <c r="Q94" s="136">
        <v>14</v>
      </c>
      <c r="R94" s="137">
        <v>165839</v>
      </c>
      <c r="S94" s="137">
        <v>78971</v>
      </c>
      <c r="T94" s="170">
        <v>66433.317999999999</v>
      </c>
      <c r="U94" s="139">
        <f t="shared" si="14"/>
        <v>0.60290821025313324</v>
      </c>
      <c r="V94" s="136">
        <v>13</v>
      </c>
      <c r="W94" s="137">
        <v>139486</v>
      </c>
      <c r="X94" s="137">
        <v>61023</v>
      </c>
      <c r="Y94" s="170">
        <v>52727.216999999997</v>
      </c>
      <c r="Z94" s="139">
        <f t="shared" si="15"/>
        <v>0.57366014183481107</v>
      </c>
      <c r="AA94" s="136">
        <v>12</v>
      </c>
      <c r="AB94" s="137">
        <v>76386</v>
      </c>
      <c r="AC94" s="137">
        <v>33959</v>
      </c>
      <c r="AD94" s="170">
        <v>26955.723000000002</v>
      </c>
      <c r="AE94" s="139">
        <f t="shared" si="16"/>
        <v>0.2973007437811796</v>
      </c>
    </row>
    <row r="95" spans="1:31" x14ac:dyDescent="0.2">
      <c r="A95" s="199" t="str">
        <f>$A$15</f>
        <v>0.0% – 9.9%</v>
      </c>
      <c r="B95" s="36">
        <v>5</v>
      </c>
      <c r="C95" s="10">
        <v>37459</v>
      </c>
      <c r="D95" s="10">
        <v>23066</v>
      </c>
      <c r="E95" s="154">
        <v>18896.293000000001</v>
      </c>
      <c r="F95" s="37">
        <f t="shared" si="11"/>
        <v>0.14631935294088089</v>
      </c>
      <c r="G95" s="53">
        <v>1</v>
      </c>
      <c r="H95" s="54">
        <v>603</v>
      </c>
      <c r="I95" s="54">
        <v>268</v>
      </c>
      <c r="J95" s="164">
        <v>160.72399999999999</v>
      </c>
      <c r="K95" s="56">
        <f t="shared" si="12"/>
        <v>1.3536548432311389E-3</v>
      </c>
      <c r="L95" s="136">
        <v>5</v>
      </c>
      <c r="M95" s="137">
        <v>46066</v>
      </c>
      <c r="N95" s="137">
        <v>25033</v>
      </c>
      <c r="O95" s="170">
        <v>21527.733</v>
      </c>
      <c r="P95" s="139">
        <f t="shared" si="13"/>
        <v>0.18568136067484453</v>
      </c>
      <c r="Q95" s="136">
        <v>2</v>
      </c>
      <c r="R95" s="137">
        <v>10360</v>
      </c>
      <c r="S95" s="137">
        <v>3043</v>
      </c>
      <c r="T95" s="170">
        <v>3458.866</v>
      </c>
      <c r="U95" s="139">
        <f t="shared" si="14"/>
        <v>3.1390554805126758E-2</v>
      </c>
      <c r="V95" s="136">
        <v>2</v>
      </c>
      <c r="W95" s="137">
        <v>10126</v>
      </c>
      <c r="X95" s="137">
        <v>2917</v>
      </c>
      <c r="Y95" s="170">
        <v>3334.4389999999999</v>
      </c>
      <c r="Z95" s="139">
        <f t="shared" si="15"/>
        <v>3.6277938766984902E-2</v>
      </c>
      <c r="AA95" s="136">
        <v>3</v>
      </c>
      <c r="AB95" s="137">
        <v>20874</v>
      </c>
      <c r="AC95" s="137">
        <v>7687</v>
      </c>
      <c r="AD95" s="170">
        <v>7584.2640000000001</v>
      </c>
      <c r="AE95" s="139">
        <f t="shared" si="16"/>
        <v>8.3648556866117968E-2</v>
      </c>
    </row>
    <row r="96" spans="1:31" x14ac:dyDescent="0.2">
      <c r="A96" s="199" t="str">
        <f>$A$16</f>
        <v>10.0% – 19.9%</v>
      </c>
      <c r="B96" s="36">
        <v>2</v>
      </c>
      <c r="C96" s="10">
        <v>1791</v>
      </c>
      <c r="D96" s="10">
        <v>827</v>
      </c>
      <c r="E96" s="154">
        <v>550.59500000000003</v>
      </c>
      <c r="F96" s="37">
        <f t="shared" si="11"/>
        <v>4.2634131537060893E-3</v>
      </c>
      <c r="G96" s="53">
        <v>2</v>
      </c>
      <c r="H96" s="54">
        <v>11548</v>
      </c>
      <c r="I96" s="54">
        <v>3686</v>
      </c>
      <c r="J96" s="164">
        <v>4096.2889999999998</v>
      </c>
      <c r="K96" s="56">
        <f t="shared" si="12"/>
        <v>3.4499896991889448E-2</v>
      </c>
      <c r="L96" s="136">
        <v>1</v>
      </c>
      <c r="M96" s="137">
        <v>1061</v>
      </c>
      <c r="N96" s="137">
        <v>498</v>
      </c>
      <c r="O96" s="170">
        <v>322.23500000000001</v>
      </c>
      <c r="P96" s="139">
        <f t="shared" si="13"/>
        <v>2.7793466807238148E-3</v>
      </c>
      <c r="Q96" s="136">
        <v>1</v>
      </c>
      <c r="R96" s="137">
        <v>1017</v>
      </c>
      <c r="S96" s="137">
        <v>491</v>
      </c>
      <c r="T96" s="170">
        <v>316.904</v>
      </c>
      <c r="U96" s="139">
        <f t="shared" si="14"/>
        <v>2.8760271082961552E-3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1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16"/>
        <v>0</v>
      </c>
    </row>
    <row r="97" spans="1:31" ht="12.75" customHeight="1" x14ac:dyDescent="0.2">
      <c r="A97" s="199" t="str">
        <f>$A$17</f>
        <v>20.0% oder höher</v>
      </c>
      <c r="B97" s="36">
        <v>2</v>
      </c>
      <c r="C97" s="10">
        <v>10867</v>
      </c>
      <c r="D97" s="10">
        <v>3743</v>
      </c>
      <c r="E97" s="154">
        <v>4248.4089999999997</v>
      </c>
      <c r="F97" s="37">
        <f t="shared" si="11"/>
        <v>3.2896635118232695E-2</v>
      </c>
      <c r="G97" s="53">
        <v>1</v>
      </c>
      <c r="H97" s="54">
        <v>459</v>
      </c>
      <c r="I97" s="54">
        <v>377</v>
      </c>
      <c r="J97" s="164">
        <v>218.07300000000001</v>
      </c>
      <c r="K97" s="56">
        <f t="shared" si="12"/>
        <v>1.8366614359270812E-3</v>
      </c>
      <c r="L97" s="136">
        <v>1</v>
      </c>
      <c r="M97" s="137">
        <v>440</v>
      </c>
      <c r="N97" s="137">
        <v>375</v>
      </c>
      <c r="O97" s="170">
        <v>213.846</v>
      </c>
      <c r="P97" s="139">
        <f t="shared" si="13"/>
        <v>1.8444680754296241E-3</v>
      </c>
      <c r="Q97" s="136">
        <v>1</v>
      </c>
      <c r="R97" s="137">
        <v>452</v>
      </c>
      <c r="S97" s="137">
        <v>364</v>
      </c>
      <c r="T97" s="170">
        <v>204.042</v>
      </c>
      <c r="U97" s="139">
        <f t="shared" si="14"/>
        <v>1.8517605433537102E-3</v>
      </c>
      <c r="V97" s="136">
        <v>2</v>
      </c>
      <c r="W97" s="137">
        <v>1423</v>
      </c>
      <c r="X97" s="137">
        <v>829</v>
      </c>
      <c r="Y97" s="170">
        <v>508.53500000000003</v>
      </c>
      <c r="Z97" s="139">
        <f t="shared" si="15"/>
        <v>5.5327452656559828E-3</v>
      </c>
      <c r="AA97" s="136">
        <v>1</v>
      </c>
      <c r="AB97" s="137">
        <v>469</v>
      </c>
      <c r="AC97" s="137">
        <v>363</v>
      </c>
      <c r="AD97" s="170">
        <v>206.071</v>
      </c>
      <c r="AE97" s="139">
        <f t="shared" si="16"/>
        <v>2.2728034997143817E-3</v>
      </c>
    </row>
    <row r="98" spans="1:31" ht="12.75" hidden="1" customHeight="1" x14ac:dyDescent="0.2">
      <c r="A98" s="199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</row>
    <row r="99" spans="1:31" ht="12.75" hidden="1" customHeight="1" x14ac:dyDescent="0.2">
      <c r="A99" s="199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</row>
    <row r="100" spans="1:31" ht="12.75" hidden="1" customHeight="1" x14ac:dyDescent="0.2">
      <c r="A100" s="199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</row>
    <row r="101" spans="1:31" ht="12.75" hidden="1" customHeight="1" x14ac:dyDescent="0.2">
      <c r="A101" s="199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</row>
    <row r="102" spans="1:31" ht="12.75" hidden="1" customHeight="1" x14ac:dyDescent="0.2">
      <c r="A102" s="199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</row>
    <row r="103" spans="1:31" ht="12.75" hidden="1" customHeight="1" x14ac:dyDescent="0.2">
      <c r="A103" s="199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</row>
    <row r="104" spans="1:31" ht="12.75" hidden="1" customHeight="1" x14ac:dyDescent="0.2">
      <c r="A104" s="199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</row>
    <row r="105" spans="1:31" ht="12.75" hidden="1" customHeight="1" x14ac:dyDescent="0.2">
      <c r="A105" s="199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</row>
    <row r="106" spans="1:31" ht="12.75" hidden="1" customHeight="1" x14ac:dyDescent="0.2">
      <c r="A106" s="199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</row>
    <row r="107" spans="1:31" ht="12.75" hidden="1" customHeight="1" x14ac:dyDescent="0.2">
      <c r="A107" s="199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</row>
    <row r="108" spans="1:31" ht="12.75" hidden="1" customHeight="1" x14ac:dyDescent="0.2">
      <c r="A108" s="199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</row>
    <row r="109" spans="1:31" ht="12.75" hidden="1" customHeight="1" x14ac:dyDescent="0.2">
      <c r="A109" s="199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</row>
    <row r="110" spans="1:31" ht="12.75" hidden="1" customHeight="1" x14ac:dyDescent="0.2">
      <c r="A110" s="199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</row>
    <row r="111" spans="1:31" ht="12.75" hidden="1" customHeight="1" x14ac:dyDescent="0.2">
      <c r="A111" s="199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</row>
    <row r="112" spans="1:31" ht="12.75" hidden="1" customHeight="1" x14ac:dyDescent="0.2">
      <c r="A112" s="199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</row>
    <row r="113" spans="1:31" ht="12.75" hidden="1" customHeight="1" x14ac:dyDescent="0.2">
      <c r="A113" s="199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</row>
    <row r="114" spans="1:31" ht="12.75" hidden="1" customHeight="1" x14ac:dyDescent="0.2">
      <c r="A114" s="199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</row>
    <row r="115" spans="1:3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200" t="s">
        <v>2</v>
      </c>
      <c r="B116" s="38">
        <f t="shared" ref="B116:F116" si="17">SUM(B$92:B$115)</f>
        <v>28</v>
      </c>
      <c r="C116" s="11">
        <f t="shared" si="17"/>
        <v>291923</v>
      </c>
      <c r="D116" s="11">
        <f t="shared" si="17"/>
        <v>146200</v>
      </c>
      <c r="E116" s="155">
        <f t="shared" si="17"/>
        <v>129144.181</v>
      </c>
      <c r="F116" s="70">
        <f t="shared" si="17"/>
        <v>1</v>
      </c>
      <c r="G116" s="57">
        <f t="shared" ref="G116:AD116" si="18">SUM(G$92:G$115)</f>
        <v>28</v>
      </c>
      <c r="H116" s="71">
        <f t="shared" si="18"/>
        <v>285583</v>
      </c>
      <c r="I116" s="71">
        <f t="shared" si="18"/>
        <v>141133</v>
      </c>
      <c r="J116" s="165">
        <f t="shared" si="18"/>
        <v>118733.36900000001</v>
      </c>
      <c r="K116" s="72">
        <f t="shared" si="18"/>
        <v>1</v>
      </c>
      <c r="L116" s="140">
        <f t="shared" si="18"/>
        <v>28</v>
      </c>
      <c r="M116" s="141">
        <f t="shared" si="18"/>
        <v>281571</v>
      </c>
      <c r="N116" s="141">
        <f t="shared" si="18"/>
        <v>136921</v>
      </c>
      <c r="O116" s="171">
        <f t="shared" si="18"/>
        <v>115939.117</v>
      </c>
      <c r="P116" s="143">
        <f t="shared" si="18"/>
        <v>1</v>
      </c>
      <c r="Q116" s="140">
        <f t="shared" si="18"/>
        <v>28</v>
      </c>
      <c r="R116" s="141">
        <f t="shared" si="18"/>
        <v>277031</v>
      </c>
      <c r="S116" s="141">
        <f t="shared" si="18"/>
        <v>132239</v>
      </c>
      <c r="T116" s="171">
        <f t="shared" si="18"/>
        <v>110188.113</v>
      </c>
      <c r="U116" s="143">
        <f t="shared" si="18"/>
        <v>1</v>
      </c>
      <c r="V116" s="140">
        <f t="shared" si="18"/>
        <v>26</v>
      </c>
      <c r="W116" s="141">
        <f t="shared" si="18"/>
        <v>242060</v>
      </c>
      <c r="X116" s="141">
        <f t="shared" si="18"/>
        <v>110234</v>
      </c>
      <c r="Y116" s="171">
        <f t="shared" si="18"/>
        <v>91913.683999999994</v>
      </c>
      <c r="Z116" s="143">
        <f t="shared" si="18"/>
        <v>1</v>
      </c>
      <c r="AA116" s="140">
        <f t="shared" si="18"/>
        <v>26</v>
      </c>
      <c r="AB116" s="141">
        <f t="shared" si="18"/>
        <v>244130</v>
      </c>
      <c r="AC116" s="141">
        <f t="shared" si="18"/>
        <v>109859</v>
      </c>
      <c r="AD116" s="171">
        <f t="shared" si="18"/>
        <v>90668.198999999993</v>
      </c>
      <c r="AE116" s="143">
        <f t="shared" ref="AE116" si="19">SUM(AE$92:AE$115)</f>
        <v>1.0000000000000002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64" t="str">
        <f>Translation!$A$32</f>
        <v>Vorsorgeeinrichtungen ohne Staatsgarantie und ohne Vollversicherungslösung</v>
      </c>
    </row>
    <row r="132" spans="1:31" x14ac:dyDescent="0.2">
      <c r="A132" s="199" t="str">
        <f>$A$12</f>
        <v>unter -20.0%</v>
      </c>
      <c r="B132" s="209"/>
      <c r="C132" s="210"/>
      <c r="D132" s="210"/>
      <c r="E132" s="211"/>
      <c r="F132" s="212"/>
      <c r="G132" s="217"/>
      <c r="H132" s="218"/>
      <c r="I132" s="218"/>
      <c r="J132" s="219"/>
      <c r="K132" s="220"/>
      <c r="L132" s="227"/>
      <c r="M132" s="228"/>
      <c r="N132" s="228"/>
      <c r="O132" s="229"/>
      <c r="P132" s="230"/>
      <c r="Q132" s="227"/>
      <c r="R132" s="228"/>
      <c r="S132" s="228"/>
      <c r="T132" s="229"/>
      <c r="U132" s="230"/>
      <c r="V132" s="227"/>
      <c r="W132" s="228"/>
      <c r="X132" s="228"/>
      <c r="Y132" s="229"/>
      <c r="Z132" s="230"/>
      <c r="AA132" s="227"/>
      <c r="AB132" s="228"/>
      <c r="AC132" s="228"/>
      <c r="AD132" s="229"/>
      <c r="AE132" s="230"/>
    </row>
    <row r="133" spans="1:31" x14ac:dyDescent="0.2">
      <c r="A133" s="199" t="str">
        <f>$A$13</f>
        <v>-20.0% – -10.1%</v>
      </c>
      <c r="B133" s="209"/>
      <c r="C133" s="210"/>
      <c r="D133" s="210"/>
      <c r="E133" s="211"/>
      <c r="F133" s="212"/>
      <c r="G133" s="217"/>
      <c r="H133" s="218"/>
      <c r="I133" s="218"/>
      <c r="J133" s="219"/>
      <c r="K133" s="220"/>
      <c r="L133" s="227"/>
      <c r="M133" s="228"/>
      <c r="N133" s="228"/>
      <c r="O133" s="229"/>
      <c r="P133" s="230"/>
      <c r="Q133" s="227"/>
      <c r="R133" s="228"/>
      <c r="S133" s="228"/>
      <c r="T133" s="229"/>
      <c r="U133" s="230"/>
      <c r="V133" s="227"/>
      <c r="W133" s="228"/>
      <c r="X133" s="228"/>
      <c r="Y133" s="229"/>
      <c r="Z133" s="230"/>
      <c r="AA133" s="227"/>
      <c r="AB133" s="228"/>
      <c r="AC133" s="228"/>
      <c r="AD133" s="229"/>
      <c r="AE133" s="230"/>
    </row>
    <row r="134" spans="1:31" x14ac:dyDescent="0.2">
      <c r="A134" s="199" t="str">
        <f>$A$14</f>
        <v>-10.0% – -0.1%</v>
      </c>
      <c r="B134" s="209"/>
      <c r="C134" s="210"/>
      <c r="D134" s="210"/>
      <c r="E134" s="211"/>
      <c r="F134" s="212"/>
      <c r="G134" s="217"/>
      <c r="H134" s="218"/>
      <c r="I134" s="218"/>
      <c r="J134" s="219"/>
      <c r="K134" s="220"/>
      <c r="L134" s="227"/>
      <c r="M134" s="228"/>
      <c r="N134" s="228"/>
      <c r="O134" s="229"/>
      <c r="P134" s="230"/>
      <c r="Q134" s="227"/>
      <c r="R134" s="228"/>
      <c r="S134" s="228"/>
      <c r="T134" s="229"/>
      <c r="U134" s="230"/>
      <c r="V134" s="227"/>
      <c r="W134" s="228"/>
      <c r="X134" s="228"/>
      <c r="Y134" s="229"/>
      <c r="Z134" s="230"/>
      <c r="AA134" s="227"/>
      <c r="AB134" s="228"/>
      <c r="AC134" s="228"/>
      <c r="AD134" s="229"/>
      <c r="AE134" s="230"/>
    </row>
    <row r="135" spans="1:31" x14ac:dyDescent="0.2">
      <c r="A135" s="199" t="str">
        <f>$A$15</f>
        <v>0.0% – 9.9%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</row>
    <row r="136" spans="1:31" x14ac:dyDescent="0.2">
      <c r="A136" s="199" t="str">
        <f>$A$16</f>
        <v>10.0% – 19.9%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</row>
    <row r="137" spans="1:31" ht="12.75" customHeight="1" x14ac:dyDescent="0.2">
      <c r="A137" s="199" t="str">
        <f>$A$17</f>
        <v>20.0% oder höher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</row>
    <row r="138" spans="1:31" ht="12.75" hidden="1" customHeight="1" x14ac:dyDescent="0.2">
      <c r="A138" s="199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</row>
    <row r="139" spans="1:31" ht="12.75" hidden="1" customHeight="1" x14ac:dyDescent="0.2">
      <c r="A139" s="199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</row>
    <row r="140" spans="1:31" ht="12.75" hidden="1" customHeight="1" x14ac:dyDescent="0.2">
      <c r="A140" s="199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</row>
    <row r="141" spans="1:31" ht="12.75" hidden="1" customHeight="1" x14ac:dyDescent="0.2">
      <c r="A141" s="199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</row>
    <row r="142" spans="1:31" ht="12.75" hidden="1" customHeight="1" x14ac:dyDescent="0.2">
      <c r="A142" s="199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</row>
    <row r="143" spans="1:31" ht="12.75" hidden="1" customHeight="1" x14ac:dyDescent="0.2">
      <c r="A143" s="199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</row>
    <row r="144" spans="1:31" ht="12.75" hidden="1" customHeight="1" x14ac:dyDescent="0.2">
      <c r="A144" s="199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</row>
    <row r="145" spans="1:31" ht="12.75" hidden="1" customHeight="1" x14ac:dyDescent="0.2">
      <c r="A145" s="199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</row>
    <row r="146" spans="1:31" ht="12.75" hidden="1" customHeight="1" x14ac:dyDescent="0.2">
      <c r="A146" s="199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</row>
    <row r="147" spans="1:31" ht="12.75" hidden="1" customHeight="1" x14ac:dyDescent="0.2">
      <c r="A147" s="199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</row>
    <row r="148" spans="1:31" ht="12.75" hidden="1" customHeight="1" x14ac:dyDescent="0.2">
      <c r="A148" s="199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</row>
    <row r="149" spans="1:31" ht="12.75" hidden="1" customHeight="1" x14ac:dyDescent="0.2">
      <c r="A149" s="199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</row>
    <row r="150" spans="1:31" ht="12.75" hidden="1" customHeight="1" x14ac:dyDescent="0.2">
      <c r="A150" s="199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</row>
    <row r="151" spans="1:31" ht="12.75" hidden="1" customHeight="1" x14ac:dyDescent="0.2">
      <c r="A151" s="199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</row>
    <row r="152" spans="1:31" ht="12.75" hidden="1" customHeight="1" x14ac:dyDescent="0.2">
      <c r="A152" s="199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</row>
    <row r="153" spans="1:31" ht="12.75" hidden="1" customHeight="1" x14ac:dyDescent="0.2">
      <c r="A153" s="199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</row>
    <row r="154" spans="1:31" ht="12.75" hidden="1" customHeight="1" x14ac:dyDescent="0.2">
      <c r="A154" s="199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200" t="s">
        <v>2</v>
      </c>
      <c r="B156" s="213">
        <f t="shared" ref="B156:F156" si="20">SUM(B$132:B$155)</f>
        <v>0</v>
      </c>
      <c r="C156" s="214">
        <f t="shared" si="20"/>
        <v>0</v>
      </c>
      <c r="D156" s="214">
        <f t="shared" si="20"/>
        <v>0</v>
      </c>
      <c r="E156" s="215">
        <f t="shared" si="20"/>
        <v>0</v>
      </c>
      <c r="F156" s="216">
        <f t="shared" si="20"/>
        <v>0</v>
      </c>
      <c r="G156" s="223">
        <f t="shared" ref="G156:AE156" si="21">SUM(G$132:G$155)</f>
        <v>0</v>
      </c>
      <c r="H156" s="224">
        <f t="shared" si="21"/>
        <v>0</v>
      </c>
      <c r="I156" s="224">
        <f t="shared" si="21"/>
        <v>0</v>
      </c>
      <c r="J156" s="225">
        <f t="shared" si="21"/>
        <v>0</v>
      </c>
      <c r="K156" s="226">
        <f t="shared" si="21"/>
        <v>0</v>
      </c>
      <c r="L156" s="232">
        <f t="shared" si="21"/>
        <v>0</v>
      </c>
      <c r="M156" s="233">
        <f t="shared" si="21"/>
        <v>0</v>
      </c>
      <c r="N156" s="233">
        <f t="shared" si="21"/>
        <v>0</v>
      </c>
      <c r="O156" s="234">
        <f t="shared" si="21"/>
        <v>0</v>
      </c>
      <c r="P156" s="235">
        <f t="shared" si="21"/>
        <v>0</v>
      </c>
      <c r="Q156" s="232">
        <f t="shared" si="21"/>
        <v>0</v>
      </c>
      <c r="R156" s="233">
        <f t="shared" si="21"/>
        <v>0</v>
      </c>
      <c r="S156" s="233">
        <f t="shared" si="21"/>
        <v>0</v>
      </c>
      <c r="T156" s="234">
        <f t="shared" si="21"/>
        <v>0</v>
      </c>
      <c r="U156" s="235">
        <f t="shared" si="21"/>
        <v>0</v>
      </c>
      <c r="V156" s="232">
        <f t="shared" si="21"/>
        <v>0</v>
      </c>
      <c r="W156" s="233">
        <f t="shared" si="21"/>
        <v>0</v>
      </c>
      <c r="X156" s="233">
        <f t="shared" si="21"/>
        <v>0</v>
      </c>
      <c r="Y156" s="234">
        <f t="shared" si="21"/>
        <v>0</v>
      </c>
      <c r="Z156" s="235">
        <f t="shared" si="21"/>
        <v>0</v>
      </c>
      <c r="AA156" s="232">
        <f t="shared" si="21"/>
        <v>0</v>
      </c>
      <c r="AB156" s="233">
        <f t="shared" si="21"/>
        <v>0</v>
      </c>
      <c r="AC156" s="233">
        <f t="shared" si="21"/>
        <v>0</v>
      </c>
      <c r="AD156" s="234">
        <f t="shared" si="21"/>
        <v>0</v>
      </c>
      <c r="AE156" s="235">
        <f t="shared" si="21"/>
        <v>0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3" t="str">
        <f>Translation!$A$33</f>
        <v>Vorsorgeeinrichtungen ohne Staatsgarantie und mit Vollversicherungslösung</v>
      </c>
    </row>
    <row r="172" spans="1:31" x14ac:dyDescent="0.2">
      <c r="A172" s="199" t="str">
        <f>$A$12</f>
        <v>unter -20.0%</v>
      </c>
      <c r="B172" s="237"/>
      <c r="C172" s="238"/>
      <c r="D172" s="238"/>
      <c r="E172" s="239"/>
      <c r="F172" s="240"/>
      <c r="G172" s="245"/>
      <c r="H172" s="246"/>
      <c r="I172" s="246"/>
      <c r="J172" s="247"/>
      <c r="K172" s="248"/>
      <c r="L172" s="255"/>
      <c r="M172" s="256"/>
      <c r="N172" s="256"/>
      <c r="O172" s="257"/>
      <c r="P172" s="258"/>
      <c r="Q172" s="255"/>
      <c r="R172" s="256"/>
      <c r="S172" s="256"/>
      <c r="T172" s="257"/>
      <c r="U172" s="258"/>
      <c r="V172" s="255"/>
      <c r="W172" s="256"/>
      <c r="X172" s="256"/>
      <c r="Y172" s="257"/>
      <c r="Z172" s="258"/>
      <c r="AA172" s="255"/>
      <c r="AB172" s="256"/>
      <c r="AC172" s="256"/>
      <c r="AD172" s="257"/>
      <c r="AE172" s="258"/>
    </row>
    <row r="173" spans="1:31" x14ac:dyDescent="0.2">
      <c r="A173" s="199" t="str">
        <f>$A$13</f>
        <v>-20.0% – -10.1%</v>
      </c>
      <c r="B173" s="237"/>
      <c r="C173" s="238"/>
      <c r="D173" s="238"/>
      <c r="E173" s="239"/>
      <c r="F173" s="240"/>
      <c r="G173" s="245"/>
      <c r="H173" s="246"/>
      <c r="I173" s="246"/>
      <c r="J173" s="247"/>
      <c r="K173" s="248"/>
      <c r="L173" s="255"/>
      <c r="M173" s="256"/>
      <c r="N173" s="256"/>
      <c r="O173" s="257"/>
      <c r="P173" s="258"/>
      <c r="Q173" s="255"/>
      <c r="R173" s="256"/>
      <c r="S173" s="256"/>
      <c r="T173" s="257"/>
      <c r="U173" s="258"/>
      <c r="V173" s="255"/>
      <c r="W173" s="256"/>
      <c r="X173" s="256"/>
      <c r="Y173" s="257"/>
      <c r="Z173" s="258"/>
      <c r="AA173" s="255"/>
      <c r="AB173" s="256"/>
      <c r="AC173" s="256"/>
      <c r="AD173" s="257"/>
      <c r="AE173" s="258"/>
    </row>
    <row r="174" spans="1:31" x14ac:dyDescent="0.2">
      <c r="A174" s="199" t="str">
        <f>$A$14</f>
        <v>-10.0% – -0.1%</v>
      </c>
      <c r="B174" s="237"/>
      <c r="C174" s="238"/>
      <c r="D174" s="238"/>
      <c r="E174" s="239"/>
      <c r="F174" s="240"/>
      <c r="G174" s="245"/>
      <c r="H174" s="246"/>
      <c r="I174" s="246"/>
      <c r="J174" s="247"/>
      <c r="K174" s="248"/>
      <c r="L174" s="255"/>
      <c r="M174" s="256"/>
      <c r="N174" s="256"/>
      <c r="O174" s="257"/>
      <c r="P174" s="258"/>
      <c r="Q174" s="255"/>
      <c r="R174" s="256"/>
      <c r="S174" s="256"/>
      <c r="T174" s="257"/>
      <c r="U174" s="258"/>
      <c r="V174" s="255"/>
      <c r="W174" s="256"/>
      <c r="X174" s="256"/>
      <c r="Y174" s="257"/>
      <c r="Z174" s="258"/>
      <c r="AA174" s="255"/>
      <c r="AB174" s="256"/>
      <c r="AC174" s="256"/>
      <c r="AD174" s="257"/>
      <c r="AE174" s="258"/>
    </row>
    <row r="175" spans="1:31" x14ac:dyDescent="0.2">
      <c r="A175" s="199" t="str">
        <f>$A$15</f>
        <v>0.0% – 9.9%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</row>
    <row r="176" spans="1:31" x14ac:dyDescent="0.2">
      <c r="A176" s="199" t="str">
        <f>$A$16</f>
        <v>10.0% – 19.9%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</row>
    <row r="177" spans="1:31" ht="12.75" customHeight="1" x14ac:dyDescent="0.2">
      <c r="A177" s="199" t="str">
        <f>$A$17</f>
        <v>20.0% oder höher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</row>
    <row r="178" spans="1:31" ht="12.75" hidden="1" customHeight="1" x14ac:dyDescent="0.2">
      <c r="A178" s="199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</row>
    <row r="179" spans="1:31" ht="12.75" hidden="1" customHeight="1" x14ac:dyDescent="0.2">
      <c r="A179" s="199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</row>
    <row r="180" spans="1:31" ht="12.75" hidden="1" customHeight="1" x14ac:dyDescent="0.2">
      <c r="A180" s="199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</row>
    <row r="181" spans="1:31" ht="12.75" hidden="1" customHeight="1" x14ac:dyDescent="0.2">
      <c r="A181" s="199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</row>
    <row r="182" spans="1:31" ht="12.75" hidden="1" customHeight="1" x14ac:dyDescent="0.2">
      <c r="A182" s="199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</row>
    <row r="183" spans="1:31" ht="12.75" hidden="1" customHeight="1" x14ac:dyDescent="0.2">
      <c r="A183" s="199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</row>
    <row r="184" spans="1:31" ht="12.75" hidden="1" customHeight="1" x14ac:dyDescent="0.2">
      <c r="A184" s="199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</row>
    <row r="185" spans="1:31" ht="12.75" hidden="1" customHeight="1" x14ac:dyDescent="0.2">
      <c r="A185" s="199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</row>
    <row r="186" spans="1:31" ht="12.75" hidden="1" customHeight="1" x14ac:dyDescent="0.2">
      <c r="A186" s="199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</row>
    <row r="187" spans="1:31" ht="12.75" hidden="1" customHeight="1" x14ac:dyDescent="0.2">
      <c r="A187" s="199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</row>
    <row r="188" spans="1:31" ht="12.75" hidden="1" customHeight="1" x14ac:dyDescent="0.2">
      <c r="A188" s="199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</row>
    <row r="189" spans="1:31" ht="12.75" hidden="1" customHeight="1" x14ac:dyDescent="0.2">
      <c r="A189" s="199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</row>
    <row r="190" spans="1:31" ht="12.75" hidden="1" customHeight="1" x14ac:dyDescent="0.2">
      <c r="A190" s="199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</row>
    <row r="191" spans="1:31" ht="12.75" hidden="1" customHeight="1" x14ac:dyDescent="0.2">
      <c r="A191" s="199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</row>
    <row r="192" spans="1:31" ht="12.75" hidden="1" customHeight="1" x14ac:dyDescent="0.2">
      <c r="A192" s="199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</row>
    <row r="193" spans="1:31" ht="12.75" hidden="1" customHeight="1" x14ac:dyDescent="0.2">
      <c r="A193" s="199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</row>
    <row r="194" spans="1:31" ht="12.75" hidden="1" customHeight="1" x14ac:dyDescent="0.2">
      <c r="A194" s="199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200" t="s">
        <v>2</v>
      </c>
      <c r="B196" s="241">
        <f t="shared" ref="B196:F196" si="22">SUM(B$172:B$195)</f>
        <v>0</v>
      </c>
      <c r="C196" s="242">
        <f t="shared" si="22"/>
        <v>0</v>
      </c>
      <c r="D196" s="242">
        <f t="shared" si="22"/>
        <v>0</v>
      </c>
      <c r="E196" s="243">
        <f t="shared" si="22"/>
        <v>0</v>
      </c>
      <c r="F196" s="244">
        <f t="shared" si="22"/>
        <v>0</v>
      </c>
      <c r="G196" s="249">
        <f t="shared" ref="G196:AE196" si="23">SUM(G$172:G$195)</f>
        <v>0</v>
      </c>
      <c r="H196" s="250">
        <f t="shared" si="23"/>
        <v>0</v>
      </c>
      <c r="I196" s="250">
        <f t="shared" si="23"/>
        <v>0</v>
      </c>
      <c r="J196" s="254">
        <f t="shared" si="23"/>
        <v>0</v>
      </c>
      <c r="K196" s="251">
        <f t="shared" si="23"/>
        <v>0</v>
      </c>
      <c r="L196" s="260">
        <f t="shared" si="23"/>
        <v>0</v>
      </c>
      <c r="M196" s="261">
        <f t="shared" si="23"/>
        <v>0</v>
      </c>
      <c r="N196" s="261">
        <f t="shared" si="23"/>
        <v>0</v>
      </c>
      <c r="O196" s="262">
        <f t="shared" si="23"/>
        <v>0</v>
      </c>
      <c r="P196" s="263">
        <f t="shared" si="23"/>
        <v>0</v>
      </c>
      <c r="Q196" s="260">
        <f t="shared" si="23"/>
        <v>0</v>
      </c>
      <c r="R196" s="261">
        <f t="shared" si="23"/>
        <v>0</v>
      </c>
      <c r="S196" s="261">
        <f t="shared" si="23"/>
        <v>0</v>
      </c>
      <c r="T196" s="262">
        <f t="shared" si="23"/>
        <v>0</v>
      </c>
      <c r="U196" s="263">
        <f t="shared" si="23"/>
        <v>0</v>
      </c>
      <c r="V196" s="260">
        <f t="shared" si="23"/>
        <v>0</v>
      </c>
      <c r="W196" s="261">
        <f t="shared" si="23"/>
        <v>0</v>
      </c>
      <c r="X196" s="261">
        <f t="shared" si="23"/>
        <v>0</v>
      </c>
      <c r="Y196" s="262">
        <f t="shared" si="23"/>
        <v>0</v>
      </c>
      <c r="Z196" s="263">
        <f t="shared" si="23"/>
        <v>0</v>
      </c>
      <c r="AA196" s="260">
        <f t="shared" si="23"/>
        <v>0</v>
      </c>
      <c r="AB196" s="261">
        <f t="shared" si="23"/>
        <v>0</v>
      </c>
      <c r="AC196" s="261">
        <f t="shared" si="23"/>
        <v>0</v>
      </c>
      <c r="AD196" s="262">
        <f t="shared" si="23"/>
        <v>0</v>
      </c>
      <c r="AE196" s="263">
        <f t="shared" si="23"/>
        <v>0</v>
      </c>
    </row>
    <row r="199" spans="1:31" ht="12.75" customHeight="1" x14ac:dyDescent="0.2"/>
    <row r="200" spans="1:31" ht="12.75" customHeight="1" x14ac:dyDescent="0.2">
      <c r="A200" s="195" t="str">
        <f>Translation!$A$39</f>
        <v>Vorsorgekapital in Mio. CHF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G3:K3"/>
    <mergeCell ref="V3:Z3"/>
    <mergeCell ref="AA3:AE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Translation!$A$406</f>
        <v>Rechtsform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Translation!$A407</f>
        <v>Privatrechtliche Stiftung</v>
      </c>
      <c r="B12" s="30">
        <v>1370</v>
      </c>
      <c r="C12" s="6">
        <v>3566711</v>
      </c>
      <c r="D12" s="6">
        <v>632603</v>
      </c>
      <c r="E12" s="150">
        <v>689238.2</v>
      </c>
      <c r="F12" s="31">
        <f>E12/E$36</f>
        <v>0.70539202080228647</v>
      </c>
      <c r="G12" s="41">
        <v>1500</v>
      </c>
      <c r="H12" s="42">
        <v>3517023</v>
      </c>
      <c r="I12" s="42">
        <v>629355</v>
      </c>
      <c r="J12" s="160">
        <v>654083.978</v>
      </c>
      <c r="K12" s="44">
        <f>J12/J$36</f>
        <v>0.70931003525459169</v>
      </c>
      <c r="L12" s="76">
        <v>1563</v>
      </c>
      <c r="M12" s="122">
        <v>3459697</v>
      </c>
      <c r="N12" s="122">
        <v>615269</v>
      </c>
      <c r="O12" s="166">
        <v>638899.63399999996</v>
      </c>
      <c r="P12" s="124">
        <f>O12/O$36</f>
        <v>0.70730463316805425</v>
      </c>
      <c r="Q12" s="76">
        <v>1590</v>
      </c>
      <c r="R12" s="122">
        <v>3352063</v>
      </c>
      <c r="S12" s="122">
        <v>595544</v>
      </c>
      <c r="T12" s="166">
        <v>607070.22600000002</v>
      </c>
      <c r="U12" s="124">
        <f>T12/T$36</f>
        <v>0.70584214900959952</v>
      </c>
      <c r="V12" s="76">
        <v>1650</v>
      </c>
      <c r="W12" s="122">
        <v>3353453</v>
      </c>
      <c r="X12" s="122">
        <v>593024</v>
      </c>
      <c r="Y12" s="166">
        <v>578707.41399999999</v>
      </c>
      <c r="Z12" s="124">
        <f>Y12/Y$36</f>
        <v>0.70297176528637351</v>
      </c>
      <c r="AA12" s="76">
        <v>1745</v>
      </c>
      <c r="AB12" s="122">
        <v>3322546</v>
      </c>
      <c r="AC12" s="122">
        <v>586032</v>
      </c>
      <c r="AD12" s="166">
        <v>566928.12899999996</v>
      </c>
      <c r="AE12" s="124">
        <f>AD12/AD$36</f>
        <v>0.70510728867840999</v>
      </c>
      <c r="AF12" s="76">
        <v>1793</v>
      </c>
      <c r="AG12" s="122">
        <v>3185775</v>
      </c>
      <c r="AH12" s="122">
        <v>633456</v>
      </c>
      <c r="AI12" s="166">
        <v>489822.95699999999</v>
      </c>
      <c r="AJ12" s="124">
        <f>AI12/AI$36</f>
        <v>0.65707932124419044</v>
      </c>
    </row>
    <row r="13" spans="1:36" x14ac:dyDescent="0.2">
      <c r="A13" s="114" t="str">
        <f>Translation!$A408</f>
        <v>Privatrechtliche Genossenschaft</v>
      </c>
      <c r="B13" s="30">
        <v>10</v>
      </c>
      <c r="C13" s="6">
        <v>148143</v>
      </c>
      <c r="D13" s="6">
        <v>21380</v>
      </c>
      <c r="E13" s="150">
        <v>24697.651000000002</v>
      </c>
      <c r="F13" s="31">
        <f>E13/E$36</f>
        <v>2.5276495046211329E-2</v>
      </c>
      <c r="G13" s="41">
        <v>11</v>
      </c>
      <c r="H13" s="42">
        <v>135157</v>
      </c>
      <c r="I13" s="42">
        <v>19294</v>
      </c>
      <c r="J13" s="160">
        <v>21655.922999999999</v>
      </c>
      <c r="K13" s="44">
        <f>J13/J$36</f>
        <v>2.3484390419666757E-2</v>
      </c>
      <c r="L13" s="76">
        <v>13</v>
      </c>
      <c r="M13" s="122">
        <v>133969</v>
      </c>
      <c r="N13" s="122">
        <v>21541</v>
      </c>
      <c r="O13" s="166">
        <v>23623.841</v>
      </c>
      <c r="P13" s="124">
        <f>O13/O$36</f>
        <v>2.6153172272008911E-2</v>
      </c>
      <c r="Q13" s="76">
        <v>14</v>
      </c>
      <c r="R13" s="122">
        <v>123129</v>
      </c>
      <c r="S13" s="122">
        <v>21459</v>
      </c>
      <c r="T13" s="166">
        <v>22258.699000000001</v>
      </c>
      <c r="U13" s="124">
        <f>T13/T$36</f>
        <v>2.5880247891316984E-2</v>
      </c>
      <c r="V13" s="76">
        <v>16</v>
      </c>
      <c r="W13" s="122">
        <v>117504</v>
      </c>
      <c r="X13" s="122">
        <v>20507</v>
      </c>
      <c r="Y13" s="166">
        <v>21342.891</v>
      </c>
      <c r="Z13" s="124">
        <f>Y13/Y$36</f>
        <v>2.592579496931182E-2</v>
      </c>
      <c r="AA13" s="76">
        <v>16</v>
      </c>
      <c r="AB13" s="122">
        <v>113367</v>
      </c>
      <c r="AC13" s="122">
        <v>20313</v>
      </c>
      <c r="AD13" s="166">
        <v>20280.218000000001</v>
      </c>
      <c r="AE13" s="124">
        <f>AD13/AD$36</f>
        <v>2.5223178735213347E-2</v>
      </c>
      <c r="AF13" s="76">
        <v>17</v>
      </c>
      <c r="AG13" s="122">
        <v>108488</v>
      </c>
      <c r="AH13" s="122">
        <v>19081</v>
      </c>
      <c r="AI13" s="166">
        <v>18656.330999999998</v>
      </c>
      <c r="AJ13" s="124">
        <f>AI13/AI$36</f>
        <v>2.5026775767038923E-2</v>
      </c>
    </row>
    <row r="14" spans="1:36" x14ac:dyDescent="0.2">
      <c r="A14" s="114" t="str">
        <f>Translation!$A409</f>
        <v>Einrichtung öffentlichen Rechts</v>
      </c>
      <c r="B14" s="30">
        <v>76</v>
      </c>
      <c r="C14" s="6">
        <v>600927</v>
      </c>
      <c r="D14" s="6">
        <v>295523</v>
      </c>
      <c r="E14" s="150">
        <v>263163.66200000001</v>
      </c>
      <c r="F14" s="31">
        <f>E14/E$36</f>
        <v>0.26933148415150221</v>
      </c>
      <c r="G14" s="41">
        <v>76</v>
      </c>
      <c r="H14" s="42">
        <v>589717</v>
      </c>
      <c r="I14" s="42">
        <v>288646</v>
      </c>
      <c r="J14" s="160">
        <v>246401.258</v>
      </c>
      <c r="K14" s="44">
        <f>J14/J$36</f>
        <v>0.2672055743257416</v>
      </c>
      <c r="L14" s="76">
        <v>78</v>
      </c>
      <c r="M14" s="122">
        <v>582246</v>
      </c>
      <c r="N14" s="122">
        <v>280681</v>
      </c>
      <c r="O14" s="166">
        <v>240764.30799999999</v>
      </c>
      <c r="P14" s="124">
        <f>O14/O$36</f>
        <v>0.26654219455993683</v>
      </c>
      <c r="Q14" s="76">
        <v>78</v>
      </c>
      <c r="R14" s="122">
        <v>574902</v>
      </c>
      <c r="S14" s="122">
        <v>271822</v>
      </c>
      <c r="T14" s="166">
        <v>230736.21400000001</v>
      </c>
      <c r="U14" s="124">
        <f>T14/T$36</f>
        <v>0.26827760309908338</v>
      </c>
      <c r="V14" s="76">
        <v>77</v>
      </c>
      <c r="W14" s="122">
        <v>567198</v>
      </c>
      <c r="X14" s="122">
        <v>265070</v>
      </c>
      <c r="Y14" s="166">
        <v>223179.649</v>
      </c>
      <c r="Z14" s="124">
        <f>Y14/Y$36</f>
        <v>0.2711024397443148</v>
      </c>
      <c r="AA14" s="76">
        <v>84</v>
      </c>
      <c r="AB14" s="122">
        <v>568124</v>
      </c>
      <c r="AC14" s="122">
        <v>262473</v>
      </c>
      <c r="AD14" s="166">
        <v>216822.66800000001</v>
      </c>
      <c r="AE14" s="124">
        <f>AD14/AD$36</f>
        <v>0.26966953258637671</v>
      </c>
      <c r="AF14" s="76">
        <v>95</v>
      </c>
      <c r="AG14" s="122">
        <v>638485</v>
      </c>
      <c r="AH14" s="122">
        <v>290795</v>
      </c>
      <c r="AI14" s="166">
        <v>236975.54699999999</v>
      </c>
      <c r="AJ14" s="124">
        <f>AI14/AI$36</f>
        <v>0.31789390298877063</v>
      </c>
    </row>
    <row r="15" spans="1:3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</row>
    <row r="16" spans="1:3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977099.51299999992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0.99999999999999978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823229.95399999991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804031.0149999999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Privatrechtliche Stiftung</v>
      </c>
      <c r="B52" s="33">
        <v>1368</v>
      </c>
      <c r="C52" s="8">
        <v>3565171</v>
      </c>
      <c r="D52" s="8">
        <v>631855</v>
      </c>
      <c r="E52" s="152">
        <v>688738.14800000004</v>
      </c>
      <c r="F52" s="34">
        <f>E52/E$76</f>
        <v>0.82170252558658674</v>
      </c>
      <c r="G52" s="47">
        <v>1498</v>
      </c>
      <c r="H52" s="48">
        <v>3515517</v>
      </c>
      <c r="I52" s="48">
        <v>628652</v>
      </c>
      <c r="J52" s="162">
        <v>653611.99300000002</v>
      </c>
      <c r="K52" s="50">
        <f>J52/J$76</f>
        <v>0.82288283813609808</v>
      </c>
      <c r="L52" s="128">
        <v>1561</v>
      </c>
      <c r="M52" s="129">
        <v>3458319</v>
      </c>
      <c r="N52" s="129">
        <v>614585</v>
      </c>
      <c r="O52" s="168">
        <v>638454.17000000004</v>
      </c>
      <c r="P52" s="131">
        <f>O52/O$76</f>
        <v>0.82993982305473557</v>
      </c>
      <c r="Q52" s="128">
        <v>1587</v>
      </c>
      <c r="R52" s="129">
        <v>3350668</v>
      </c>
      <c r="S52" s="129">
        <v>594837</v>
      </c>
      <c r="T52" s="168">
        <v>606624.48</v>
      </c>
      <c r="U52" s="131">
        <f>T52/T$76</f>
        <v>0.82783107621775776</v>
      </c>
      <c r="V52" s="128">
        <v>1647</v>
      </c>
      <c r="W52" s="129">
        <v>3352091</v>
      </c>
      <c r="X52" s="129">
        <v>592354</v>
      </c>
      <c r="Y52" s="168">
        <v>578282.25699999998</v>
      </c>
      <c r="Z52" s="131">
        <f>Y52/Y$76</f>
        <v>0.82144472753488018</v>
      </c>
      <c r="AA52" s="128">
        <v>1742</v>
      </c>
      <c r="AB52" s="129">
        <v>3320786</v>
      </c>
      <c r="AC52" s="129">
        <v>585166</v>
      </c>
      <c r="AD52" s="168">
        <v>566395.54099999997</v>
      </c>
      <c r="AE52" s="131">
        <f>AD52/AD$76</f>
        <v>0.83449328198815653</v>
      </c>
      <c r="AF52" s="128">
        <v>1790</v>
      </c>
      <c r="AG52" s="129">
        <v>3184238</v>
      </c>
      <c r="AH52" s="129">
        <v>632778</v>
      </c>
      <c r="AI52" s="168">
        <v>489403.69199999998</v>
      </c>
      <c r="AJ52" s="131">
        <f>AI52/AI$76</f>
        <v>0.79363793366366886</v>
      </c>
    </row>
    <row r="53" spans="1:36" x14ac:dyDescent="0.2">
      <c r="A53" s="114" t="str">
        <f>$A$13</f>
        <v>Privatrechtliche Genossenschaft</v>
      </c>
      <c r="B53" s="33">
        <v>10</v>
      </c>
      <c r="C53" s="8">
        <v>148143</v>
      </c>
      <c r="D53" s="8">
        <v>21380</v>
      </c>
      <c r="E53" s="152">
        <v>24697.651000000002</v>
      </c>
      <c r="F53" s="34">
        <f>E53/E$76</f>
        <v>2.9465657248240719E-2</v>
      </c>
      <c r="G53" s="47">
        <v>11</v>
      </c>
      <c r="H53" s="48">
        <v>135157</v>
      </c>
      <c r="I53" s="48">
        <v>19294</v>
      </c>
      <c r="J53" s="162">
        <v>21655.922999999999</v>
      </c>
      <c r="K53" s="50">
        <f>J53/J$76</f>
        <v>2.7264321296957598E-2</v>
      </c>
      <c r="L53" s="128">
        <v>13</v>
      </c>
      <c r="M53" s="129">
        <v>133969</v>
      </c>
      <c r="N53" s="129">
        <v>21541</v>
      </c>
      <c r="O53" s="168">
        <v>23623.841</v>
      </c>
      <c r="P53" s="131">
        <f>O53/O$76</f>
        <v>3.0709121093865213E-2</v>
      </c>
      <c r="Q53" s="128">
        <v>14</v>
      </c>
      <c r="R53" s="129">
        <v>123129</v>
      </c>
      <c r="S53" s="129">
        <v>21459</v>
      </c>
      <c r="T53" s="168">
        <v>22258.699000000001</v>
      </c>
      <c r="U53" s="131">
        <f>T53/T$76</f>
        <v>3.0375369534010776E-2</v>
      </c>
      <c r="V53" s="128">
        <v>16</v>
      </c>
      <c r="W53" s="129">
        <v>117504</v>
      </c>
      <c r="X53" s="129">
        <v>20507</v>
      </c>
      <c r="Y53" s="168">
        <v>21342.891</v>
      </c>
      <c r="Z53" s="131">
        <f>Y53/Y$76</f>
        <v>3.0317384063024515E-2</v>
      </c>
      <c r="AA53" s="128">
        <v>16</v>
      </c>
      <c r="AB53" s="129">
        <v>113367</v>
      </c>
      <c r="AC53" s="129">
        <v>20313</v>
      </c>
      <c r="AD53" s="168">
        <v>20280.218000000001</v>
      </c>
      <c r="AE53" s="131">
        <f>AD53/AD$76</f>
        <v>2.9879659095436432E-2</v>
      </c>
      <c r="AF53" s="128">
        <v>17</v>
      </c>
      <c r="AG53" s="129">
        <v>108488</v>
      </c>
      <c r="AH53" s="129">
        <v>19081</v>
      </c>
      <c r="AI53" s="168">
        <v>18656.330999999998</v>
      </c>
      <c r="AJ53" s="131">
        <f>AI53/AI$76</f>
        <v>3.0253903324835255E-2</v>
      </c>
    </row>
    <row r="54" spans="1:36" x14ac:dyDescent="0.2">
      <c r="A54" s="114" t="str">
        <f>$A$14</f>
        <v>Einrichtung öffentlichen Rechts</v>
      </c>
      <c r="B54" s="33">
        <v>40</v>
      </c>
      <c r="C54" s="8">
        <v>290738</v>
      </c>
      <c r="D54" s="8">
        <v>139617</v>
      </c>
      <c r="E54" s="152">
        <v>124748.49099999999</v>
      </c>
      <c r="F54" s="34">
        <f>E54/E$76</f>
        <v>0.14883181716517258</v>
      </c>
      <c r="G54" s="47">
        <v>40</v>
      </c>
      <c r="H54" s="48">
        <v>285853</v>
      </c>
      <c r="I54" s="48">
        <v>137889</v>
      </c>
      <c r="J54" s="162">
        <v>119027.41099999999</v>
      </c>
      <c r="K54" s="50">
        <f>J54/J$76</f>
        <v>0.14985284056694445</v>
      </c>
      <c r="L54" s="128">
        <v>42</v>
      </c>
      <c r="M54" s="129">
        <v>257901</v>
      </c>
      <c r="N54" s="129">
        <v>125181</v>
      </c>
      <c r="O54" s="168">
        <v>107199.655</v>
      </c>
      <c r="P54" s="131">
        <f>O54/O$76</f>
        <v>0.13935105585139915</v>
      </c>
      <c r="Q54" s="128">
        <v>42</v>
      </c>
      <c r="R54" s="129">
        <v>254257</v>
      </c>
      <c r="S54" s="129">
        <v>122431</v>
      </c>
      <c r="T54" s="168">
        <v>103904.58100000001</v>
      </c>
      <c r="U54" s="131">
        <f>T54/T$76</f>
        <v>0.14179355424823145</v>
      </c>
      <c r="V54" s="128">
        <v>42</v>
      </c>
      <c r="W54" s="129">
        <v>260217</v>
      </c>
      <c r="X54" s="129">
        <v>121906</v>
      </c>
      <c r="Y54" s="168">
        <v>104356.79700000001</v>
      </c>
      <c r="Z54" s="131">
        <f>Y54/Y$76</f>
        <v>0.14823788840209534</v>
      </c>
      <c r="AA54" s="128">
        <v>44</v>
      </c>
      <c r="AB54" s="129">
        <v>230504</v>
      </c>
      <c r="AC54" s="129">
        <v>109427</v>
      </c>
      <c r="AD54" s="168">
        <v>92054.14</v>
      </c>
      <c r="AE54" s="131">
        <f>AD54/AD$76</f>
        <v>0.13562705891640706</v>
      </c>
      <c r="AF54" s="128">
        <v>40</v>
      </c>
      <c r="AG54" s="129">
        <v>281906</v>
      </c>
      <c r="AH54" s="129">
        <v>131768</v>
      </c>
      <c r="AI54" s="168">
        <v>108598.621</v>
      </c>
      <c r="AJ54" s="131">
        <f>AI54/AI$76</f>
        <v>0.17610816301149587</v>
      </c>
    </row>
    <row r="55" spans="1:3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794295.32699999993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769277.66600000008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703981.94499999995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Privatrechtliche Stiftung</v>
      </c>
      <c r="B92" s="36">
        <v>2</v>
      </c>
      <c r="C92" s="10">
        <v>1540</v>
      </c>
      <c r="D92" s="10">
        <v>748</v>
      </c>
      <c r="E92" s="154">
        <v>500.05200000000002</v>
      </c>
      <c r="F92" s="37">
        <f>E92/E$116</f>
        <v>3.5996918782616075E-3</v>
      </c>
      <c r="G92" s="53">
        <v>2</v>
      </c>
      <c r="H92" s="54">
        <v>1506</v>
      </c>
      <c r="I92" s="54">
        <v>703</v>
      </c>
      <c r="J92" s="164">
        <v>471.98500000000001</v>
      </c>
      <c r="K92" s="56">
        <f>J92/J$116</f>
        <v>3.6918293902612328E-3</v>
      </c>
      <c r="L92" s="136">
        <v>2</v>
      </c>
      <c r="M92" s="137">
        <v>1378</v>
      </c>
      <c r="N92" s="137">
        <v>684</v>
      </c>
      <c r="O92" s="170">
        <v>445.464</v>
      </c>
      <c r="P92" s="139">
        <f>O92/O$116</f>
        <v>3.32410723885869E-3</v>
      </c>
      <c r="Q92" s="136">
        <v>3</v>
      </c>
      <c r="R92" s="137">
        <v>1395</v>
      </c>
      <c r="S92" s="137">
        <v>707</v>
      </c>
      <c r="T92" s="170">
        <v>445.74599999999998</v>
      </c>
      <c r="U92" s="139">
        <f>T92/T$116</f>
        <v>3.5021619984804998E-3</v>
      </c>
      <c r="V92" s="136">
        <v>3</v>
      </c>
      <c r="W92" s="137">
        <v>1362</v>
      </c>
      <c r="X92" s="137">
        <v>670</v>
      </c>
      <c r="Y92" s="170">
        <v>425.15699999999998</v>
      </c>
      <c r="Z92" s="139">
        <f>Y92/Y$116</f>
        <v>3.5653173882341294E-3</v>
      </c>
      <c r="AA92" s="136">
        <v>3</v>
      </c>
      <c r="AB92" s="137">
        <v>1760</v>
      </c>
      <c r="AC92" s="137">
        <v>866</v>
      </c>
      <c r="AD92" s="170">
        <v>532.58799999999997</v>
      </c>
      <c r="AE92" s="139">
        <f>AD92/AD$116</f>
        <v>4.2504649360026441E-3</v>
      </c>
      <c r="AF92" s="136">
        <v>3</v>
      </c>
      <c r="AG92" s="137">
        <v>1537</v>
      </c>
      <c r="AH92" s="137">
        <v>678</v>
      </c>
      <c r="AI92" s="170">
        <v>419.26499999999999</v>
      </c>
      <c r="AJ92" s="139">
        <f>AI92/AI$116</f>
        <v>3.2552593112012136E-3</v>
      </c>
    </row>
    <row r="93" spans="1:36" x14ac:dyDescent="0.2">
      <c r="A93" s="114" t="str">
        <f>$A$13</f>
        <v>Privatrechtliche Genossenschaft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</row>
    <row r="94" spans="1:36" x14ac:dyDescent="0.2">
      <c r="A94" s="114" t="str">
        <f>$A$14</f>
        <v>Einrichtung öffentlichen Rechts</v>
      </c>
      <c r="B94" s="36">
        <v>36</v>
      </c>
      <c r="C94" s="10">
        <v>310189</v>
      </c>
      <c r="D94" s="10">
        <v>155906</v>
      </c>
      <c r="E94" s="154">
        <v>138415.171</v>
      </c>
      <c r="F94" s="37">
        <f>E94/E$116</f>
        <v>0.99640030812173841</v>
      </c>
      <c r="G94" s="53">
        <v>36</v>
      </c>
      <c r="H94" s="54">
        <v>303864</v>
      </c>
      <c r="I94" s="54">
        <v>150757</v>
      </c>
      <c r="J94" s="164">
        <v>127373.84699999999</v>
      </c>
      <c r="K94" s="56">
        <f>J94/J$116</f>
        <v>0.99630817060973875</v>
      </c>
      <c r="L94" s="136">
        <v>36</v>
      </c>
      <c r="M94" s="137">
        <v>324345</v>
      </c>
      <c r="N94" s="137">
        <v>155500</v>
      </c>
      <c r="O94" s="170">
        <v>133564.65299999999</v>
      </c>
      <c r="P94" s="139">
        <f>O94/O$116</f>
        <v>0.99667589276114121</v>
      </c>
      <c r="Q94" s="136">
        <v>36</v>
      </c>
      <c r="R94" s="137">
        <v>320645</v>
      </c>
      <c r="S94" s="137">
        <v>149391</v>
      </c>
      <c r="T94" s="170">
        <v>126831.633</v>
      </c>
      <c r="U94" s="139">
        <f>T94/T$116</f>
        <v>0.99649783800151948</v>
      </c>
      <c r="V94" s="136">
        <v>35</v>
      </c>
      <c r="W94" s="137">
        <v>306981</v>
      </c>
      <c r="X94" s="137">
        <v>143164</v>
      </c>
      <c r="Y94" s="170">
        <v>118822.852</v>
      </c>
      <c r="Z94" s="139">
        <f>Y94/Y$116</f>
        <v>0.99643468261176582</v>
      </c>
      <c r="AA94" s="136">
        <v>40</v>
      </c>
      <c r="AB94" s="137">
        <v>337620</v>
      </c>
      <c r="AC94" s="137">
        <v>153046</v>
      </c>
      <c r="AD94" s="170">
        <v>124768.52800000001</v>
      </c>
      <c r="AE94" s="139">
        <f>AD94/AD$116</f>
        <v>0.99574953506399733</v>
      </c>
      <c r="AF94" s="136">
        <v>55</v>
      </c>
      <c r="AG94" s="137">
        <v>356579</v>
      </c>
      <c r="AH94" s="137">
        <v>159027</v>
      </c>
      <c r="AI94" s="170">
        <v>128376.92600000001</v>
      </c>
      <c r="AJ94" s="139">
        <f>AI94/AI$116</f>
        <v>0.99674474068879881</v>
      </c>
    </row>
    <row r="95" spans="1:3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</row>
    <row r="96" spans="1:3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</row>
    <row r="97" spans="1:3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0.99999999999999989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Privatrechtliche Stiftung</v>
      </c>
      <c r="B132" s="209">
        <v>1293</v>
      </c>
      <c r="C132" s="210">
        <v>2749835</v>
      </c>
      <c r="D132" s="210">
        <v>631321</v>
      </c>
      <c r="E132" s="211">
        <v>612386.94700000004</v>
      </c>
      <c r="F132" s="212">
        <f>E132/E$156</f>
        <v>0.80384935353001941</v>
      </c>
      <c r="G132" s="217">
        <v>1393</v>
      </c>
      <c r="H132" s="218">
        <v>2465434</v>
      </c>
      <c r="I132" s="218">
        <v>627974</v>
      </c>
      <c r="J132" s="219">
        <v>557524.66599999997</v>
      </c>
      <c r="K132" s="220">
        <f>J132/J$156</f>
        <v>0.7985225388476489</v>
      </c>
      <c r="L132" s="227">
        <v>1443</v>
      </c>
      <c r="M132" s="228">
        <v>2384292</v>
      </c>
      <c r="N132" s="228">
        <v>613689</v>
      </c>
      <c r="O132" s="229">
        <v>538866.94299999997</v>
      </c>
      <c r="P132" s="230">
        <f>O132/O$156</f>
        <v>0.80476443649510554</v>
      </c>
      <c r="Q132" s="227">
        <v>1464</v>
      </c>
      <c r="R132" s="228">
        <v>2297719</v>
      </c>
      <c r="S132" s="228">
        <v>593681</v>
      </c>
      <c r="T132" s="229">
        <v>508888.13299999997</v>
      </c>
      <c r="U132" s="230">
        <f>T132/T$156</f>
        <v>0.8014484506619648</v>
      </c>
      <c r="V132" s="227">
        <v>1514</v>
      </c>
      <c r="W132" s="228">
        <v>2266153</v>
      </c>
      <c r="X132" s="228">
        <v>580084</v>
      </c>
      <c r="Y132" s="229">
        <v>479706.38099999999</v>
      </c>
      <c r="Z132" s="230">
        <f>Y132/Y$156</f>
        <v>0.79249041806832321</v>
      </c>
      <c r="AA132" s="227">
        <v>1596</v>
      </c>
      <c r="AB132" s="228">
        <v>2306793</v>
      </c>
      <c r="AC132" s="228">
        <v>580033</v>
      </c>
      <c r="AD132" s="229">
        <v>464207.20600000001</v>
      </c>
      <c r="AE132" s="230">
        <f>AD132/AD$156</f>
        <v>0.80527919592070007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Privatrechtliche Genossenschaft</v>
      </c>
      <c r="B133" s="209">
        <v>10</v>
      </c>
      <c r="C133" s="210">
        <v>148143</v>
      </c>
      <c r="D133" s="210">
        <v>21380</v>
      </c>
      <c r="E133" s="211">
        <v>24697.651000000002</v>
      </c>
      <c r="F133" s="212">
        <f>E133/E$156</f>
        <v>3.2419356564208475E-2</v>
      </c>
      <c r="G133" s="217">
        <v>11</v>
      </c>
      <c r="H133" s="218">
        <v>135157</v>
      </c>
      <c r="I133" s="218">
        <v>19294</v>
      </c>
      <c r="J133" s="219">
        <v>21655.922999999999</v>
      </c>
      <c r="K133" s="220">
        <f>J133/J$156</f>
        <v>3.1017000089192812E-2</v>
      </c>
      <c r="L133" s="227">
        <v>13</v>
      </c>
      <c r="M133" s="228">
        <v>133969</v>
      </c>
      <c r="N133" s="228">
        <v>21541</v>
      </c>
      <c r="O133" s="229">
        <v>23623.841</v>
      </c>
      <c r="P133" s="230">
        <f>O133/O$156</f>
        <v>3.5280744787150493E-2</v>
      </c>
      <c r="Q133" s="227">
        <v>14</v>
      </c>
      <c r="R133" s="228">
        <v>123129</v>
      </c>
      <c r="S133" s="228">
        <v>21459</v>
      </c>
      <c r="T133" s="229">
        <v>22258.699000000001</v>
      </c>
      <c r="U133" s="230">
        <f>T133/T$156</f>
        <v>3.5055248237240828E-2</v>
      </c>
      <c r="V133" s="227">
        <v>16</v>
      </c>
      <c r="W133" s="228">
        <v>117504</v>
      </c>
      <c r="X133" s="228">
        <v>20507</v>
      </c>
      <c r="Y133" s="229">
        <v>21342.891</v>
      </c>
      <c r="Z133" s="230">
        <f>Y133/Y$156</f>
        <v>3.5259144512769472E-2</v>
      </c>
      <c r="AA133" s="227">
        <v>16</v>
      </c>
      <c r="AB133" s="228">
        <v>113367</v>
      </c>
      <c r="AC133" s="228">
        <v>20313</v>
      </c>
      <c r="AD133" s="229">
        <v>20280.218000000001</v>
      </c>
      <c r="AE133" s="230">
        <f>AD133/AD$156</f>
        <v>3.5180922297308133E-2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Einrichtung öffentlichen Rechts</v>
      </c>
      <c r="B134" s="209">
        <v>39</v>
      </c>
      <c r="C134" s="210">
        <v>290630</v>
      </c>
      <c r="D134" s="210">
        <v>139617</v>
      </c>
      <c r="E134" s="211">
        <v>124733.452</v>
      </c>
      <c r="F134" s="212">
        <f>E134/E$156</f>
        <v>0.16373128990577213</v>
      </c>
      <c r="G134" s="217">
        <v>39</v>
      </c>
      <c r="H134" s="218">
        <v>285751</v>
      </c>
      <c r="I134" s="218">
        <v>137889</v>
      </c>
      <c r="J134" s="219">
        <v>119014.689</v>
      </c>
      <c r="K134" s="220">
        <f>J134/J$156</f>
        <v>0.17046046106315835</v>
      </c>
      <c r="L134" s="227">
        <v>39</v>
      </c>
      <c r="M134" s="228">
        <v>257184</v>
      </c>
      <c r="N134" s="228">
        <v>125181</v>
      </c>
      <c r="O134" s="229">
        <v>107105.086</v>
      </c>
      <c r="P134" s="230">
        <f>O134/O$156</f>
        <v>0.15995481871774389</v>
      </c>
      <c r="Q134" s="227">
        <v>39</v>
      </c>
      <c r="R134" s="228">
        <v>253512</v>
      </c>
      <c r="S134" s="228">
        <v>122431</v>
      </c>
      <c r="T134" s="229">
        <v>103813.698</v>
      </c>
      <c r="U134" s="230">
        <f>T134/T$156</f>
        <v>0.16349630110079444</v>
      </c>
      <c r="V134" s="227">
        <v>39</v>
      </c>
      <c r="W134" s="228">
        <v>259480</v>
      </c>
      <c r="X134" s="228">
        <v>121906</v>
      </c>
      <c r="Y134" s="229">
        <v>104265.783</v>
      </c>
      <c r="Z134" s="230">
        <f>Y134/Y$156</f>
        <v>0.17225043741890741</v>
      </c>
      <c r="AA134" s="227">
        <v>41</v>
      </c>
      <c r="AB134" s="228">
        <v>229792</v>
      </c>
      <c r="AC134" s="228">
        <v>109427</v>
      </c>
      <c r="AD134" s="229">
        <v>91967.56</v>
      </c>
      <c r="AE134" s="230">
        <f>AD134/AD$156</f>
        <v>0.15953988178199185</v>
      </c>
      <c r="AF134" s="227"/>
      <c r="AG134" s="228"/>
      <c r="AH134" s="228"/>
      <c r="AI134" s="229"/>
      <c r="AJ134" s="230" t="e">
        <f>AI134/AI$156</f>
        <v>#DIV/0!</v>
      </c>
    </row>
    <row r="135" spans="1:36" ht="12.75" hidden="1" customHeight="1" x14ac:dyDescent="0.2">
      <c r="A135" s="114">
        <f>$A$15</f>
        <v>0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  <c r="AF135" s="227"/>
      <c r="AG135" s="228"/>
      <c r="AH135" s="228"/>
      <c r="AI135" s="229"/>
      <c r="AJ135" s="230"/>
    </row>
    <row r="136" spans="1:36" ht="12.75" hidden="1" customHeight="1" x14ac:dyDescent="0.2">
      <c r="A136" s="114">
        <f>$A$16</f>
        <v>0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  <c r="AF136" s="227"/>
      <c r="AG136" s="228"/>
      <c r="AH136" s="228"/>
      <c r="AI136" s="229"/>
      <c r="AJ136" s="230"/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0.99999999999999989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634960.52999999991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605315.05499999993</v>
      </c>
      <c r="Z156" s="235">
        <f t="shared" si="9"/>
        <v>1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Privatrechtliche Stiftung</v>
      </c>
      <c r="B172" s="237">
        <v>75</v>
      </c>
      <c r="C172" s="238">
        <v>815336</v>
      </c>
      <c r="D172" s="238">
        <v>534</v>
      </c>
      <c r="E172" s="239">
        <v>76351.201000000001</v>
      </c>
      <c r="F172" s="240">
        <f>E172/E$196</f>
        <v>0.99980306742874858</v>
      </c>
      <c r="G172" s="245">
        <v>105</v>
      </c>
      <c r="H172" s="246">
        <v>1050083</v>
      </c>
      <c r="I172" s="246">
        <v>678</v>
      </c>
      <c r="J172" s="247">
        <v>96087.327000000005</v>
      </c>
      <c r="K172" s="248">
        <f>J172/J$196</f>
        <v>0.99986761713305683</v>
      </c>
      <c r="L172" s="255">
        <v>118</v>
      </c>
      <c r="M172" s="256">
        <v>1074027</v>
      </c>
      <c r="N172" s="256">
        <v>896</v>
      </c>
      <c r="O172" s="257">
        <v>99587.226999999999</v>
      </c>
      <c r="P172" s="258">
        <f>O172/O$196</f>
        <v>0.99905129117055635</v>
      </c>
      <c r="Q172" s="255">
        <v>123</v>
      </c>
      <c r="R172" s="256">
        <v>1052949</v>
      </c>
      <c r="S172" s="256">
        <v>1156</v>
      </c>
      <c r="T172" s="257">
        <v>97736.346999999994</v>
      </c>
      <c r="U172" s="258">
        <f>T172/T$196</f>
        <v>0.99907098463280619</v>
      </c>
      <c r="V172" s="255">
        <v>133</v>
      </c>
      <c r="W172" s="256">
        <v>1085938</v>
      </c>
      <c r="X172" s="256">
        <v>12270</v>
      </c>
      <c r="Y172" s="257">
        <v>98575.876000000004</v>
      </c>
      <c r="Z172" s="258">
        <f>Y172/Y$196</f>
        <v>0.99907756289875971</v>
      </c>
      <c r="AA172" s="255">
        <v>146</v>
      </c>
      <c r="AB172" s="256">
        <v>1013993</v>
      </c>
      <c r="AC172" s="256">
        <v>5133</v>
      </c>
      <c r="AD172" s="257">
        <v>102188.33500000001</v>
      </c>
      <c r="AE172" s="258">
        <f>AD172/AD$196</f>
        <v>0.99915345810847167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Privatrechtliche Genossenschaft</v>
      </c>
      <c r="B173" s="237">
        <v>0</v>
      </c>
      <c r="C173" s="238">
        <v>0</v>
      </c>
      <c r="D173" s="238">
        <v>0</v>
      </c>
      <c r="E173" s="239">
        <v>0</v>
      </c>
      <c r="F173" s="240">
        <f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>O173/O$196</f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>T173/T$196</f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>AD173/AD$196</f>
        <v>0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Einrichtung öffentlichen Rechts</v>
      </c>
      <c r="B174" s="237">
        <v>1</v>
      </c>
      <c r="C174" s="238">
        <v>108</v>
      </c>
      <c r="D174" s="238">
        <v>0</v>
      </c>
      <c r="E174" s="239">
        <v>15.039</v>
      </c>
      <c r="F174" s="240">
        <f>E174/E$196</f>
        <v>1.9693257125138016E-4</v>
      </c>
      <c r="G174" s="245">
        <v>1</v>
      </c>
      <c r="H174" s="246">
        <v>102</v>
      </c>
      <c r="I174" s="246">
        <v>0</v>
      </c>
      <c r="J174" s="247">
        <v>12.722</v>
      </c>
      <c r="K174" s="248">
        <f>J174/J$196</f>
        <v>1.3238286694317917E-4</v>
      </c>
      <c r="L174" s="255">
        <v>3</v>
      </c>
      <c r="M174" s="256">
        <v>717</v>
      </c>
      <c r="N174" s="256">
        <v>0</v>
      </c>
      <c r="O174" s="257">
        <v>94.569000000000003</v>
      </c>
      <c r="P174" s="258">
        <f>O174/O$196</f>
        <v>9.4870882944364282E-4</v>
      </c>
      <c r="Q174" s="255">
        <v>3</v>
      </c>
      <c r="R174" s="256">
        <v>745</v>
      </c>
      <c r="S174" s="256">
        <v>0</v>
      </c>
      <c r="T174" s="257">
        <v>90.882999999999996</v>
      </c>
      <c r="U174" s="258">
        <f>T174/T$196</f>
        <v>9.2901536719377619E-4</v>
      </c>
      <c r="V174" s="255">
        <v>3</v>
      </c>
      <c r="W174" s="256">
        <v>737</v>
      </c>
      <c r="X174" s="256">
        <v>0</v>
      </c>
      <c r="Y174" s="257">
        <v>91.013999999999996</v>
      </c>
      <c r="Z174" s="258">
        <f>Y174/Y$196</f>
        <v>9.2243710124034512E-4</v>
      </c>
      <c r="AA174" s="255">
        <v>3</v>
      </c>
      <c r="AB174" s="256">
        <v>712</v>
      </c>
      <c r="AC174" s="256">
        <v>0</v>
      </c>
      <c r="AD174" s="257">
        <v>86.58</v>
      </c>
      <c r="AE174" s="258">
        <f>AD174/AD$196</f>
        <v>8.4654189152833805E-4</v>
      </c>
      <c r="AF174" s="255"/>
      <c r="AG174" s="256"/>
      <c r="AH174" s="256"/>
      <c r="AI174" s="257"/>
      <c r="AJ174" s="258" t="e">
        <f>AI174/AI$196</f>
        <v>#DIV/0!</v>
      </c>
    </row>
    <row r="175" spans="1:36" ht="12.75" hidden="1" customHeight="1" x14ac:dyDescent="0.2">
      <c r="A175" s="114">
        <f>$A$15</f>
        <v>0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  <c r="AF175" s="255"/>
      <c r="AG175" s="256"/>
      <c r="AH175" s="256"/>
      <c r="AI175" s="257"/>
      <c r="AJ175" s="258"/>
    </row>
    <row r="176" spans="1:36" ht="12.75" hidden="1" customHeight="1" x14ac:dyDescent="0.2">
      <c r="A176" s="114">
        <f>$A$16</f>
        <v>0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  <c r="AF176" s="255"/>
      <c r="AG176" s="256"/>
      <c r="AH176" s="256"/>
      <c r="AI176" s="257"/>
      <c r="AJ176" s="258"/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Translation!$A$410</f>
        <v>Arbeitgeber und Garantieform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Translation!$A411</f>
        <v>Privatrechtlicher Arbeitgeber</v>
      </c>
      <c r="B12" s="30">
        <v>1359</v>
      </c>
      <c r="C12" s="6">
        <v>3588608</v>
      </c>
      <c r="D12" s="6">
        <v>607059</v>
      </c>
      <c r="E12" s="150">
        <v>668147.93000000005</v>
      </c>
      <c r="F12" s="31">
        <f>E12/E$36</f>
        <v>0.68380745370405283</v>
      </c>
      <c r="G12" s="41">
        <v>1488</v>
      </c>
      <c r="H12" s="42">
        <v>3528290</v>
      </c>
      <c r="I12" s="42">
        <v>602874</v>
      </c>
      <c r="J12" s="160">
        <v>632199.02800000005</v>
      </c>
      <c r="K12" s="44">
        <f>J12/J$36</f>
        <v>0.685577280473607</v>
      </c>
      <c r="L12" s="76">
        <v>1550</v>
      </c>
      <c r="M12" s="122">
        <v>3471103</v>
      </c>
      <c r="N12" s="122">
        <v>591223</v>
      </c>
      <c r="O12" s="166">
        <v>619199.75600000005</v>
      </c>
      <c r="P12" s="124">
        <f>O12/O$36</f>
        <v>0.68549555042526245</v>
      </c>
      <c r="Q12" s="76">
        <v>1576</v>
      </c>
      <c r="R12" s="122">
        <v>3348021</v>
      </c>
      <c r="S12" s="122">
        <v>569895</v>
      </c>
      <c r="T12" s="166">
        <v>587576.05299999996</v>
      </c>
      <c r="U12" s="124">
        <f>T12/T$36</f>
        <v>0.68317622277212187</v>
      </c>
      <c r="V12" s="76">
        <v>1639</v>
      </c>
      <c r="W12" s="122">
        <v>3351547</v>
      </c>
      <c r="X12" s="122">
        <v>570504</v>
      </c>
      <c r="Y12" s="166">
        <v>562288.61699999997</v>
      </c>
      <c r="Z12" s="124">
        <f>Y12/Y$36</f>
        <v>0.68302740232894887</v>
      </c>
      <c r="AA12" s="76">
        <v>1739</v>
      </c>
      <c r="AB12" s="122">
        <v>3322093</v>
      </c>
      <c r="AC12" s="122">
        <v>565595</v>
      </c>
      <c r="AD12" s="166">
        <v>552029.84499999997</v>
      </c>
      <c r="AE12" s="124">
        <f>AD12/AD$36</f>
        <v>0.6865777994894886</v>
      </c>
      <c r="AF12" s="76">
        <v>1792</v>
      </c>
      <c r="AG12" s="122">
        <v>3263614</v>
      </c>
      <c r="AH12" s="122">
        <v>643387</v>
      </c>
      <c r="AI12" s="166">
        <v>503104.34499999997</v>
      </c>
      <c r="AJ12" s="124">
        <f>AI12/AI$36</f>
        <v>0.67489581042156643</v>
      </c>
    </row>
    <row r="13" spans="1:36" ht="12.75" customHeight="1" x14ac:dyDescent="0.2">
      <c r="A13" s="110" t="str">
        <f>Translation!$A412</f>
        <v>Öffentlich-rechtlicher Arbeitgeber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</row>
    <row r="14" spans="1:36" x14ac:dyDescent="0.2">
      <c r="A14" s="114" t="str">
        <f>Translation!$A413</f>
        <v xml:space="preserve">   Vollkapitalisierung ohne Staatsgarantie</v>
      </c>
      <c r="B14" s="290">
        <v>59</v>
      </c>
      <c r="C14" s="288">
        <v>415444</v>
      </c>
      <c r="D14" s="288">
        <v>185793</v>
      </c>
      <c r="E14" s="289">
        <v>170036.36</v>
      </c>
      <c r="F14" s="31">
        <f>E14/E$36</f>
        <v>0.17402153796795514</v>
      </c>
      <c r="G14" s="41">
        <v>61</v>
      </c>
      <c r="H14" s="42">
        <v>408237</v>
      </c>
      <c r="I14" s="42">
        <v>182961</v>
      </c>
      <c r="J14" s="160">
        <v>162096.299</v>
      </c>
      <c r="K14" s="44">
        <f>J14/J$36</f>
        <v>0.17578252246736553</v>
      </c>
      <c r="L14" s="76">
        <v>66</v>
      </c>
      <c r="M14" s="122">
        <v>379086</v>
      </c>
      <c r="N14" s="122">
        <v>170084</v>
      </c>
      <c r="O14" s="166">
        <v>150077.91</v>
      </c>
      <c r="P14" s="124">
        <f>O14/O$36</f>
        <v>0.16614628562954892</v>
      </c>
      <c r="Q14" s="76">
        <v>67</v>
      </c>
      <c r="R14" s="122">
        <v>380033</v>
      </c>
      <c r="S14" s="122">
        <v>168832</v>
      </c>
      <c r="T14" s="166">
        <v>145211.70699999999</v>
      </c>
      <c r="U14" s="124">
        <f>T14/T$36</f>
        <v>0.16883803378990345</v>
      </c>
      <c r="V14" s="76">
        <v>66</v>
      </c>
      <c r="W14" s="122">
        <v>378265</v>
      </c>
      <c r="X14" s="122">
        <v>164263</v>
      </c>
      <c r="Y14" s="166">
        <v>141693.32800000001</v>
      </c>
      <c r="Z14" s="124">
        <f>Y14/Y$36</f>
        <v>0.17211877108154888</v>
      </c>
      <c r="AA14" s="76">
        <v>63</v>
      </c>
      <c r="AB14" s="122">
        <v>342564</v>
      </c>
      <c r="AC14" s="122">
        <v>149311</v>
      </c>
      <c r="AD14" s="166">
        <v>126700.054</v>
      </c>
      <c r="AE14" s="124">
        <f>AD14/AD$36</f>
        <v>0.15758105301447858</v>
      </c>
      <c r="AF14" s="76">
        <v>55</v>
      </c>
      <c r="AG14" s="122">
        <v>311018</v>
      </c>
      <c r="AH14" s="122">
        <v>140240</v>
      </c>
      <c r="AI14" s="166">
        <v>113554.299</v>
      </c>
      <c r="AJ14" s="124">
        <f>AI14/AI$36</f>
        <v>0.15232887851616125</v>
      </c>
    </row>
    <row r="15" spans="1:36" x14ac:dyDescent="0.2">
      <c r="A15" s="114" t="str">
        <f>Translation!$A414</f>
        <v xml:space="preserve">   Vollkapitalisierung mit Staatsgarantie</v>
      </c>
      <c r="B15" s="290">
        <v>10</v>
      </c>
      <c r="C15" s="288">
        <v>19806</v>
      </c>
      <c r="D15" s="288">
        <v>10454</v>
      </c>
      <c r="E15" s="289">
        <v>9771.0419999999995</v>
      </c>
      <c r="F15" s="31">
        <f>E15/E$36</f>
        <v>1.0000047968502056E-2</v>
      </c>
      <c r="G15" s="41">
        <v>10</v>
      </c>
      <c r="H15" s="42">
        <v>19787</v>
      </c>
      <c r="I15" s="42">
        <v>10327</v>
      </c>
      <c r="J15" s="160">
        <v>9112.4629999999997</v>
      </c>
      <c r="K15" s="44">
        <f>J15/J$36</f>
        <v>9.8818525895556508E-3</v>
      </c>
      <c r="L15" s="76">
        <v>10</v>
      </c>
      <c r="M15" s="122">
        <v>44152</v>
      </c>
      <c r="N15" s="122">
        <v>19263</v>
      </c>
      <c r="O15" s="166">
        <v>18071</v>
      </c>
      <c r="P15" s="124">
        <f>O15/O$36</f>
        <v>2.0005805835193055E-2</v>
      </c>
      <c r="Q15" s="76">
        <v>11</v>
      </c>
      <c r="R15" s="122">
        <v>45009</v>
      </c>
      <c r="S15" s="122">
        <v>17859</v>
      </c>
      <c r="T15" s="166">
        <v>17089.266</v>
      </c>
      <c r="U15" s="124">
        <f>T15/T$36</f>
        <v>1.9869734541118286E-2</v>
      </c>
      <c r="V15" s="76">
        <v>12</v>
      </c>
      <c r="W15" s="122">
        <v>66283</v>
      </c>
      <c r="X15" s="122">
        <v>33600</v>
      </c>
      <c r="Y15" s="166">
        <v>27334.325000000001</v>
      </c>
      <c r="Z15" s="124">
        <f>Y15/Y$36</f>
        <v>3.3203754148139274E-2</v>
      </c>
      <c r="AA15" s="76">
        <v>15</v>
      </c>
      <c r="AB15" s="122">
        <v>95240</v>
      </c>
      <c r="AC15" s="122">
        <v>43979</v>
      </c>
      <c r="AD15" s="166">
        <v>34563.195</v>
      </c>
      <c r="AE15" s="124">
        <f>AD15/AD$36</f>
        <v>4.298739023145768E-2</v>
      </c>
      <c r="AF15" s="76">
        <v>19</v>
      </c>
      <c r="AG15" s="122">
        <v>71213</v>
      </c>
      <c r="AH15" s="122">
        <v>35475</v>
      </c>
      <c r="AI15" s="166">
        <v>26991.541000000001</v>
      </c>
      <c r="AJ15" s="124">
        <f>AI15/AI$36</f>
        <v>3.6208150692321965E-2</v>
      </c>
    </row>
    <row r="16" spans="1:36" x14ac:dyDescent="0.2">
      <c r="A16" s="114" t="str">
        <f>Translation!$A415</f>
        <v xml:space="preserve">   Teilkapitalisierung</v>
      </c>
      <c r="B16" s="290">
        <v>28</v>
      </c>
      <c r="C16" s="288">
        <v>291923</v>
      </c>
      <c r="D16" s="288">
        <v>146200</v>
      </c>
      <c r="E16" s="289">
        <v>129144.181</v>
      </c>
      <c r="F16" s="31">
        <f>E16/E$36</f>
        <v>0.13217096035949</v>
      </c>
      <c r="G16" s="41">
        <v>28</v>
      </c>
      <c r="H16" s="42">
        <v>285583</v>
      </c>
      <c r="I16" s="42">
        <v>141133</v>
      </c>
      <c r="J16" s="160">
        <v>118733.36900000001</v>
      </c>
      <c r="K16" s="44">
        <f>J16/J$36</f>
        <v>0.12875834446947185</v>
      </c>
      <c r="L16" s="76">
        <v>28</v>
      </c>
      <c r="M16" s="122">
        <v>281571</v>
      </c>
      <c r="N16" s="122">
        <v>136921</v>
      </c>
      <c r="O16" s="166">
        <v>115939.117</v>
      </c>
      <c r="P16" s="124">
        <f>O16/O$36</f>
        <v>0.1283523581099956</v>
      </c>
      <c r="Q16" s="76">
        <v>28</v>
      </c>
      <c r="R16" s="122">
        <v>277031</v>
      </c>
      <c r="S16" s="122">
        <v>132239</v>
      </c>
      <c r="T16" s="166">
        <v>110188.113</v>
      </c>
      <c r="U16" s="124">
        <f>T16/T$36</f>
        <v>0.12811600889685637</v>
      </c>
      <c r="V16" s="76">
        <v>26</v>
      </c>
      <c r="W16" s="122">
        <v>242060</v>
      </c>
      <c r="X16" s="122">
        <v>110234</v>
      </c>
      <c r="Y16" s="166">
        <v>91913.683999999994</v>
      </c>
      <c r="Z16" s="124">
        <f>Y16/Y$36</f>
        <v>0.11165007244136309</v>
      </c>
      <c r="AA16" s="76">
        <v>26</v>
      </c>
      <c r="AB16" s="122">
        <v>244130</v>
      </c>
      <c r="AC16" s="122">
        <v>109859</v>
      </c>
      <c r="AD16" s="166">
        <v>90668.198999999993</v>
      </c>
      <c r="AE16" s="124">
        <f>AD16/AD$36</f>
        <v>0.11276704170423078</v>
      </c>
      <c r="AF16" s="76">
        <v>24</v>
      </c>
      <c r="AG16" s="122">
        <v>187241</v>
      </c>
      <c r="AH16" s="122">
        <v>87457</v>
      </c>
      <c r="AI16" s="166">
        <v>67638.434999999998</v>
      </c>
      <c r="AJ16" s="124">
        <f>AI16/AI$36</f>
        <v>9.0734450733021291E-2</v>
      </c>
    </row>
    <row r="17" spans="1:36" x14ac:dyDescent="0.2">
      <c r="A17" s="114" t="str">
        <f>Translation!$A416</f>
        <v xml:space="preserve">   Zukünftiges System noch unklar</v>
      </c>
      <c r="B17" s="290">
        <v>0</v>
      </c>
      <c r="C17" s="288">
        <v>0</v>
      </c>
      <c r="D17" s="288">
        <v>0</v>
      </c>
      <c r="E17" s="289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2</v>
      </c>
      <c r="AB17" s="122">
        <v>10</v>
      </c>
      <c r="AC17" s="122">
        <v>74</v>
      </c>
      <c r="AD17" s="166">
        <v>69.721999999999994</v>
      </c>
      <c r="AE17" s="124">
        <f>AD17/AD$36</f>
        <v>8.6715560344397915E-5</v>
      </c>
      <c r="AF17" s="76">
        <v>15</v>
      </c>
      <c r="AG17" s="122">
        <v>99662</v>
      </c>
      <c r="AH17" s="122">
        <v>36773</v>
      </c>
      <c r="AI17" s="166">
        <v>34166.214999999997</v>
      </c>
      <c r="AJ17" s="124">
        <f>AI17/AI$36</f>
        <v>4.5832709636929252E-2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D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903287.78300000005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823229.95399999991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804031.0149999999</v>
      </c>
      <c r="AE36" s="127">
        <f t="shared" ref="AE36:AJ36" si="2">SUM(AE$12:AE$35)</f>
        <v>1</v>
      </c>
      <c r="AF36" s="77">
        <f t="shared" si="2"/>
        <v>1905</v>
      </c>
      <c r="AG36" s="125">
        <f t="shared" si="2"/>
        <v>3932748</v>
      </c>
      <c r="AH36" s="125">
        <f t="shared" si="2"/>
        <v>943332</v>
      </c>
      <c r="AI36" s="167">
        <f t="shared" si="2"/>
        <v>745454.83499999985</v>
      </c>
      <c r="AJ36" s="127">
        <f t="shared" si="2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Privatrechtlicher Arbeitgeber</v>
      </c>
      <c r="B52" s="33">
        <v>1359</v>
      </c>
      <c r="C52" s="8">
        <v>3588608</v>
      </c>
      <c r="D52" s="8">
        <v>607059</v>
      </c>
      <c r="E52" s="152">
        <v>668147.93000000005</v>
      </c>
      <c r="F52" s="34">
        <f>E52/E$76</f>
        <v>0.79713726202145829</v>
      </c>
      <c r="G52" s="47">
        <v>1488</v>
      </c>
      <c r="H52" s="48">
        <v>3528290</v>
      </c>
      <c r="I52" s="48">
        <v>602874</v>
      </c>
      <c r="J52" s="162">
        <v>632199.02800000005</v>
      </c>
      <c r="K52" s="50">
        <f>J52/J$76</f>
        <v>0.79592439551139393</v>
      </c>
      <c r="L52" s="128">
        <v>1550</v>
      </c>
      <c r="M52" s="129">
        <v>3471103</v>
      </c>
      <c r="N52" s="129">
        <v>591223</v>
      </c>
      <c r="O52" s="168">
        <v>619199.75600000005</v>
      </c>
      <c r="P52" s="131">
        <f>O52/O$76</f>
        <v>0.80491061078068527</v>
      </c>
      <c r="Q52" s="128">
        <v>1576</v>
      </c>
      <c r="R52" s="129">
        <v>3348021</v>
      </c>
      <c r="S52" s="129">
        <v>569895</v>
      </c>
      <c r="T52" s="168">
        <v>587576.05299999996</v>
      </c>
      <c r="U52" s="131">
        <f>T52/T$76</f>
        <v>0.80183660955253944</v>
      </c>
      <c r="V52" s="128">
        <v>1639</v>
      </c>
      <c r="W52" s="129">
        <v>3351547</v>
      </c>
      <c r="X52" s="129">
        <v>570504</v>
      </c>
      <c r="Y52" s="168">
        <v>562288.61699999997</v>
      </c>
      <c r="Z52" s="131">
        <f>Y52/Y$76</f>
        <v>0.79872590624465523</v>
      </c>
      <c r="AA52" s="128">
        <v>1739</v>
      </c>
      <c r="AB52" s="129">
        <v>3322093</v>
      </c>
      <c r="AC52" s="129">
        <v>565595</v>
      </c>
      <c r="AD52" s="168">
        <v>552029.84499999997</v>
      </c>
      <c r="AE52" s="131">
        <f>AD52/AD$76</f>
        <v>0.81332772552576171</v>
      </c>
      <c r="AF52" s="128">
        <v>1792</v>
      </c>
      <c r="AG52" s="129">
        <v>3263614</v>
      </c>
      <c r="AH52" s="129">
        <v>643387</v>
      </c>
      <c r="AI52" s="168">
        <v>503104.34499999997</v>
      </c>
      <c r="AJ52" s="131">
        <f>AI52/AI$76</f>
        <v>0.81585549784330924</v>
      </c>
    </row>
    <row r="53" spans="1:36" ht="12.75" customHeight="1" x14ac:dyDescent="0.2">
      <c r="A53" s="114" t="str">
        <f>$A$13</f>
        <v>Öffentlich-rechtlicher Arbeitgeber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</row>
    <row r="54" spans="1:36" x14ac:dyDescent="0.2">
      <c r="A54" s="114" t="str">
        <f>$A$14</f>
        <v xml:space="preserve">   Vollkapitalisierung ohne Staatsgarantie</v>
      </c>
      <c r="B54" s="291">
        <v>59</v>
      </c>
      <c r="C54" s="292">
        <v>415444</v>
      </c>
      <c r="D54" s="292">
        <v>185793</v>
      </c>
      <c r="E54" s="293">
        <v>170036.36</v>
      </c>
      <c r="F54" s="34">
        <f>E54/E$76</f>
        <v>0.20286273797854165</v>
      </c>
      <c r="G54" s="47">
        <v>61</v>
      </c>
      <c r="H54" s="48">
        <v>408237</v>
      </c>
      <c r="I54" s="48">
        <v>182961</v>
      </c>
      <c r="J54" s="162">
        <v>162096.299</v>
      </c>
      <c r="K54" s="50">
        <f>J54/J$76</f>
        <v>0.20407560448860601</v>
      </c>
      <c r="L54" s="128">
        <v>66</v>
      </c>
      <c r="M54" s="129">
        <v>379086</v>
      </c>
      <c r="N54" s="129">
        <v>170084</v>
      </c>
      <c r="O54" s="168">
        <v>150077.91</v>
      </c>
      <c r="P54" s="131">
        <f>O54/O$76</f>
        <v>0.19508938921931471</v>
      </c>
      <c r="Q54" s="128">
        <v>67</v>
      </c>
      <c r="R54" s="129">
        <v>380033</v>
      </c>
      <c r="S54" s="129">
        <v>168832</v>
      </c>
      <c r="T54" s="168">
        <v>145211.70699999999</v>
      </c>
      <c r="U54" s="131">
        <f>T54/T$76</f>
        <v>0.19816339044746051</v>
      </c>
      <c r="V54" s="128">
        <v>66</v>
      </c>
      <c r="W54" s="129">
        <v>378265</v>
      </c>
      <c r="X54" s="129">
        <v>164263</v>
      </c>
      <c r="Y54" s="168">
        <v>141693.32800000001</v>
      </c>
      <c r="Z54" s="131">
        <f>Y54/Y$76</f>
        <v>0.20127409375534486</v>
      </c>
      <c r="AA54" s="128">
        <v>63</v>
      </c>
      <c r="AB54" s="129">
        <v>342564</v>
      </c>
      <c r="AC54" s="129">
        <v>149311</v>
      </c>
      <c r="AD54" s="168">
        <v>126700.054</v>
      </c>
      <c r="AE54" s="131">
        <f>AD54/AD$76</f>
        <v>0.18667227447423826</v>
      </c>
      <c r="AF54" s="128">
        <v>55</v>
      </c>
      <c r="AG54" s="129">
        <v>311018</v>
      </c>
      <c r="AH54" s="129">
        <v>140240</v>
      </c>
      <c r="AI54" s="168">
        <v>113554.299</v>
      </c>
      <c r="AJ54" s="131">
        <f>AI54/AI$76</f>
        <v>0.18414450215669076</v>
      </c>
    </row>
    <row r="55" spans="1:36" x14ac:dyDescent="0.2">
      <c r="A55" s="114" t="str">
        <f>$A$15</f>
        <v xml:space="preserve">   Vollkapitalisierung mit Staatsgarantie</v>
      </c>
      <c r="B55" s="291">
        <v>0</v>
      </c>
      <c r="C55" s="292">
        <v>0</v>
      </c>
      <c r="D55" s="292">
        <v>0</v>
      </c>
      <c r="E55" s="293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</row>
    <row r="56" spans="1:36" x14ac:dyDescent="0.2">
      <c r="A56" s="114" t="str">
        <f>$A$16</f>
        <v xml:space="preserve">   Teilkapitalisierung</v>
      </c>
      <c r="B56" s="291">
        <v>0</v>
      </c>
      <c r="C56" s="292">
        <v>0</v>
      </c>
      <c r="D56" s="292">
        <v>0</v>
      </c>
      <c r="E56" s="293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</row>
    <row r="57" spans="1:36" x14ac:dyDescent="0.2">
      <c r="A57" s="114" t="str">
        <f>$A$17</f>
        <v xml:space="preserve">   Zukünftiges System noch unklar</v>
      </c>
      <c r="B57" s="291">
        <v>0</v>
      </c>
      <c r="C57" s="292">
        <v>0</v>
      </c>
      <c r="D57" s="292">
        <v>0</v>
      </c>
      <c r="E57" s="293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3">SUM(B$52:B$75)</f>
        <v>1418</v>
      </c>
      <c r="C76" s="9">
        <f t="shared" si="3"/>
        <v>4004052</v>
      </c>
      <c r="D76" s="9">
        <f t="shared" si="3"/>
        <v>792852</v>
      </c>
      <c r="E76" s="153">
        <f t="shared" si="3"/>
        <v>838184.29</v>
      </c>
      <c r="F76" s="67">
        <f t="shared" si="3"/>
        <v>1</v>
      </c>
      <c r="G76" s="51">
        <f t="shared" ref="G76:AD76" si="4">SUM(G$52:G$75)</f>
        <v>1549</v>
      </c>
      <c r="H76" s="68">
        <f t="shared" si="4"/>
        <v>3936527</v>
      </c>
      <c r="I76" s="68">
        <f t="shared" si="4"/>
        <v>785835</v>
      </c>
      <c r="J76" s="163">
        <f t="shared" si="4"/>
        <v>794295.32700000005</v>
      </c>
      <c r="K76" s="69">
        <f t="shared" si="4"/>
        <v>1</v>
      </c>
      <c r="L76" s="132">
        <f t="shared" si="4"/>
        <v>1616</v>
      </c>
      <c r="M76" s="133">
        <f t="shared" si="4"/>
        <v>3850189</v>
      </c>
      <c r="N76" s="133">
        <f t="shared" si="4"/>
        <v>761307</v>
      </c>
      <c r="O76" s="169">
        <f t="shared" si="4"/>
        <v>769277.66600000008</v>
      </c>
      <c r="P76" s="135">
        <f t="shared" si="4"/>
        <v>1</v>
      </c>
      <c r="Q76" s="132">
        <f t="shared" si="4"/>
        <v>1643</v>
      </c>
      <c r="R76" s="133">
        <f t="shared" si="4"/>
        <v>3728054</v>
      </c>
      <c r="S76" s="133">
        <f t="shared" si="4"/>
        <v>738727</v>
      </c>
      <c r="T76" s="169">
        <f t="shared" si="4"/>
        <v>732787.76</v>
      </c>
      <c r="U76" s="135">
        <f t="shared" si="4"/>
        <v>1</v>
      </c>
      <c r="V76" s="132">
        <f t="shared" si="4"/>
        <v>1705</v>
      </c>
      <c r="W76" s="133">
        <f t="shared" si="4"/>
        <v>3729812</v>
      </c>
      <c r="X76" s="133">
        <f t="shared" si="4"/>
        <v>734767</v>
      </c>
      <c r="Y76" s="169">
        <f t="shared" si="4"/>
        <v>703981.94499999995</v>
      </c>
      <c r="Z76" s="135">
        <f t="shared" si="4"/>
        <v>1</v>
      </c>
      <c r="AA76" s="132">
        <f t="shared" si="4"/>
        <v>1802</v>
      </c>
      <c r="AB76" s="133">
        <f t="shared" si="4"/>
        <v>3664657</v>
      </c>
      <c r="AC76" s="133">
        <f t="shared" si="4"/>
        <v>714906</v>
      </c>
      <c r="AD76" s="169">
        <f t="shared" si="4"/>
        <v>678729.89899999998</v>
      </c>
      <c r="AE76" s="135">
        <f t="shared" ref="AE76:AJ76" si="5">SUM(AE$52:AE$75)</f>
        <v>1</v>
      </c>
      <c r="AF76" s="132">
        <f t="shared" si="5"/>
        <v>1847</v>
      </c>
      <c r="AG76" s="133">
        <f t="shared" si="5"/>
        <v>3574632</v>
      </c>
      <c r="AH76" s="133">
        <f t="shared" si="5"/>
        <v>783627</v>
      </c>
      <c r="AI76" s="169">
        <f t="shared" si="5"/>
        <v>616658.64399999997</v>
      </c>
      <c r="AJ76" s="135">
        <f t="shared" si="5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Privatrechtlicher Arbeitgeber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ht="12.75" customHeight="1" x14ac:dyDescent="0.2">
      <c r="A93" s="114" t="str">
        <f>$A$13</f>
        <v>Öffentlich-rechtlicher Arbeitgeber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</row>
    <row r="94" spans="1:36" x14ac:dyDescent="0.2">
      <c r="A94" s="114" t="str">
        <f>$A$14</f>
        <v xml:space="preserve">   Vollkapitalisierung ohne Staatsgarantie</v>
      </c>
      <c r="B94" s="294">
        <v>0</v>
      </c>
      <c r="C94" s="295">
        <v>0</v>
      </c>
      <c r="D94" s="295">
        <v>0</v>
      </c>
      <c r="E94" s="296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</row>
    <row r="95" spans="1:36" x14ac:dyDescent="0.2">
      <c r="A95" s="114" t="str">
        <f>$A$15</f>
        <v xml:space="preserve">   Vollkapitalisierung mit Staatsgarantie</v>
      </c>
      <c r="B95" s="294">
        <v>10</v>
      </c>
      <c r="C95" s="295">
        <v>19806</v>
      </c>
      <c r="D95" s="295">
        <v>10454</v>
      </c>
      <c r="E95" s="296">
        <v>9771.0419999999995</v>
      </c>
      <c r="F95" s="37">
        <f>E95/E$116</f>
        <v>7.0338165889853546E-2</v>
      </c>
      <c r="G95" s="53">
        <v>10</v>
      </c>
      <c r="H95" s="54">
        <v>19787</v>
      </c>
      <c r="I95" s="54">
        <v>10327</v>
      </c>
      <c r="J95" s="164">
        <v>9112.4629999999997</v>
      </c>
      <c r="K95" s="56">
        <f>J95/J$116</f>
        <v>7.1276965838041551E-2</v>
      </c>
      <c r="L95" s="136">
        <v>10</v>
      </c>
      <c r="M95" s="137">
        <v>44152</v>
      </c>
      <c r="N95" s="137">
        <v>19263</v>
      </c>
      <c r="O95" s="170">
        <v>18071</v>
      </c>
      <c r="P95" s="139">
        <f>O95/O$116</f>
        <v>0.13484802792911524</v>
      </c>
      <c r="Q95" s="136">
        <v>11</v>
      </c>
      <c r="R95" s="137">
        <v>45009</v>
      </c>
      <c r="S95" s="137">
        <v>17859</v>
      </c>
      <c r="T95" s="170">
        <v>17089.266</v>
      </c>
      <c r="U95" s="139">
        <f>T95/T$116</f>
        <v>0.13426789688998858</v>
      </c>
      <c r="V95" s="136">
        <v>12</v>
      </c>
      <c r="W95" s="137">
        <v>66283</v>
      </c>
      <c r="X95" s="137">
        <v>33600</v>
      </c>
      <c r="Y95" s="170">
        <v>27334.325000000001</v>
      </c>
      <c r="Z95" s="139">
        <f>Y95/Y$116</f>
        <v>0.22922248538338283</v>
      </c>
      <c r="AA95" s="136">
        <v>15</v>
      </c>
      <c r="AB95" s="137">
        <v>95240</v>
      </c>
      <c r="AC95" s="137">
        <v>43979</v>
      </c>
      <c r="AD95" s="170">
        <v>34563.195</v>
      </c>
      <c r="AE95" s="139">
        <f>AD95/AD$116</f>
        <v>0.27584107870196467</v>
      </c>
      <c r="AF95" s="136">
        <v>19</v>
      </c>
      <c r="AG95" s="137">
        <v>71213</v>
      </c>
      <c r="AH95" s="137">
        <v>35475</v>
      </c>
      <c r="AI95" s="170">
        <v>26991.541000000001</v>
      </c>
      <c r="AJ95" s="139">
        <f>AI95/AI$116</f>
        <v>0.20956785127286881</v>
      </c>
    </row>
    <row r="96" spans="1:36" x14ac:dyDescent="0.2">
      <c r="A96" s="114" t="str">
        <f>$A$16</f>
        <v xml:space="preserve">   Teilkapitalisierung</v>
      </c>
      <c r="B96" s="294">
        <v>28</v>
      </c>
      <c r="C96" s="295">
        <v>291923</v>
      </c>
      <c r="D96" s="295">
        <v>146200</v>
      </c>
      <c r="E96" s="296">
        <v>129144.181</v>
      </c>
      <c r="F96" s="37">
        <f>E96/E$116</f>
        <v>0.92966183411014647</v>
      </c>
      <c r="G96" s="53">
        <v>28</v>
      </c>
      <c r="H96" s="54">
        <v>285583</v>
      </c>
      <c r="I96" s="54">
        <v>141133</v>
      </c>
      <c r="J96" s="164">
        <v>118733.36900000001</v>
      </c>
      <c r="K96" s="56">
        <f>J96/J$116</f>
        <v>0.92872303416195845</v>
      </c>
      <c r="L96" s="136">
        <v>28</v>
      </c>
      <c r="M96" s="137">
        <v>281571</v>
      </c>
      <c r="N96" s="137">
        <v>136921</v>
      </c>
      <c r="O96" s="170">
        <v>115939.117</v>
      </c>
      <c r="P96" s="139">
        <f>O96/O$116</f>
        <v>0.86515197207088479</v>
      </c>
      <c r="Q96" s="136">
        <v>28</v>
      </c>
      <c r="R96" s="137">
        <v>277031</v>
      </c>
      <c r="S96" s="137">
        <v>132239</v>
      </c>
      <c r="T96" s="170">
        <v>110188.113</v>
      </c>
      <c r="U96" s="139">
        <f>T96/T$116</f>
        <v>0.86573210311001136</v>
      </c>
      <c r="V96" s="136">
        <v>26</v>
      </c>
      <c r="W96" s="137">
        <v>242060</v>
      </c>
      <c r="X96" s="137">
        <v>110234</v>
      </c>
      <c r="Y96" s="170">
        <v>91913.683999999994</v>
      </c>
      <c r="Z96" s="139">
        <f>Y96/Y$116</f>
        <v>0.77077751461661725</v>
      </c>
      <c r="AA96" s="136">
        <v>26</v>
      </c>
      <c r="AB96" s="137">
        <v>244130</v>
      </c>
      <c r="AC96" s="137">
        <v>109859</v>
      </c>
      <c r="AD96" s="170">
        <v>90668.198999999993</v>
      </c>
      <c r="AE96" s="139">
        <f>AD96/AD$116</f>
        <v>0.72360248571130048</v>
      </c>
      <c r="AF96" s="136">
        <v>24</v>
      </c>
      <c r="AG96" s="137">
        <v>187241</v>
      </c>
      <c r="AH96" s="137">
        <v>87457</v>
      </c>
      <c r="AI96" s="170">
        <v>67638.434999999998</v>
      </c>
      <c r="AJ96" s="139">
        <f>AI96/AI$116</f>
        <v>0.52515865938923612</v>
      </c>
    </row>
    <row r="97" spans="1:36" x14ac:dyDescent="0.2">
      <c r="A97" s="114" t="str">
        <f>$A$17</f>
        <v xml:space="preserve">   Zukünftiges System noch unklar</v>
      </c>
      <c r="B97" s="294">
        <v>0</v>
      </c>
      <c r="C97" s="295">
        <v>0</v>
      </c>
      <c r="D97" s="295">
        <v>0</v>
      </c>
      <c r="E97" s="296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2</v>
      </c>
      <c r="AB97" s="137">
        <v>10</v>
      </c>
      <c r="AC97" s="137">
        <v>74</v>
      </c>
      <c r="AD97" s="170">
        <v>69.721999999999994</v>
      </c>
      <c r="AE97" s="139">
        <f>AD97/AD$116</f>
        <v>5.5643558673491779E-4</v>
      </c>
      <c r="AF97" s="136">
        <v>15</v>
      </c>
      <c r="AG97" s="137">
        <v>99662</v>
      </c>
      <c r="AH97" s="137">
        <v>36773</v>
      </c>
      <c r="AI97" s="170">
        <v>34166.214999999997</v>
      </c>
      <c r="AJ97" s="139">
        <f>AI97/AI$116</f>
        <v>0.26527348933789507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6">SUM(B$92:B$115)</f>
        <v>38</v>
      </c>
      <c r="C116" s="11">
        <f t="shared" si="6"/>
        <v>311729</v>
      </c>
      <c r="D116" s="11">
        <f t="shared" si="6"/>
        <v>156654</v>
      </c>
      <c r="E116" s="155">
        <f t="shared" si="6"/>
        <v>138915.223</v>
      </c>
      <c r="F116" s="70">
        <f t="shared" si="6"/>
        <v>1</v>
      </c>
      <c r="G116" s="57">
        <f t="shared" ref="G116:AD116" si="7">SUM(G$92:G$115)</f>
        <v>38</v>
      </c>
      <c r="H116" s="71">
        <f t="shared" si="7"/>
        <v>305370</v>
      </c>
      <c r="I116" s="71">
        <f t="shared" si="7"/>
        <v>151460</v>
      </c>
      <c r="J116" s="165">
        <f t="shared" si="7"/>
        <v>127845.83200000001</v>
      </c>
      <c r="K116" s="72">
        <f t="shared" si="7"/>
        <v>1</v>
      </c>
      <c r="L116" s="140">
        <f t="shared" si="7"/>
        <v>38</v>
      </c>
      <c r="M116" s="141">
        <f t="shared" si="7"/>
        <v>325723</v>
      </c>
      <c r="N116" s="141">
        <f t="shared" si="7"/>
        <v>156184</v>
      </c>
      <c r="O116" s="171">
        <f t="shared" si="7"/>
        <v>134010.117</v>
      </c>
      <c r="P116" s="143">
        <f t="shared" si="7"/>
        <v>1</v>
      </c>
      <c r="Q116" s="140">
        <f t="shared" si="7"/>
        <v>39</v>
      </c>
      <c r="R116" s="141">
        <f t="shared" si="7"/>
        <v>322040</v>
      </c>
      <c r="S116" s="141">
        <f t="shared" si="7"/>
        <v>150098</v>
      </c>
      <c r="T116" s="171">
        <f t="shared" si="7"/>
        <v>127277.379</v>
      </c>
      <c r="U116" s="143">
        <f t="shared" si="7"/>
        <v>1</v>
      </c>
      <c r="V116" s="140">
        <f t="shared" si="7"/>
        <v>38</v>
      </c>
      <c r="W116" s="141">
        <f t="shared" si="7"/>
        <v>308343</v>
      </c>
      <c r="X116" s="141">
        <f t="shared" si="7"/>
        <v>143834</v>
      </c>
      <c r="Y116" s="171">
        <f t="shared" si="7"/>
        <v>119248.00899999999</v>
      </c>
      <c r="Z116" s="143">
        <f t="shared" si="7"/>
        <v>1</v>
      </c>
      <c r="AA116" s="140">
        <f t="shared" si="7"/>
        <v>43</v>
      </c>
      <c r="AB116" s="141">
        <f t="shared" si="7"/>
        <v>339380</v>
      </c>
      <c r="AC116" s="141">
        <f t="shared" si="7"/>
        <v>153912</v>
      </c>
      <c r="AD116" s="171">
        <f t="shared" si="7"/>
        <v>125301.11599999999</v>
      </c>
      <c r="AE116" s="143">
        <f t="shared" ref="AE116:AJ116" si="8">SUM(AE$92:AE$115)</f>
        <v>1</v>
      </c>
      <c r="AF116" s="140">
        <f t="shared" si="8"/>
        <v>58</v>
      </c>
      <c r="AG116" s="141">
        <f t="shared" si="8"/>
        <v>358116</v>
      </c>
      <c r="AH116" s="141">
        <f t="shared" si="8"/>
        <v>159705</v>
      </c>
      <c r="AI116" s="171">
        <f t="shared" si="8"/>
        <v>128796.19099999999</v>
      </c>
      <c r="AJ116" s="143">
        <f t="shared" si="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Privatrechtlicher Arbeitgeber</v>
      </c>
      <c r="B132" s="209">
        <v>1285</v>
      </c>
      <c r="C132" s="210">
        <v>2785742</v>
      </c>
      <c r="D132" s="210">
        <v>606525</v>
      </c>
      <c r="E132" s="211">
        <v>592627.51699999999</v>
      </c>
      <c r="F132" s="212">
        <f>E132/E$156</f>
        <v>0.77791214975806877</v>
      </c>
      <c r="G132" s="217">
        <v>1386</v>
      </c>
      <c r="H132" s="218">
        <v>2490285</v>
      </c>
      <c r="I132" s="218">
        <v>602196</v>
      </c>
      <c r="J132" s="219">
        <v>536928.40300000005</v>
      </c>
      <c r="K132" s="220">
        <f>J132/J$156</f>
        <v>0.76902325168690133</v>
      </c>
      <c r="L132" s="227">
        <v>1436</v>
      </c>
      <c r="M132" s="228">
        <v>2409493</v>
      </c>
      <c r="N132" s="228">
        <v>590587</v>
      </c>
      <c r="O132" s="229">
        <v>520576.61900000001</v>
      </c>
      <c r="P132" s="230">
        <f>O132/O$156</f>
        <v>0.77744896933130725</v>
      </c>
      <c r="Q132" s="227">
        <v>1457</v>
      </c>
      <c r="R132" s="228">
        <v>2307284</v>
      </c>
      <c r="S132" s="228">
        <v>569004</v>
      </c>
      <c r="T132" s="229">
        <v>490781.76500000001</v>
      </c>
      <c r="U132" s="230">
        <f>T132/T$156</f>
        <v>0.77293271284122178</v>
      </c>
      <c r="V132" s="227">
        <v>1508</v>
      </c>
      <c r="W132" s="228">
        <v>2276867</v>
      </c>
      <c r="X132" s="228">
        <v>558234</v>
      </c>
      <c r="Y132" s="229">
        <v>464426.69699999999</v>
      </c>
      <c r="Z132" s="230">
        <f>Y132/Y$156</f>
        <v>0.7672478871354026</v>
      </c>
      <c r="AA132" s="227">
        <v>1596</v>
      </c>
      <c r="AB132" s="228">
        <v>2319133</v>
      </c>
      <c r="AC132" s="228">
        <v>560536</v>
      </c>
      <c r="AD132" s="229">
        <v>450542.96399999998</v>
      </c>
      <c r="AE132" s="230">
        <f>AD132/AD$156</f>
        <v>0.78157527735071164</v>
      </c>
      <c r="AF132" s="227"/>
      <c r="AG132" s="228"/>
      <c r="AH132" s="228"/>
      <c r="AI132" s="229"/>
      <c r="AJ132" s="230" t="e">
        <f>AI132/AI$156</f>
        <v>#DIV/0!</v>
      </c>
    </row>
    <row r="133" spans="1:36" ht="12.75" customHeight="1" x14ac:dyDescent="0.2">
      <c r="A133" s="114" t="str">
        <f>$A$13</f>
        <v>Öffentlich-rechtlicher Arbeitgeber</v>
      </c>
      <c r="B133" s="209"/>
      <c r="C133" s="210"/>
      <c r="D133" s="210"/>
      <c r="E133" s="211"/>
      <c r="F133" s="212"/>
      <c r="G133" s="217"/>
      <c r="H133" s="218"/>
      <c r="I133" s="218"/>
      <c r="J133" s="219"/>
      <c r="K133" s="220"/>
      <c r="L133" s="227"/>
      <c r="M133" s="228"/>
      <c r="N133" s="228"/>
      <c r="O133" s="229"/>
      <c r="P133" s="230"/>
      <c r="Q133" s="227"/>
      <c r="R133" s="228"/>
      <c r="S133" s="228"/>
      <c r="T133" s="229"/>
      <c r="U133" s="230"/>
      <c r="V133" s="227"/>
      <c r="W133" s="228"/>
      <c r="X133" s="228"/>
      <c r="Y133" s="229"/>
      <c r="Z133" s="230"/>
      <c r="AA133" s="227"/>
      <c r="AB133" s="228"/>
      <c r="AC133" s="228"/>
      <c r="AD133" s="229"/>
      <c r="AE133" s="230"/>
      <c r="AF133" s="227"/>
      <c r="AG133" s="228"/>
      <c r="AH133" s="228"/>
      <c r="AI133" s="229"/>
      <c r="AJ133" s="230"/>
    </row>
    <row r="134" spans="1:36" x14ac:dyDescent="0.2">
      <c r="A134" s="114" t="str">
        <f>$A$14</f>
        <v xml:space="preserve">   Vollkapitalisierung ohne Staatsgarantie</v>
      </c>
      <c r="B134" s="297">
        <v>57</v>
      </c>
      <c r="C134" s="298">
        <v>402866</v>
      </c>
      <c r="D134" s="298">
        <v>185793</v>
      </c>
      <c r="E134" s="299">
        <v>169190.533</v>
      </c>
      <c r="F134" s="212">
        <f>E134/E$156</f>
        <v>0.22208785024193112</v>
      </c>
      <c r="G134" s="217">
        <v>57</v>
      </c>
      <c r="H134" s="218">
        <v>396057</v>
      </c>
      <c r="I134" s="218">
        <v>182961</v>
      </c>
      <c r="J134" s="219">
        <v>161266.875</v>
      </c>
      <c r="K134" s="220">
        <f>J134/J$156</f>
        <v>0.23097674831309872</v>
      </c>
      <c r="L134" s="227">
        <v>59</v>
      </c>
      <c r="M134" s="228">
        <v>365952</v>
      </c>
      <c r="N134" s="228">
        <v>169824</v>
      </c>
      <c r="O134" s="229">
        <v>149019.25099999999</v>
      </c>
      <c r="P134" s="230">
        <f>O134/O$156</f>
        <v>0.22255103066869272</v>
      </c>
      <c r="Q134" s="227">
        <v>60</v>
      </c>
      <c r="R134" s="228">
        <v>367076</v>
      </c>
      <c r="S134" s="228">
        <v>168567</v>
      </c>
      <c r="T134" s="229">
        <v>144178.76500000001</v>
      </c>
      <c r="U134" s="230">
        <f>T134/T$156</f>
        <v>0.22706728715877822</v>
      </c>
      <c r="V134" s="227">
        <v>61</v>
      </c>
      <c r="W134" s="228">
        <v>366270</v>
      </c>
      <c r="X134" s="228">
        <v>164263</v>
      </c>
      <c r="Y134" s="229">
        <v>140888.35800000001</v>
      </c>
      <c r="Z134" s="230">
        <f>Y134/Y$156</f>
        <v>0.23275211286459746</v>
      </c>
      <c r="AA134" s="227">
        <v>57</v>
      </c>
      <c r="AB134" s="228">
        <v>330819</v>
      </c>
      <c r="AC134" s="228">
        <v>149237</v>
      </c>
      <c r="AD134" s="229">
        <v>125912.02</v>
      </c>
      <c r="AE134" s="230">
        <f>AD134/AD$156</f>
        <v>0.21842472264928847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 xml:space="preserve">   Vollkapitalisierung mit Staatsgarantie</v>
      </c>
      <c r="B135" s="297">
        <v>0</v>
      </c>
      <c r="C135" s="298">
        <v>0</v>
      </c>
      <c r="D135" s="298">
        <v>0</v>
      </c>
      <c r="E135" s="299">
        <v>0</v>
      </c>
      <c r="F135" s="212">
        <f>E135/E$156</f>
        <v>0</v>
      </c>
      <c r="G135" s="217">
        <v>0</v>
      </c>
      <c r="H135" s="218">
        <v>0</v>
      </c>
      <c r="I135" s="218">
        <v>0</v>
      </c>
      <c r="J135" s="219">
        <v>0</v>
      </c>
      <c r="K135" s="220">
        <f>J135/J$156</f>
        <v>0</v>
      </c>
      <c r="L135" s="227">
        <v>0</v>
      </c>
      <c r="M135" s="228">
        <v>0</v>
      </c>
      <c r="N135" s="228">
        <v>0</v>
      </c>
      <c r="O135" s="229">
        <v>0</v>
      </c>
      <c r="P135" s="230">
        <f>O135/O$156</f>
        <v>0</v>
      </c>
      <c r="Q135" s="227">
        <v>0</v>
      </c>
      <c r="R135" s="228">
        <v>0</v>
      </c>
      <c r="S135" s="228">
        <v>0</v>
      </c>
      <c r="T135" s="229">
        <v>0</v>
      </c>
      <c r="U135" s="230">
        <f>T135/T$156</f>
        <v>0</v>
      </c>
      <c r="V135" s="227">
        <v>0</v>
      </c>
      <c r="W135" s="228">
        <v>0</v>
      </c>
      <c r="X135" s="228">
        <v>0</v>
      </c>
      <c r="Y135" s="229">
        <v>0</v>
      </c>
      <c r="Z135" s="230">
        <f>Y135/Y$156</f>
        <v>0</v>
      </c>
      <c r="AA135" s="227">
        <v>0</v>
      </c>
      <c r="AB135" s="228">
        <v>0</v>
      </c>
      <c r="AC135" s="228">
        <v>0</v>
      </c>
      <c r="AD135" s="229">
        <v>0</v>
      </c>
      <c r="AE135" s="230">
        <f>AD135/AD$156</f>
        <v>0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 xml:space="preserve">   Teilkapitalisierung</v>
      </c>
      <c r="B136" s="297">
        <v>0</v>
      </c>
      <c r="C136" s="298">
        <v>0</v>
      </c>
      <c r="D136" s="298">
        <v>0</v>
      </c>
      <c r="E136" s="299">
        <v>0</v>
      </c>
      <c r="F136" s="212">
        <f>E136/E$156</f>
        <v>0</v>
      </c>
      <c r="G136" s="217">
        <v>0</v>
      </c>
      <c r="H136" s="218">
        <v>0</v>
      </c>
      <c r="I136" s="218">
        <v>0</v>
      </c>
      <c r="J136" s="219">
        <v>0</v>
      </c>
      <c r="K136" s="220">
        <f>J136/J$156</f>
        <v>0</v>
      </c>
      <c r="L136" s="227">
        <v>0</v>
      </c>
      <c r="M136" s="228">
        <v>0</v>
      </c>
      <c r="N136" s="228">
        <v>0</v>
      </c>
      <c r="O136" s="229">
        <v>0</v>
      </c>
      <c r="P136" s="230">
        <f>O136/O$156</f>
        <v>0</v>
      </c>
      <c r="Q136" s="227">
        <v>0</v>
      </c>
      <c r="R136" s="228">
        <v>0</v>
      </c>
      <c r="S136" s="228">
        <v>0</v>
      </c>
      <c r="T136" s="229">
        <v>0</v>
      </c>
      <c r="U136" s="230">
        <f>T136/T$156</f>
        <v>0</v>
      </c>
      <c r="V136" s="227">
        <v>0</v>
      </c>
      <c r="W136" s="228">
        <v>0</v>
      </c>
      <c r="X136" s="228">
        <v>0</v>
      </c>
      <c r="Y136" s="229">
        <v>0</v>
      </c>
      <c r="Z136" s="230">
        <f>Y136/Y$156</f>
        <v>0</v>
      </c>
      <c r="AA136" s="227">
        <v>0</v>
      </c>
      <c r="AB136" s="228">
        <v>0</v>
      </c>
      <c r="AC136" s="228">
        <v>0</v>
      </c>
      <c r="AD136" s="229">
        <v>0</v>
      </c>
      <c r="AE136" s="230">
        <f>AD136/AD$156</f>
        <v>0</v>
      </c>
      <c r="AF136" s="227"/>
      <c r="AG136" s="228"/>
      <c r="AH136" s="228"/>
      <c r="AI136" s="229"/>
      <c r="AJ136" s="230" t="e">
        <f>AI136/AI$156</f>
        <v>#DIV/0!</v>
      </c>
    </row>
    <row r="137" spans="1:36" x14ac:dyDescent="0.2">
      <c r="A137" s="114" t="str">
        <f>$A$17</f>
        <v xml:space="preserve">   Zukünftiges System noch unklar</v>
      </c>
      <c r="B137" s="297">
        <v>0</v>
      </c>
      <c r="C137" s="298">
        <v>0</v>
      </c>
      <c r="D137" s="298">
        <v>0</v>
      </c>
      <c r="E137" s="299">
        <v>0</v>
      </c>
      <c r="F137" s="212">
        <f>E137/E$156</f>
        <v>0</v>
      </c>
      <c r="G137" s="217">
        <v>0</v>
      </c>
      <c r="H137" s="218">
        <v>0</v>
      </c>
      <c r="I137" s="218">
        <v>0</v>
      </c>
      <c r="J137" s="219">
        <v>0</v>
      </c>
      <c r="K137" s="220">
        <f>J137/J$156</f>
        <v>0</v>
      </c>
      <c r="L137" s="227">
        <v>0</v>
      </c>
      <c r="M137" s="228">
        <v>0</v>
      </c>
      <c r="N137" s="228">
        <v>0</v>
      </c>
      <c r="O137" s="229">
        <v>0</v>
      </c>
      <c r="P137" s="230">
        <f>O137/O$156</f>
        <v>0</v>
      </c>
      <c r="Q137" s="227">
        <v>0</v>
      </c>
      <c r="R137" s="228">
        <v>0</v>
      </c>
      <c r="S137" s="228">
        <v>0</v>
      </c>
      <c r="T137" s="229">
        <v>0</v>
      </c>
      <c r="U137" s="230">
        <f>T137/T$156</f>
        <v>0</v>
      </c>
      <c r="V137" s="227">
        <v>0</v>
      </c>
      <c r="W137" s="228">
        <v>0</v>
      </c>
      <c r="X137" s="228">
        <v>0</v>
      </c>
      <c r="Y137" s="229">
        <v>0</v>
      </c>
      <c r="Z137" s="230">
        <f>Y137/Y$156</f>
        <v>0</v>
      </c>
      <c r="AA137" s="227">
        <v>0</v>
      </c>
      <c r="AB137" s="228">
        <v>0</v>
      </c>
      <c r="AC137" s="228">
        <v>0</v>
      </c>
      <c r="AD137" s="229">
        <v>0</v>
      </c>
      <c r="AE137" s="230">
        <f>AD137/AD$156</f>
        <v>0</v>
      </c>
      <c r="AF137" s="227"/>
      <c r="AG137" s="228"/>
      <c r="AH137" s="228"/>
      <c r="AI137" s="229"/>
      <c r="AJ137" s="230" t="e">
        <f>AI137/AI$156</f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9">SUM(B$132:B$155)</f>
        <v>1342</v>
      </c>
      <c r="C156" s="214">
        <f t="shared" si="9"/>
        <v>3188608</v>
      </c>
      <c r="D156" s="214">
        <f t="shared" si="9"/>
        <v>792318</v>
      </c>
      <c r="E156" s="215">
        <f t="shared" si="9"/>
        <v>761818.05</v>
      </c>
      <c r="F156" s="216">
        <f t="shared" si="9"/>
        <v>0.99999999999999989</v>
      </c>
      <c r="G156" s="223">
        <f t="shared" ref="G156:AJ156" si="10">SUM(G$132:G$155)</f>
        <v>1443</v>
      </c>
      <c r="H156" s="224">
        <f t="shared" si="10"/>
        <v>2886342</v>
      </c>
      <c r="I156" s="224">
        <f t="shared" si="10"/>
        <v>785157</v>
      </c>
      <c r="J156" s="225">
        <f t="shared" si="10"/>
        <v>698195.27800000005</v>
      </c>
      <c r="K156" s="226">
        <f t="shared" si="10"/>
        <v>1</v>
      </c>
      <c r="L156" s="232">
        <f t="shared" si="10"/>
        <v>1495</v>
      </c>
      <c r="M156" s="233">
        <f t="shared" si="10"/>
        <v>2775445</v>
      </c>
      <c r="N156" s="233">
        <f t="shared" si="10"/>
        <v>760411</v>
      </c>
      <c r="O156" s="234">
        <f t="shared" si="10"/>
        <v>669595.87</v>
      </c>
      <c r="P156" s="235">
        <f t="shared" si="10"/>
        <v>1</v>
      </c>
      <c r="Q156" s="232">
        <f t="shared" si="10"/>
        <v>1517</v>
      </c>
      <c r="R156" s="233">
        <f t="shared" si="10"/>
        <v>2674360</v>
      </c>
      <c r="S156" s="233">
        <f t="shared" si="10"/>
        <v>737571</v>
      </c>
      <c r="T156" s="234">
        <f t="shared" si="10"/>
        <v>634960.53</v>
      </c>
      <c r="U156" s="235">
        <f t="shared" si="10"/>
        <v>1</v>
      </c>
      <c r="V156" s="232">
        <f t="shared" si="10"/>
        <v>1569</v>
      </c>
      <c r="W156" s="233">
        <f t="shared" si="10"/>
        <v>2643137</v>
      </c>
      <c r="X156" s="233">
        <f t="shared" si="10"/>
        <v>722497</v>
      </c>
      <c r="Y156" s="234">
        <f t="shared" si="10"/>
        <v>605315.05499999993</v>
      </c>
      <c r="Z156" s="235">
        <f t="shared" si="10"/>
        <v>1</v>
      </c>
      <c r="AA156" s="232">
        <f t="shared" si="10"/>
        <v>1653</v>
      </c>
      <c r="AB156" s="233">
        <f t="shared" si="10"/>
        <v>2649952</v>
      </c>
      <c r="AC156" s="233">
        <f t="shared" si="10"/>
        <v>709773</v>
      </c>
      <c r="AD156" s="234">
        <f t="shared" si="10"/>
        <v>576454.98399999994</v>
      </c>
      <c r="AE156" s="235">
        <f t="shared" si="10"/>
        <v>1</v>
      </c>
      <c r="AF156" s="232">
        <f t="shared" si="10"/>
        <v>0</v>
      </c>
      <c r="AG156" s="233">
        <f t="shared" si="10"/>
        <v>0</v>
      </c>
      <c r="AH156" s="233">
        <f t="shared" si="10"/>
        <v>0</v>
      </c>
      <c r="AI156" s="234">
        <f t="shared" si="10"/>
        <v>0</v>
      </c>
      <c r="AJ156" s="235" t="e">
        <f t="shared" si="10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Privatrechtlicher Arbeitgeber</v>
      </c>
      <c r="B172" s="237">
        <v>74</v>
      </c>
      <c r="C172" s="238">
        <v>802866</v>
      </c>
      <c r="D172" s="238">
        <v>534</v>
      </c>
      <c r="E172" s="239">
        <v>75520.413</v>
      </c>
      <c r="F172" s="240">
        <f>E172/E$196</f>
        <v>0.98892407168403207</v>
      </c>
      <c r="G172" s="245">
        <v>102</v>
      </c>
      <c r="H172" s="246">
        <v>1038005</v>
      </c>
      <c r="I172" s="246">
        <v>678</v>
      </c>
      <c r="J172" s="247">
        <v>95270.625</v>
      </c>
      <c r="K172" s="248">
        <f>J172/J$196</f>
        <v>0.99136916152873134</v>
      </c>
      <c r="L172" s="255">
        <v>114</v>
      </c>
      <c r="M172" s="256">
        <v>1061610</v>
      </c>
      <c r="N172" s="256">
        <v>636</v>
      </c>
      <c r="O172" s="257">
        <v>98623.137000000002</v>
      </c>
      <c r="P172" s="258">
        <f>O172/O$196</f>
        <v>0.98937961551174303</v>
      </c>
      <c r="Q172" s="255">
        <v>119</v>
      </c>
      <c r="R172" s="256">
        <v>1040737</v>
      </c>
      <c r="S172" s="256">
        <v>891</v>
      </c>
      <c r="T172" s="257">
        <v>96794.288</v>
      </c>
      <c r="U172" s="258">
        <f>T172/T$196</f>
        <v>0.98944116070750454</v>
      </c>
      <c r="V172" s="255">
        <v>131</v>
      </c>
      <c r="W172" s="256">
        <v>1074680</v>
      </c>
      <c r="X172" s="256">
        <v>12270</v>
      </c>
      <c r="Y172" s="257">
        <v>97861.92</v>
      </c>
      <c r="Z172" s="258">
        <f>Y172/Y$196</f>
        <v>0.9918415387370576</v>
      </c>
      <c r="AA172" s="255">
        <v>143</v>
      </c>
      <c r="AB172" s="256">
        <v>1002960</v>
      </c>
      <c r="AC172" s="256">
        <v>5059</v>
      </c>
      <c r="AD172" s="257">
        <v>101486.88099999999</v>
      </c>
      <c r="AE172" s="258">
        <f>AD172/AD$196</f>
        <v>0.99229494348638669</v>
      </c>
      <c r="AF172" s="255"/>
      <c r="AG172" s="256"/>
      <c r="AH172" s="256"/>
      <c r="AI172" s="257"/>
      <c r="AJ172" s="258" t="e">
        <f>AI172/AI$196</f>
        <v>#DIV/0!</v>
      </c>
    </row>
    <row r="173" spans="1:36" ht="12.75" customHeight="1" x14ac:dyDescent="0.2">
      <c r="A173" s="114" t="str">
        <f>$A$13</f>
        <v>Öffentlich-rechtlicher Arbeitgeber</v>
      </c>
      <c r="B173" s="237"/>
      <c r="C173" s="238"/>
      <c r="D173" s="238"/>
      <c r="E173" s="239"/>
      <c r="F173" s="240"/>
      <c r="G173" s="245"/>
      <c r="H173" s="246"/>
      <c r="I173" s="246"/>
      <c r="J173" s="247"/>
      <c r="K173" s="248"/>
      <c r="L173" s="255"/>
      <c r="M173" s="256"/>
      <c r="N173" s="256"/>
      <c r="O173" s="257"/>
      <c r="P173" s="258"/>
      <c r="Q173" s="255"/>
      <c r="R173" s="256"/>
      <c r="S173" s="256"/>
      <c r="T173" s="257"/>
      <c r="U173" s="258"/>
      <c r="V173" s="255"/>
      <c r="W173" s="256"/>
      <c r="X173" s="256"/>
      <c r="Y173" s="257"/>
      <c r="Z173" s="258"/>
      <c r="AA173" s="255"/>
      <c r="AB173" s="256"/>
      <c r="AC173" s="256"/>
      <c r="AD173" s="257"/>
      <c r="AE173" s="258"/>
      <c r="AF173" s="255"/>
      <c r="AG173" s="256"/>
      <c r="AH173" s="256"/>
      <c r="AI173" s="257"/>
      <c r="AJ173" s="258"/>
    </row>
    <row r="174" spans="1:36" x14ac:dyDescent="0.2">
      <c r="A174" s="114" t="str">
        <f>$A$14</f>
        <v xml:space="preserve">   Vollkapitalisierung ohne Staatsgarantie</v>
      </c>
      <c r="B174" s="300">
        <v>2</v>
      </c>
      <c r="C174" s="301">
        <v>12578</v>
      </c>
      <c r="D174" s="301">
        <v>0</v>
      </c>
      <c r="E174" s="302">
        <v>845.827</v>
      </c>
      <c r="F174" s="240">
        <f>E174/E$196</f>
        <v>1.1075928315967893E-2</v>
      </c>
      <c r="G174" s="245">
        <v>4</v>
      </c>
      <c r="H174" s="246">
        <v>12180</v>
      </c>
      <c r="I174" s="246">
        <v>0</v>
      </c>
      <c r="J174" s="247">
        <v>829.42399999999998</v>
      </c>
      <c r="K174" s="248">
        <f>J174/J$196</f>
        <v>8.6308384712686249E-3</v>
      </c>
      <c r="L174" s="255">
        <v>7</v>
      </c>
      <c r="M174" s="256">
        <v>13134</v>
      </c>
      <c r="N174" s="256">
        <v>260</v>
      </c>
      <c r="O174" s="257">
        <v>1058.6590000000001</v>
      </c>
      <c r="P174" s="258">
        <f>O174/O$196</f>
        <v>1.0620384488257015E-2</v>
      </c>
      <c r="Q174" s="255">
        <v>7</v>
      </c>
      <c r="R174" s="256">
        <v>12957</v>
      </c>
      <c r="S174" s="256">
        <v>265</v>
      </c>
      <c r="T174" s="257">
        <v>1032.942</v>
      </c>
      <c r="U174" s="258">
        <f>T174/T$196</f>
        <v>1.0558839292495556E-2</v>
      </c>
      <c r="V174" s="255">
        <v>5</v>
      </c>
      <c r="W174" s="256">
        <v>11995</v>
      </c>
      <c r="X174" s="256">
        <v>0</v>
      </c>
      <c r="Y174" s="257">
        <v>804.97</v>
      </c>
      <c r="Z174" s="258">
        <f>Y174/Y$196</f>
        <v>8.1584612629424114E-3</v>
      </c>
      <c r="AA174" s="255">
        <v>6</v>
      </c>
      <c r="AB174" s="256">
        <v>11745</v>
      </c>
      <c r="AC174" s="256">
        <v>74</v>
      </c>
      <c r="AD174" s="257">
        <v>788.03399999999999</v>
      </c>
      <c r="AE174" s="258">
        <f>AD174/AD$196</f>
        <v>7.7050565136133333E-3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 xml:space="preserve">   Vollkapitalisierung mit Staatsgarantie</v>
      </c>
      <c r="B175" s="300">
        <v>0</v>
      </c>
      <c r="C175" s="301">
        <v>0</v>
      </c>
      <c r="D175" s="301">
        <v>0</v>
      </c>
      <c r="E175" s="302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>AD175/AD$196</f>
        <v>0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 xml:space="preserve">   Teilkapitalisierung</v>
      </c>
      <c r="B176" s="300">
        <v>0</v>
      </c>
      <c r="C176" s="301">
        <v>0</v>
      </c>
      <c r="D176" s="301">
        <v>0</v>
      </c>
      <c r="E176" s="302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1:36" x14ac:dyDescent="0.2">
      <c r="A177" s="114" t="str">
        <f>$A$17</f>
        <v xml:space="preserve">   Zukünftiges System noch unklar</v>
      </c>
      <c r="B177" s="300">
        <v>0</v>
      </c>
      <c r="C177" s="301">
        <v>0</v>
      </c>
      <c r="D177" s="301">
        <v>0</v>
      </c>
      <c r="E177" s="302">
        <v>0</v>
      </c>
      <c r="F177" s="240">
        <f>E177/E$196</f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>J177/J$196</f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>O177/O$196</f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>T177/T$196</f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>Y177/Y$196</f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>AD177/AD$196</f>
        <v>0</v>
      </c>
      <c r="AF177" s="255"/>
      <c r="AG177" s="256"/>
      <c r="AH177" s="256"/>
      <c r="AI177" s="257"/>
      <c r="AJ177" s="258" t="e">
        <f>AI177/AI$196</f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1">SUM(B$172:B$195)</f>
        <v>76</v>
      </c>
      <c r="C196" s="242">
        <f t="shared" si="11"/>
        <v>815444</v>
      </c>
      <c r="D196" s="242">
        <f t="shared" si="11"/>
        <v>534</v>
      </c>
      <c r="E196" s="243">
        <f t="shared" si="11"/>
        <v>76366.240000000005</v>
      </c>
      <c r="F196" s="244">
        <f t="shared" si="11"/>
        <v>1</v>
      </c>
      <c r="G196" s="249">
        <f t="shared" ref="G196:AJ196" si="12">SUM(G$172:G$195)</f>
        <v>106</v>
      </c>
      <c r="H196" s="250">
        <f t="shared" si="12"/>
        <v>1050185</v>
      </c>
      <c r="I196" s="250">
        <f t="shared" si="12"/>
        <v>678</v>
      </c>
      <c r="J196" s="254">
        <f t="shared" si="12"/>
        <v>96100.048999999999</v>
      </c>
      <c r="K196" s="251">
        <f t="shared" si="12"/>
        <v>1</v>
      </c>
      <c r="L196" s="260">
        <f t="shared" si="12"/>
        <v>121</v>
      </c>
      <c r="M196" s="261">
        <f t="shared" si="12"/>
        <v>1074744</v>
      </c>
      <c r="N196" s="261">
        <f t="shared" si="12"/>
        <v>896</v>
      </c>
      <c r="O196" s="262">
        <f t="shared" si="12"/>
        <v>99681.796000000002</v>
      </c>
      <c r="P196" s="263">
        <f t="shared" si="12"/>
        <v>1</v>
      </c>
      <c r="Q196" s="260">
        <f t="shared" si="12"/>
        <v>126</v>
      </c>
      <c r="R196" s="261">
        <f t="shared" si="12"/>
        <v>1053694</v>
      </c>
      <c r="S196" s="261">
        <f t="shared" si="12"/>
        <v>1156</v>
      </c>
      <c r="T196" s="262">
        <f t="shared" si="12"/>
        <v>97827.23</v>
      </c>
      <c r="U196" s="263">
        <f t="shared" si="12"/>
        <v>1</v>
      </c>
      <c r="V196" s="260">
        <f t="shared" si="12"/>
        <v>136</v>
      </c>
      <c r="W196" s="261">
        <f t="shared" si="12"/>
        <v>1086675</v>
      </c>
      <c r="X196" s="261">
        <f t="shared" si="12"/>
        <v>12270</v>
      </c>
      <c r="Y196" s="262">
        <f t="shared" si="12"/>
        <v>98666.89</v>
      </c>
      <c r="Z196" s="263">
        <f t="shared" si="12"/>
        <v>1</v>
      </c>
      <c r="AA196" s="260">
        <f t="shared" si="12"/>
        <v>149</v>
      </c>
      <c r="AB196" s="261">
        <f t="shared" si="12"/>
        <v>1014705</v>
      </c>
      <c r="AC196" s="261">
        <f t="shared" si="12"/>
        <v>5133</v>
      </c>
      <c r="AD196" s="262">
        <f t="shared" si="12"/>
        <v>102274.91499999999</v>
      </c>
      <c r="AE196" s="263">
        <f t="shared" si="12"/>
        <v>1</v>
      </c>
      <c r="AF196" s="260">
        <f t="shared" si="12"/>
        <v>0</v>
      </c>
      <c r="AG196" s="261">
        <f t="shared" si="12"/>
        <v>0</v>
      </c>
      <c r="AH196" s="261">
        <f t="shared" si="12"/>
        <v>0</v>
      </c>
      <c r="AI196" s="262">
        <f t="shared" si="12"/>
        <v>0</v>
      </c>
      <c r="AJ196" s="263" t="e">
        <f t="shared" si="12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Translation!$A$417</f>
        <v>Versicherungsdeckung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8" t="str">
        <f>Translation!$A418</f>
        <v>Autonom ohne Rückversicherung</v>
      </c>
      <c r="B12" s="30">
        <v>317</v>
      </c>
      <c r="C12" s="6">
        <v>1494266</v>
      </c>
      <c r="D12" s="6">
        <v>684486</v>
      </c>
      <c r="E12" s="150">
        <v>586199.89300000004</v>
      </c>
      <c r="F12" s="31">
        <f t="shared" ref="F12:F18" si="0">E12/E$36</f>
        <v>0.59993878330793926</v>
      </c>
      <c r="G12" s="41">
        <v>340</v>
      </c>
      <c r="H12" s="42">
        <v>1484618</v>
      </c>
      <c r="I12" s="42">
        <v>680678</v>
      </c>
      <c r="J12" s="160">
        <v>556111.179</v>
      </c>
      <c r="K12" s="44">
        <f t="shared" ref="K12:K18" si="1">J12/J$36</f>
        <v>0.60306513115959937</v>
      </c>
      <c r="L12" s="76">
        <v>353</v>
      </c>
      <c r="M12" s="122">
        <v>1479124</v>
      </c>
      <c r="N12" s="122">
        <v>674040</v>
      </c>
      <c r="O12" s="166">
        <v>548893.14599999995</v>
      </c>
      <c r="P12" s="124">
        <f t="shared" ref="P12:P18" si="2">O12/O$36</f>
        <v>0.6076614300893296</v>
      </c>
      <c r="Q12" s="76">
        <v>370</v>
      </c>
      <c r="R12" s="122">
        <v>1498123</v>
      </c>
      <c r="S12" s="122">
        <v>671134</v>
      </c>
      <c r="T12" s="166">
        <v>535401.90800000005</v>
      </c>
      <c r="U12" s="124">
        <f t="shared" ref="U12:U18" si="3">T12/T$36</f>
        <v>0.62251320710721192</v>
      </c>
      <c r="V12" s="76">
        <v>378</v>
      </c>
      <c r="W12" s="122">
        <v>1496400</v>
      </c>
      <c r="X12" s="122">
        <v>660532</v>
      </c>
      <c r="Y12" s="166">
        <v>512960.00699999998</v>
      </c>
      <c r="Z12" s="124">
        <f t="shared" ref="Z12:Z18" si="4">Y12/Y$36</f>
        <v>0.6231065870569622</v>
      </c>
      <c r="AA12" s="76">
        <v>395</v>
      </c>
      <c r="AB12" s="122">
        <v>1493732</v>
      </c>
      <c r="AC12" s="122">
        <v>656154</v>
      </c>
      <c r="AD12" s="166">
        <v>496374.99</v>
      </c>
      <c r="AE12" s="124">
        <f t="shared" ref="AE12:AE18" si="5">AD12/AD$36</f>
        <v>0.61735801323534767</v>
      </c>
      <c r="AF12" s="76">
        <v>418</v>
      </c>
      <c r="AG12" s="122">
        <v>1455578</v>
      </c>
      <c r="AH12" s="122">
        <v>643091</v>
      </c>
      <c r="AI12" s="166">
        <v>476523.80699999997</v>
      </c>
      <c r="AJ12" s="124">
        <f t="shared" ref="AJ12:AJ18" si="6">AI12/AI$36</f>
        <v>0.63923900500289865</v>
      </c>
    </row>
    <row r="13" spans="1:36" x14ac:dyDescent="0.2">
      <c r="A13" s="118" t="str">
        <f>Translation!$A419</f>
        <v>Autonom mit Stop-Loss-Versicherung</v>
      </c>
      <c r="B13" s="30">
        <v>175</v>
      </c>
      <c r="C13" s="6">
        <v>220677</v>
      </c>
      <c r="D13" s="6">
        <v>50755</v>
      </c>
      <c r="E13" s="150">
        <v>50451.455000000002</v>
      </c>
      <c r="F13" s="31">
        <f t="shared" si="0"/>
        <v>5.1633896372641014E-2</v>
      </c>
      <c r="G13" s="41">
        <v>194</v>
      </c>
      <c r="H13" s="42">
        <v>232644</v>
      </c>
      <c r="I13" s="42">
        <v>54816</v>
      </c>
      <c r="J13" s="160">
        <v>52276.423000000003</v>
      </c>
      <c r="K13" s="44">
        <f t="shared" si="1"/>
        <v>5.6690261018920642E-2</v>
      </c>
      <c r="L13" s="76">
        <v>216</v>
      </c>
      <c r="M13" s="122">
        <v>227536</v>
      </c>
      <c r="N13" s="122">
        <v>56202</v>
      </c>
      <c r="O13" s="166">
        <v>53026.345000000001</v>
      </c>
      <c r="P13" s="124">
        <f t="shared" si="2"/>
        <v>5.8703711040892052E-2</v>
      </c>
      <c r="Q13" s="76">
        <v>227</v>
      </c>
      <c r="R13" s="122">
        <v>213344</v>
      </c>
      <c r="S13" s="122">
        <v>53241</v>
      </c>
      <c r="T13" s="166">
        <v>50157.076999999997</v>
      </c>
      <c r="U13" s="124">
        <f t="shared" si="3"/>
        <v>5.8317765394279041E-2</v>
      </c>
      <c r="V13" s="76">
        <v>244</v>
      </c>
      <c r="W13" s="122">
        <v>223212</v>
      </c>
      <c r="X13" s="122">
        <v>53122</v>
      </c>
      <c r="Y13" s="166">
        <v>48638.442999999999</v>
      </c>
      <c r="Z13" s="124">
        <f t="shared" si="4"/>
        <v>5.9082450491105429E-2</v>
      </c>
      <c r="AA13" s="76">
        <v>263</v>
      </c>
      <c r="AB13" s="122">
        <v>336474</v>
      </c>
      <c r="AC13" s="122">
        <v>68475</v>
      </c>
      <c r="AD13" s="166">
        <v>56722.506999999998</v>
      </c>
      <c r="AE13" s="124">
        <f t="shared" si="5"/>
        <v>7.054766040337386E-2</v>
      </c>
      <c r="AF13" s="76">
        <v>286</v>
      </c>
      <c r="AG13" s="122">
        <v>353361</v>
      </c>
      <c r="AH13" s="122">
        <v>68469</v>
      </c>
      <c r="AI13" s="166">
        <v>56879.108999999997</v>
      </c>
      <c r="AJ13" s="124">
        <f t="shared" si="6"/>
        <v>7.6301214143979626E-2</v>
      </c>
    </row>
    <row r="14" spans="1:36" x14ac:dyDescent="0.2">
      <c r="A14" s="118" t="str">
        <f>Translation!$A420</f>
        <v>Autonom mit Excess-of-Loss-Versicherung</v>
      </c>
      <c r="B14" s="30">
        <v>38</v>
      </c>
      <c r="C14" s="6">
        <v>591437</v>
      </c>
      <c r="D14" s="6">
        <v>76804</v>
      </c>
      <c r="E14" s="150">
        <v>74782.63</v>
      </c>
      <c r="F14" s="31">
        <f t="shared" si="0"/>
        <v>7.6535326243684254E-2</v>
      </c>
      <c r="G14" s="41">
        <v>45</v>
      </c>
      <c r="H14" s="42">
        <v>558324</v>
      </c>
      <c r="I14" s="42">
        <v>73282</v>
      </c>
      <c r="J14" s="160">
        <v>69274.376000000004</v>
      </c>
      <c r="K14" s="44">
        <f t="shared" si="1"/>
        <v>7.5123396590521349E-2</v>
      </c>
      <c r="L14" s="76">
        <v>45</v>
      </c>
      <c r="M14" s="122">
        <v>526254</v>
      </c>
      <c r="N14" s="122">
        <v>69661</v>
      </c>
      <c r="O14" s="166">
        <v>64448.277999999998</v>
      </c>
      <c r="P14" s="124">
        <f t="shared" si="2"/>
        <v>7.1348554926708233E-2</v>
      </c>
      <c r="Q14" s="76">
        <v>44</v>
      </c>
      <c r="R14" s="122">
        <v>483616</v>
      </c>
      <c r="S14" s="122">
        <v>64305</v>
      </c>
      <c r="T14" s="166">
        <v>57597.957000000002</v>
      </c>
      <c r="U14" s="124">
        <f t="shared" si="3"/>
        <v>6.6969296147695617E-2</v>
      </c>
      <c r="V14" s="76">
        <v>50</v>
      </c>
      <c r="W14" s="122">
        <v>467197</v>
      </c>
      <c r="X14" s="122">
        <v>59029</v>
      </c>
      <c r="Y14" s="166">
        <v>53084.796000000002</v>
      </c>
      <c r="Z14" s="124">
        <f t="shared" si="4"/>
        <v>6.4483557409525452E-2</v>
      </c>
      <c r="AA14" s="76">
        <v>51</v>
      </c>
      <c r="AB14" s="122">
        <v>422591</v>
      </c>
      <c r="AC14" s="122">
        <v>54163</v>
      </c>
      <c r="AD14" s="166">
        <v>47407.3</v>
      </c>
      <c r="AE14" s="124">
        <f t="shared" si="5"/>
        <v>5.8962028970984411E-2</v>
      </c>
      <c r="AF14" s="76">
        <v>56</v>
      </c>
      <c r="AG14" s="122">
        <v>407934</v>
      </c>
      <c r="AH14" s="122">
        <v>50359</v>
      </c>
      <c r="AI14" s="166">
        <v>44491.216999999997</v>
      </c>
      <c r="AJ14" s="124">
        <f t="shared" si="6"/>
        <v>5.9683316696175159E-2</v>
      </c>
    </row>
    <row r="15" spans="1:36" x14ac:dyDescent="0.2">
      <c r="A15" s="118" t="str">
        <f>Translation!$A421</f>
        <v>Teilautonom: Altersrenten durch VE sichergestellt</v>
      </c>
      <c r="B15" s="30">
        <v>719</v>
      </c>
      <c r="C15" s="6">
        <v>1137929</v>
      </c>
      <c r="D15" s="6">
        <v>135628</v>
      </c>
      <c r="E15" s="150">
        <v>179440.89199999999</v>
      </c>
      <c r="F15" s="31">
        <f t="shared" si="0"/>
        <v>0.18364648596442396</v>
      </c>
      <c r="G15" s="41">
        <v>738</v>
      </c>
      <c r="H15" s="42">
        <v>856298</v>
      </c>
      <c r="I15" s="42">
        <v>126260</v>
      </c>
      <c r="J15" s="160">
        <v>137799.859</v>
      </c>
      <c r="K15" s="44">
        <f t="shared" si="1"/>
        <v>0.14943466914483533</v>
      </c>
      <c r="L15" s="76">
        <v>739</v>
      </c>
      <c r="M15" s="122">
        <v>801458</v>
      </c>
      <c r="N15" s="122">
        <v>115122</v>
      </c>
      <c r="O15" s="166">
        <v>126654.261</v>
      </c>
      <c r="P15" s="124">
        <f t="shared" si="2"/>
        <v>0.14021473929311409</v>
      </c>
      <c r="Q15" s="76">
        <v>720</v>
      </c>
      <c r="R15" s="122">
        <v>615698</v>
      </c>
      <c r="S15" s="122">
        <v>97119</v>
      </c>
      <c r="T15" s="166">
        <v>99194.328999999998</v>
      </c>
      <c r="U15" s="124">
        <f t="shared" si="3"/>
        <v>0.11533350731472909</v>
      </c>
      <c r="V15" s="76">
        <v>725</v>
      </c>
      <c r="W15" s="122">
        <v>573514</v>
      </c>
      <c r="X15" s="122">
        <v>91364</v>
      </c>
      <c r="Y15" s="166">
        <v>90327.225000000006</v>
      </c>
      <c r="Z15" s="124">
        <f t="shared" si="4"/>
        <v>0.10972295718967486</v>
      </c>
      <c r="AA15" s="76">
        <v>752</v>
      </c>
      <c r="AB15" s="122">
        <v>504264</v>
      </c>
      <c r="AC15" s="122">
        <v>81997</v>
      </c>
      <c r="AD15" s="166">
        <v>80058.426000000007</v>
      </c>
      <c r="AE15" s="124">
        <f t="shared" si="5"/>
        <v>9.9571315666224652E-2</v>
      </c>
      <c r="AF15" s="76">
        <v>754</v>
      </c>
      <c r="AG15" s="122">
        <v>426207</v>
      </c>
      <c r="AH15" s="122">
        <v>74539</v>
      </c>
      <c r="AI15" s="166">
        <v>100454.376</v>
      </c>
      <c r="AJ15" s="124">
        <f t="shared" si="6"/>
        <v>0.13475581790277075</v>
      </c>
    </row>
    <row r="16" spans="1:36" ht="25.5" x14ac:dyDescent="0.2">
      <c r="A16" s="118" t="str">
        <f>Translation!$A422</f>
        <v>Teilautonom: Kauf individueller Altersrenten bei einer Versicherung</v>
      </c>
      <c r="B16" s="30">
        <v>88</v>
      </c>
      <c r="C16" s="6">
        <v>52963</v>
      </c>
      <c r="D16" s="6">
        <v>1160</v>
      </c>
      <c r="E16" s="150">
        <v>9339.6360000000004</v>
      </c>
      <c r="F16" s="31">
        <f t="shared" si="0"/>
        <v>9.55853101525392E-3</v>
      </c>
      <c r="G16" s="41">
        <v>114</v>
      </c>
      <c r="H16" s="42">
        <v>57612</v>
      </c>
      <c r="I16" s="42">
        <v>1430</v>
      </c>
      <c r="J16" s="160">
        <v>9976.4580000000005</v>
      </c>
      <c r="K16" s="44">
        <f t="shared" si="1"/>
        <v>1.0818796995048782E-2</v>
      </c>
      <c r="L16" s="76">
        <v>132</v>
      </c>
      <c r="M16" s="122">
        <v>64897</v>
      </c>
      <c r="N16" s="122">
        <v>1429</v>
      </c>
      <c r="O16" s="166">
        <v>10376.592000000001</v>
      </c>
      <c r="P16" s="124">
        <f t="shared" si="2"/>
        <v>1.1487581472138655E-2</v>
      </c>
      <c r="Q16" s="76">
        <v>144</v>
      </c>
      <c r="R16" s="122">
        <v>183846</v>
      </c>
      <c r="S16" s="122">
        <v>1731</v>
      </c>
      <c r="T16" s="166">
        <v>19691.564999999999</v>
      </c>
      <c r="U16" s="124">
        <f t="shared" si="3"/>
        <v>2.289543443522828E-2</v>
      </c>
      <c r="V16" s="76">
        <v>155</v>
      </c>
      <c r="W16" s="122">
        <v>189434</v>
      </c>
      <c r="X16" s="122">
        <v>2146</v>
      </c>
      <c r="Y16" s="166">
        <v>19362.060000000001</v>
      </c>
      <c r="Z16" s="124">
        <f t="shared" si="4"/>
        <v>2.3519625234627944E-2</v>
      </c>
      <c r="AA16" s="76">
        <v>175</v>
      </c>
      <c r="AB16" s="122">
        <v>230609</v>
      </c>
      <c r="AC16" s="122">
        <v>2767</v>
      </c>
      <c r="AD16" s="166">
        <v>21033.972000000002</v>
      </c>
      <c r="AE16" s="124">
        <f t="shared" si="5"/>
        <v>2.6160647546662117E-2</v>
      </c>
      <c r="AF16" s="76">
        <v>170</v>
      </c>
      <c r="AG16" s="122">
        <v>245515</v>
      </c>
      <c r="AH16" s="122">
        <v>16523</v>
      </c>
      <c r="AI16" s="166">
        <v>21890.572</v>
      </c>
      <c r="AJ16" s="124">
        <f t="shared" si="6"/>
        <v>2.9365390057467401E-2</v>
      </c>
    </row>
    <row r="17" spans="1:36" ht="12.75" customHeight="1" x14ac:dyDescent="0.2">
      <c r="A17" s="119" t="str">
        <f>Translation!$A423</f>
        <v>Vollversicherung (Kollektiv)</v>
      </c>
      <c r="B17" s="30">
        <v>76</v>
      </c>
      <c r="C17" s="6">
        <v>815444</v>
      </c>
      <c r="D17" s="6">
        <v>534</v>
      </c>
      <c r="E17" s="150">
        <v>76366.240000000005</v>
      </c>
      <c r="F17" s="31">
        <f t="shared" si="0"/>
        <v>7.8156051644659857E-2</v>
      </c>
      <c r="G17" s="41">
        <v>106</v>
      </c>
      <c r="H17" s="42">
        <v>1050185</v>
      </c>
      <c r="I17" s="42">
        <v>678</v>
      </c>
      <c r="J17" s="160">
        <v>96100.048999999999</v>
      </c>
      <c r="K17" s="44">
        <f t="shared" si="1"/>
        <v>0.1042140328105667</v>
      </c>
      <c r="L17" s="76">
        <v>121</v>
      </c>
      <c r="M17" s="122">
        <v>1074744</v>
      </c>
      <c r="N17" s="122">
        <v>896</v>
      </c>
      <c r="O17" s="166">
        <v>99681.796000000002</v>
      </c>
      <c r="P17" s="124">
        <f t="shared" si="2"/>
        <v>0.1103544162514152</v>
      </c>
      <c r="Q17" s="76">
        <v>126</v>
      </c>
      <c r="R17" s="122">
        <v>1053694</v>
      </c>
      <c r="S17" s="122">
        <v>1156</v>
      </c>
      <c r="T17" s="166">
        <v>97827.23</v>
      </c>
      <c r="U17" s="124">
        <f t="shared" si="3"/>
        <v>0.11374397771050686</v>
      </c>
      <c r="V17" s="76">
        <v>136</v>
      </c>
      <c r="W17" s="122">
        <v>1086675</v>
      </c>
      <c r="X17" s="122">
        <v>12270</v>
      </c>
      <c r="Y17" s="166">
        <v>98666.89</v>
      </c>
      <c r="Z17" s="124">
        <f t="shared" si="4"/>
        <v>0.11985337695814698</v>
      </c>
      <c r="AA17" s="76">
        <v>149</v>
      </c>
      <c r="AB17" s="122">
        <v>1014705</v>
      </c>
      <c r="AC17" s="122">
        <v>5133</v>
      </c>
      <c r="AD17" s="166">
        <v>102274.91499999999</v>
      </c>
      <c r="AE17" s="124">
        <f t="shared" si="5"/>
        <v>0.12720269876653947</v>
      </c>
      <c r="AF17" s="76">
        <v>165</v>
      </c>
      <c r="AG17" s="122">
        <v>1041650</v>
      </c>
      <c r="AH17" s="122">
        <v>90221</v>
      </c>
      <c r="AI17" s="166">
        <v>44874.271999999997</v>
      </c>
      <c r="AJ17" s="124">
        <f t="shared" si="6"/>
        <v>6.0197170764879404E-2</v>
      </c>
    </row>
    <row r="18" spans="1:36" ht="12.75" customHeight="1" x14ac:dyDescent="0.2">
      <c r="A18" s="119" t="str">
        <f>Translation!$A424</f>
        <v>Spareinrichtung</v>
      </c>
      <c r="B18" s="30">
        <v>43</v>
      </c>
      <c r="C18" s="6">
        <v>3065</v>
      </c>
      <c r="D18" s="6">
        <v>139</v>
      </c>
      <c r="E18" s="150">
        <v>518.76700000000005</v>
      </c>
      <c r="F18" s="31">
        <f t="shared" si="0"/>
        <v>5.3092545139770222E-4</v>
      </c>
      <c r="G18" s="41">
        <v>50</v>
      </c>
      <c r="H18" s="42">
        <v>2216</v>
      </c>
      <c r="I18" s="42">
        <v>151</v>
      </c>
      <c r="J18" s="160">
        <v>602.81500000000005</v>
      </c>
      <c r="K18" s="44">
        <f t="shared" si="1"/>
        <v>6.5371228050780457E-4</v>
      </c>
      <c r="L18" s="76">
        <v>48</v>
      </c>
      <c r="M18" s="122">
        <v>1899</v>
      </c>
      <c r="N18" s="122">
        <v>141</v>
      </c>
      <c r="O18" s="166">
        <v>207.36500000000001</v>
      </c>
      <c r="P18" s="124">
        <f t="shared" si="2"/>
        <v>2.2956692640223612E-4</v>
      </c>
      <c r="Q18" s="76">
        <v>51</v>
      </c>
      <c r="R18" s="122">
        <v>1773</v>
      </c>
      <c r="S18" s="122">
        <v>139</v>
      </c>
      <c r="T18" s="166">
        <v>195.07300000000001</v>
      </c>
      <c r="U18" s="124">
        <f t="shared" si="3"/>
        <v>2.2681189034915643E-4</v>
      </c>
      <c r="V18" s="76">
        <v>55</v>
      </c>
      <c r="W18" s="122">
        <v>1723</v>
      </c>
      <c r="X18" s="122">
        <v>138</v>
      </c>
      <c r="Y18" s="166">
        <v>190.53299999999999</v>
      </c>
      <c r="Z18" s="124">
        <f t="shared" si="4"/>
        <v>2.3144565995712055E-4</v>
      </c>
      <c r="AA18" s="76">
        <v>60</v>
      </c>
      <c r="AB18" s="122">
        <v>1662</v>
      </c>
      <c r="AC18" s="122">
        <v>129</v>
      </c>
      <c r="AD18" s="166">
        <v>158.905</v>
      </c>
      <c r="AE18" s="124">
        <f t="shared" si="5"/>
        <v>1.9763541086782578E-4</v>
      </c>
      <c r="AF18" s="76">
        <v>56</v>
      </c>
      <c r="AG18" s="122">
        <v>2503</v>
      </c>
      <c r="AH18" s="122">
        <v>130</v>
      </c>
      <c r="AI18" s="166">
        <v>341.48200000000003</v>
      </c>
      <c r="AJ18" s="124">
        <f t="shared" si="6"/>
        <v>4.5808543182901222E-4</v>
      </c>
    </row>
    <row r="19" spans="1:3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1.0000000000000002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0.99999999999999989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823229.95400000003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1.0000000000000002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8" t="str">
        <f>$A$12</f>
        <v>Autonom ohne Rückversicherung</v>
      </c>
      <c r="B52" s="33">
        <v>293</v>
      </c>
      <c r="C52" s="8">
        <v>1198769</v>
      </c>
      <c r="D52" s="8">
        <v>534348</v>
      </c>
      <c r="E52" s="152">
        <v>453247.73</v>
      </c>
      <c r="F52" s="34">
        <f t="shared" ref="F52:F58" si="9">E52/E$76</f>
        <v>0.54074949316933629</v>
      </c>
      <c r="G52" s="47">
        <v>315</v>
      </c>
      <c r="H52" s="48">
        <v>1194767</v>
      </c>
      <c r="I52" s="48">
        <v>535157</v>
      </c>
      <c r="J52" s="162">
        <v>433703.196</v>
      </c>
      <c r="K52" s="50">
        <f t="shared" ref="K52:K58" si="10">J52/J$76</f>
        <v>0.5460225954470459</v>
      </c>
      <c r="L52" s="128">
        <v>328</v>
      </c>
      <c r="M52" s="129">
        <v>1168939</v>
      </c>
      <c r="N52" s="129">
        <v>523535</v>
      </c>
      <c r="O52" s="168">
        <v>420110.29800000001</v>
      </c>
      <c r="P52" s="131">
        <f t="shared" ref="P52:P58" si="11">O52/O$76</f>
        <v>0.54611009336127014</v>
      </c>
      <c r="Q52" s="128">
        <v>344</v>
      </c>
      <c r="R52" s="129">
        <v>1191321</v>
      </c>
      <c r="S52" s="129">
        <v>526544</v>
      </c>
      <c r="T52" s="168">
        <v>413060.462</v>
      </c>
      <c r="U52" s="131">
        <f t="shared" ref="U52:U58" si="12">T52/T$76</f>
        <v>0.56368362648415427</v>
      </c>
      <c r="V52" s="128">
        <v>353</v>
      </c>
      <c r="W52" s="129">
        <v>1202876</v>
      </c>
      <c r="X52" s="129">
        <v>522012</v>
      </c>
      <c r="Y52" s="168">
        <v>398486.63099999999</v>
      </c>
      <c r="Z52" s="131">
        <f t="shared" ref="Z52:Z58" si="13">Y52/Y$76</f>
        <v>0.56604666331321885</v>
      </c>
      <c r="AA52" s="128">
        <v>365</v>
      </c>
      <c r="AB52" s="129">
        <v>1195728</v>
      </c>
      <c r="AC52" s="129">
        <v>517595</v>
      </c>
      <c r="AD52" s="168">
        <v>383099.44799999997</v>
      </c>
      <c r="AE52" s="131">
        <f t="shared" ref="AE52:AE58" si="14">AD52/AD$76</f>
        <v>0.56443579185834569</v>
      </c>
      <c r="AF52" s="128">
        <v>378</v>
      </c>
      <c r="AG52" s="129">
        <v>1139431</v>
      </c>
      <c r="AH52" s="129">
        <v>497533</v>
      </c>
      <c r="AI52" s="168">
        <v>359587.19500000001</v>
      </c>
      <c r="AJ52" s="131">
        <f t="shared" ref="AJ52:AJ58" si="15">AI52/AI$76</f>
        <v>0.58312195652932408</v>
      </c>
    </row>
    <row r="53" spans="1:36" x14ac:dyDescent="0.2">
      <c r="A53" s="118" t="str">
        <f>$A$13</f>
        <v>Autonom mit Stop-Loss-Versicherung</v>
      </c>
      <c r="B53" s="33">
        <v>168</v>
      </c>
      <c r="C53" s="8">
        <v>216836</v>
      </c>
      <c r="D53" s="8">
        <v>48706</v>
      </c>
      <c r="E53" s="152">
        <v>49155.705999999998</v>
      </c>
      <c r="F53" s="34">
        <f t="shared" si="9"/>
        <v>5.8645463278725975E-2</v>
      </c>
      <c r="G53" s="47">
        <v>187</v>
      </c>
      <c r="H53" s="48">
        <v>228806</v>
      </c>
      <c r="I53" s="48">
        <v>52797</v>
      </c>
      <c r="J53" s="162">
        <v>51012.682999999997</v>
      </c>
      <c r="K53" s="50">
        <f t="shared" si="10"/>
        <v>6.4223823640850913E-2</v>
      </c>
      <c r="L53" s="128">
        <v>208</v>
      </c>
      <c r="M53" s="129">
        <v>223523</v>
      </c>
      <c r="N53" s="129">
        <v>54064</v>
      </c>
      <c r="O53" s="168">
        <v>51717.608</v>
      </c>
      <c r="P53" s="131">
        <f t="shared" si="11"/>
        <v>6.7228791742928368E-2</v>
      </c>
      <c r="Q53" s="128">
        <v>219</v>
      </c>
      <c r="R53" s="129">
        <v>209427</v>
      </c>
      <c r="S53" s="129">
        <v>51160</v>
      </c>
      <c r="T53" s="168">
        <v>48891.864999999998</v>
      </c>
      <c r="U53" s="131">
        <f t="shared" si="12"/>
        <v>6.6720362523522508E-2</v>
      </c>
      <c r="V53" s="128">
        <v>236</v>
      </c>
      <c r="W53" s="129">
        <v>219419</v>
      </c>
      <c r="X53" s="129">
        <v>51106</v>
      </c>
      <c r="Y53" s="168">
        <v>47402.535000000003</v>
      </c>
      <c r="Z53" s="131">
        <f t="shared" si="13"/>
        <v>6.7334873197635772E-2</v>
      </c>
      <c r="AA53" s="128">
        <v>255</v>
      </c>
      <c r="AB53" s="129">
        <v>332772</v>
      </c>
      <c r="AC53" s="129">
        <v>66615</v>
      </c>
      <c r="AD53" s="168">
        <v>55592.92</v>
      </c>
      <c r="AE53" s="131">
        <f t="shared" si="14"/>
        <v>8.1907280174200778E-2</v>
      </c>
      <c r="AF53" s="128">
        <v>276</v>
      </c>
      <c r="AG53" s="129">
        <v>349218</v>
      </c>
      <c r="AH53" s="129">
        <v>66342</v>
      </c>
      <c r="AI53" s="168">
        <v>55646.595000000001</v>
      </c>
      <c r="AJ53" s="131">
        <f t="shared" si="15"/>
        <v>9.0238895605264546E-2</v>
      </c>
    </row>
    <row r="54" spans="1:36" x14ac:dyDescent="0.2">
      <c r="A54" s="118" t="str">
        <f>$A$14</f>
        <v>Autonom mit Excess-of-Loss-Versicherung</v>
      </c>
      <c r="B54" s="33">
        <v>36</v>
      </c>
      <c r="C54" s="8">
        <v>580840</v>
      </c>
      <c r="D54" s="8">
        <v>73348</v>
      </c>
      <c r="E54" s="152">
        <v>70692.327999999994</v>
      </c>
      <c r="F54" s="34">
        <f t="shared" si="9"/>
        <v>8.4339838915377427E-2</v>
      </c>
      <c r="G54" s="47">
        <v>43</v>
      </c>
      <c r="H54" s="48">
        <v>547772</v>
      </c>
      <c r="I54" s="48">
        <v>70023</v>
      </c>
      <c r="J54" s="162">
        <v>65470.656000000003</v>
      </c>
      <c r="K54" s="50">
        <f t="shared" si="10"/>
        <v>8.2426087343706614E-2</v>
      </c>
      <c r="L54" s="128">
        <v>43</v>
      </c>
      <c r="M54" s="129">
        <v>515893</v>
      </c>
      <c r="N54" s="129">
        <v>66584</v>
      </c>
      <c r="O54" s="168">
        <v>60783.586000000003</v>
      </c>
      <c r="P54" s="131">
        <f t="shared" si="11"/>
        <v>7.9013844657749369E-2</v>
      </c>
      <c r="Q54" s="128">
        <v>42</v>
      </c>
      <c r="R54" s="129">
        <v>473449</v>
      </c>
      <c r="S54" s="129">
        <v>61349</v>
      </c>
      <c r="T54" s="168">
        <v>54187.387000000002</v>
      </c>
      <c r="U54" s="131">
        <f t="shared" si="12"/>
        <v>7.3946905172106059E-2</v>
      </c>
      <c r="V54" s="128">
        <v>48</v>
      </c>
      <c r="W54" s="129">
        <v>457232</v>
      </c>
      <c r="X54" s="129">
        <v>56194</v>
      </c>
      <c r="Y54" s="168">
        <v>49795.862999999998</v>
      </c>
      <c r="Z54" s="131">
        <f t="shared" si="13"/>
        <v>7.0734574023769869E-2</v>
      </c>
      <c r="AA54" s="128">
        <v>49</v>
      </c>
      <c r="AB54" s="129">
        <v>385989</v>
      </c>
      <c r="AC54" s="129">
        <v>41112</v>
      </c>
      <c r="AD54" s="168">
        <v>36754.900999999998</v>
      </c>
      <c r="AE54" s="131">
        <f t="shared" si="14"/>
        <v>5.415247074595133E-2</v>
      </c>
      <c r="AF54" s="128">
        <v>54</v>
      </c>
      <c r="AG54" s="129">
        <v>371874</v>
      </c>
      <c r="AH54" s="129">
        <v>39023</v>
      </c>
      <c r="AI54" s="168">
        <v>34265.519999999997</v>
      </c>
      <c r="AJ54" s="131">
        <f t="shared" si="15"/>
        <v>5.5566431012357614E-2</v>
      </c>
    </row>
    <row r="55" spans="1:36" x14ac:dyDescent="0.2">
      <c r="A55" s="118" t="str">
        <f>$A$15</f>
        <v>Teilautonom: Altersrenten durch VE sichergestellt</v>
      </c>
      <c r="B55" s="33">
        <v>715</v>
      </c>
      <c r="C55" s="8">
        <v>1136135</v>
      </c>
      <c r="D55" s="8">
        <v>134738</v>
      </c>
      <c r="E55" s="152">
        <v>178881.109</v>
      </c>
      <c r="F55" s="34">
        <f t="shared" si="9"/>
        <v>0.21341501043881414</v>
      </c>
      <c r="G55" s="47">
        <v>735</v>
      </c>
      <c r="H55" s="48">
        <v>855169</v>
      </c>
      <c r="I55" s="48">
        <v>125724</v>
      </c>
      <c r="J55" s="162">
        <v>137446.70199999999</v>
      </c>
      <c r="K55" s="50">
        <f t="shared" si="10"/>
        <v>0.17304231477620163</v>
      </c>
      <c r="L55" s="128">
        <v>737</v>
      </c>
      <c r="M55" s="129">
        <v>800754</v>
      </c>
      <c r="N55" s="129">
        <v>114777</v>
      </c>
      <c r="O55" s="168">
        <v>126430.111</v>
      </c>
      <c r="P55" s="131">
        <f t="shared" si="11"/>
        <v>0.164349124624138</v>
      </c>
      <c r="Q55" s="128">
        <v>718</v>
      </c>
      <c r="R55" s="129">
        <v>614998</v>
      </c>
      <c r="S55" s="129">
        <v>96767</v>
      </c>
      <c r="T55" s="168">
        <v>98964.051000000007</v>
      </c>
      <c r="U55" s="131">
        <f t="shared" si="12"/>
        <v>0.13505145200569402</v>
      </c>
      <c r="V55" s="128">
        <v>723</v>
      </c>
      <c r="W55" s="129">
        <v>572845</v>
      </c>
      <c r="X55" s="129">
        <v>91019</v>
      </c>
      <c r="Y55" s="168">
        <v>90106.04</v>
      </c>
      <c r="Z55" s="131">
        <f t="shared" si="13"/>
        <v>0.12799481668524892</v>
      </c>
      <c r="AA55" s="128">
        <v>750</v>
      </c>
      <c r="AB55" s="129">
        <v>503582</v>
      </c>
      <c r="AC55" s="129">
        <v>81663</v>
      </c>
      <c r="AD55" s="168">
        <v>79841.84</v>
      </c>
      <c r="AE55" s="131">
        <f t="shared" si="14"/>
        <v>0.11763418720412079</v>
      </c>
      <c r="AF55" s="128">
        <v>749</v>
      </c>
      <c r="AG55" s="129">
        <v>424837</v>
      </c>
      <c r="AH55" s="129">
        <v>73957</v>
      </c>
      <c r="AI55" s="168">
        <v>100078.70299999999</v>
      </c>
      <c r="AJ55" s="131">
        <f t="shared" si="15"/>
        <v>0.16229190002240523</v>
      </c>
    </row>
    <row r="56" spans="1:36" ht="25.5" x14ac:dyDescent="0.2">
      <c r="A56" s="118" t="str">
        <f>$A$16</f>
        <v>Teilautonom: Kauf individueller Altersrenten bei einer Versicherung</v>
      </c>
      <c r="B56" s="33">
        <v>88</v>
      </c>
      <c r="C56" s="8">
        <v>52963</v>
      </c>
      <c r="D56" s="8">
        <v>1160</v>
      </c>
      <c r="E56" s="152">
        <v>9339.6360000000004</v>
      </c>
      <c r="F56" s="34">
        <f t="shared" si="9"/>
        <v>1.1142699894792827E-2</v>
      </c>
      <c r="G56" s="47">
        <v>114</v>
      </c>
      <c r="H56" s="48">
        <v>57612</v>
      </c>
      <c r="I56" s="48">
        <v>1430</v>
      </c>
      <c r="J56" s="162">
        <v>9976.4580000000005</v>
      </c>
      <c r="K56" s="50">
        <f t="shared" si="10"/>
        <v>1.2560136841897851E-2</v>
      </c>
      <c r="L56" s="128">
        <v>132</v>
      </c>
      <c r="M56" s="129">
        <v>64897</v>
      </c>
      <c r="N56" s="129">
        <v>1429</v>
      </c>
      <c r="O56" s="168">
        <v>10376.592000000001</v>
      </c>
      <c r="P56" s="131">
        <f t="shared" si="11"/>
        <v>1.3488747247733045E-2</v>
      </c>
      <c r="Q56" s="128">
        <v>144</v>
      </c>
      <c r="R56" s="129">
        <v>183846</v>
      </c>
      <c r="S56" s="129">
        <v>1731</v>
      </c>
      <c r="T56" s="168">
        <v>19691.564999999999</v>
      </c>
      <c r="U56" s="131">
        <f t="shared" si="12"/>
        <v>2.6872125975466624E-2</v>
      </c>
      <c r="V56" s="128">
        <v>155</v>
      </c>
      <c r="W56" s="129">
        <v>189434</v>
      </c>
      <c r="X56" s="129">
        <v>2146</v>
      </c>
      <c r="Y56" s="168">
        <v>19362.060000000001</v>
      </c>
      <c r="Z56" s="131">
        <f t="shared" si="13"/>
        <v>2.7503631502935773E-2</v>
      </c>
      <c r="AA56" s="128">
        <v>175</v>
      </c>
      <c r="AB56" s="129">
        <v>230609</v>
      </c>
      <c r="AC56" s="129">
        <v>2767</v>
      </c>
      <c r="AD56" s="168">
        <v>21033.972000000002</v>
      </c>
      <c r="AE56" s="131">
        <f t="shared" si="14"/>
        <v>3.0990195114419149E-2</v>
      </c>
      <c r="AF56" s="128">
        <v>170</v>
      </c>
      <c r="AG56" s="129">
        <v>245515</v>
      </c>
      <c r="AH56" s="129">
        <v>16523</v>
      </c>
      <c r="AI56" s="168">
        <v>21890.572</v>
      </c>
      <c r="AJ56" s="131">
        <f t="shared" si="15"/>
        <v>3.5498686693184497E-2</v>
      </c>
    </row>
    <row r="57" spans="1:36" ht="12.75" customHeight="1" x14ac:dyDescent="0.2">
      <c r="A57" s="118" t="str">
        <f>$A$17</f>
        <v>Vollversicherung (Kollektiv)</v>
      </c>
      <c r="B57" s="33">
        <v>76</v>
      </c>
      <c r="C57" s="8">
        <v>815444</v>
      </c>
      <c r="D57" s="8">
        <v>534</v>
      </c>
      <c r="E57" s="152">
        <v>76366.240000000005</v>
      </c>
      <c r="F57" s="34">
        <f t="shared" si="9"/>
        <v>9.1109128280130389E-2</v>
      </c>
      <c r="G57" s="47">
        <v>106</v>
      </c>
      <c r="H57" s="48">
        <v>1050185</v>
      </c>
      <c r="I57" s="48">
        <v>678</v>
      </c>
      <c r="J57" s="162">
        <v>96100.048999999999</v>
      </c>
      <c r="K57" s="50">
        <f t="shared" si="10"/>
        <v>0.12098780608840219</v>
      </c>
      <c r="L57" s="128">
        <v>121</v>
      </c>
      <c r="M57" s="129">
        <v>1074744</v>
      </c>
      <c r="N57" s="129">
        <v>896</v>
      </c>
      <c r="O57" s="168">
        <v>99681.796000000002</v>
      </c>
      <c r="P57" s="131">
        <f t="shared" si="11"/>
        <v>0.12957843494705071</v>
      </c>
      <c r="Q57" s="128">
        <v>126</v>
      </c>
      <c r="R57" s="129">
        <v>1053694</v>
      </c>
      <c r="S57" s="129">
        <v>1156</v>
      </c>
      <c r="T57" s="168">
        <v>97827.23</v>
      </c>
      <c r="U57" s="131">
        <f t="shared" si="12"/>
        <v>0.13350008739228944</v>
      </c>
      <c r="V57" s="128">
        <v>136</v>
      </c>
      <c r="W57" s="129">
        <v>1086675</v>
      </c>
      <c r="X57" s="129">
        <v>12270</v>
      </c>
      <c r="Y57" s="168">
        <v>98666.89</v>
      </c>
      <c r="Z57" s="131">
        <f t="shared" si="13"/>
        <v>0.14015542685544299</v>
      </c>
      <c r="AA57" s="128">
        <v>149</v>
      </c>
      <c r="AB57" s="129">
        <v>1014705</v>
      </c>
      <c r="AC57" s="129">
        <v>5133</v>
      </c>
      <c r="AD57" s="168">
        <v>102274.91499999999</v>
      </c>
      <c r="AE57" s="131">
        <f t="shared" si="14"/>
        <v>0.15068573691933379</v>
      </c>
      <c r="AF57" s="128">
        <v>165</v>
      </c>
      <c r="AG57" s="129">
        <v>1041650</v>
      </c>
      <c r="AH57" s="129">
        <v>90221</v>
      </c>
      <c r="AI57" s="168">
        <v>44874.271999999997</v>
      </c>
      <c r="AJ57" s="131">
        <f t="shared" si="15"/>
        <v>7.2770036448236333E-2</v>
      </c>
    </row>
    <row r="58" spans="1:36" ht="12.75" customHeight="1" x14ac:dyDescent="0.2">
      <c r="A58" s="118" t="str">
        <f>$A$18</f>
        <v>Spareinrichtung</v>
      </c>
      <c r="B58" s="33">
        <v>42</v>
      </c>
      <c r="C58" s="8">
        <v>3065</v>
      </c>
      <c r="D58" s="8">
        <v>18</v>
      </c>
      <c r="E58" s="152">
        <v>501.541</v>
      </c>
      <c r="F58" s="34">
        <f t="shared" si="9"/>
        <v>5.9836602282297617E-4</v>
      </c>
      <c r="G58" s="47">
        <v>49</v>
      </c>
      <c r="H58" s="48">
        <v>2216</v>
      </c>
      <c r="I58" s="48">
        <v>26</v>
      </c>
      <c r="J58" s="162">
        <v>585.58299999999997</v>
      </c>
      <c r="K58" s="50">
        <f t="shared" si="10"/>
        <v>7.3723586189498001E-4</v>
      </c>
      <c r="L58" s="128">
        <v>47</v>
      </c>
      <c r="M58" s="129">
        <v>1439</v>
      </c>
      <c r="N58" s="129">
        <v>22</v>
      </c>
      <c r="O58" s="168">
        <v>177.67500000000001</v>
      </c>
      <c r="P58" s="131">
        <f t="shared" si="11"/>
        <v>2.30963419130382E-4</v>
      </c>
      <c r="Q58" s="128">
        <v>50</v>
      </c>
      <c r="R58" s="129">
        <v>1319</v>
      </c>
      <c r="S58" s="129">
        <v>20</v>
      </c>
      <c r="T58" s="168">
        <v>165.2</v>
      </c>
      <c r="U58" s="131">
        <f t="shared" si="12"/>
        <v>2.2544044676728773E-4</v>
      </c>
      <c r="V58" s="128">
        <v>54</v>
      </c>
      <c r="W58" s="129">
        <v>1331</v>
      </c>
      <c r="X58" s="129">
        <v>20</v>
      </c>
      <c r="Y58" s="168">
        <v>161.92599999999999</v>
      </c>
      <c r="Z58" s="131">
        <f t="shared" si="13"/>
        <v>2.3001442174770543E-4</v>
      </c>
      <c r="AA58" s="128">
        <v>59</v>
      </c>
      <c r="AB58" s="129">
        <v>1272</v>
      </c>
      <c r="AC58" s="129">
        <v>21</v>
      </c>
      <c r="AD58" s="168">
        <v>131.90299999999999</v>
      </c>
      <c r="AE58" s="131">
        <f t="shared" si="14"/>
        <v>1.9433798362844776E-4</v>
      </c>
      <c r="AF58" s="128">
        <v>55</v>
      </c>
      <c r="AG58" s="129">
        <v>2107</v>
      </c>
      <c r="AH58" s="129">
        <v>28</v>
      </c>
      <c r="AI58" s="168">
        <v>315.78699999999998</v>
      </c>
      <c r="AJ58" s="131">
        <f t="shared" si="15"/>
        <v>5.1209368922752003E-4</v>
      </c>
    </row>
    <row r="59" spans="1:3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838184.28999999992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794295.32699999993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732787.75999999989</v>
      </c>
      <c r="U76" s="135">
        <f t="shared" si="17"/>
        <v>1.0000000000000002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616658.64400000009</v>
      </c>
      <c r="AJ76" s="135">
        <f t="shared" si="18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8" t="str">
        <f>$A$12</f>
        <v>Autonom ohne Rückversicherung</v>
      </c>
      <c r="B92" s="36">
        <v>24</v>
      </c>
      <c r="C92" s="10">
        <v>295497</v>
      </c>
      <c r="D92" s="10">
        <v>150138</v>
      </c>
      <c r="E92" s="154">
        <v>132952.163</v>
      </c>
      <c r="F92" s="37">
        <f t="shared" ref="F92:F98" si="19">E92/E$116</f>
        <v>0.95707410698969975</v>
      </c>
      <c r="G92" s="53">
        <v>25</v>
      </c>
      <c r="H92" s="54">
        <v>289851</v>
      </c>
      <c r="I92" s="54">
        <v>145521</v>
      </c>
      <c r="J92" s="164">
        <v>122407.98299999999</v>
      </c>
      <c r="K92" s="56">
        <f t="shared" ref="K92:K98" si="20">J92/J$116</f>
        <v>0.95746557463054394</v>
      </c>
      <c r="L92" s="136">
        <v>25</v>
      </c>
      <c r="M92" s="137">
        <v>310185</v>
      </c>
      <c r="N92" s="137">
        <v>150505</v>
      </c>
      <c r="O92" s="170">
        <v>128782.848</v>
      </c>
      <c r="P92" s="139">
        <f t="shared" ref="P92:P98" si="21">O92/O$116</f>
        <v>0.96099347484339559</v>
      </c>
      <c r="Q92" s="136">
        <v>26</v>
      </c>
      <c r="R92" s="137">
        <v>306802</v>
      </c>
      <c r="S92" s="137">
        <v>144590</v>
      </c>
      <c r="T92" s="170">
        <v>122341.446</v>
      </c>
      <c r="U92" s="139">
        <f t="shared" ref="U92:U98" si="22">T92/T$116</f>
        <v>0.96121908670039458</v>
      </c>
      <c r="V92" s="136">
        <v>25</v>
      </c>
      <c r="W92" s="137">
        <v>293524</v>
      </c>
      <c r="X92" s="137">
        <v>138520</v>
      </c>
      <c r="Y92" s="170">
        <v>114473.376</v>
      </c>
      <c r="Z92" s="139">
        <f t="shared" ref="Z92:Z98" si="23">Y92/Y$116</f>
        <v>0.95996048034646853</v>
      </c>
      <c r="AA92" s="136">
        <v>30</v>
      </c>
      <c r="AB92" s="137">
        <v>298004</v>
      </c>
      <c r="AC92" s="137">
        <v>138559</v>
      </c>
      <c r="AD92" s="170">
        <v>113275.542</v>
      </c>
      <c r="AE92" s="139">
        <f t="shared" ref="AE92:AE98" si="24">AD92/AD$116</f>
        <v>0.90402660100808685</v>
      </c>
      <c r="AF92" s="136">
        <v>40</v>
      </c>
      <c r="AG92" s="137">
        <v>316147</v>
      </c>
      <c r="AH92" s="137">
        <v>145558</v>
      </c>
      <c r="AI92" s="170">
        <v>116936.61199999999</v>
      </c>
      <c r="AJ92" s="139">
        <f t="shared" ref="AJ92:AJ98" si="25">AI92/AI$116</f>
        <v>0.90791980020589269</v>
      </c>
    </row>
    <row r="93" spans="1:36" x14ac:dyDescent="0.2">
      <c r="A93" s="118" t="str">
        <f>$A$13</f>
        <v>Autonom mit Stop-Loss-Versicherung</v>
      </c>
      <c r="B93" s="36">
        <v>7</v>
      </c>
      <c r="C93" s="10">
        <v>3841</v>
      </c>
      <c r="D93" s="10">
        <v>2049</v>
      </c>
      <c r="E93" s="154">
        <v>1295.749</v>
      </c>
      <c r="F93" s="37">
        <f t="shared" si="19"/>
        <v>9.3276242302112559E-3</v>
      </c>
      <c r="G93" s="53">
        <v>7</v>
      </c>
      <c r="H93" s="54">
        <v>3838</v>
      </c>
      <c r="I93" s="54">
        <v>2019</v>
      </c>
      <c r="J93" s="164">
        <v>1263.74</v>
      </c>
      <c r="K93" s="56">
        <f t="shared" si="20"/>
        <v>9.8848744634866155E-3</v>
      </c>
      <c r="L93" s="136">
        <v>8</v>
      </c>
      <c r="M93" s="137">
        <v>4013</v>
      </c>
      <c r="N93" s="137">
        <v>2138</v>
      </c>
      <c r="O93" s="170">
        <v>1308.7370000000001</v>
      </c>
      <c r="P93" s="139">
        <f t="shared" si="21"/>
        <v>9.7659567001198884E-3</v>
      </c>
      <c r="Q93" s="136">
        <v>8</v>
      </c>
      <c r="R93" s="137">
        <v>3917</v>
      </c>
      <c r="S93" s="137">
        <v>2081</v>
      </c>
      <c r="T93" s="170">
        <v>1265.212</v>
      </c>
      <c r="U93" s="139">
        <f t="shared" si="22"/>
        <v>9.94058810717653E-3</v>
      </c>
      <c r="V93" s="136">
        <v>8</v>
      </c>
      <c r="W93" s="137">
        <v>3793</v>
      </c>
      <c r="X93" s="137">
        <v>2016</v>
      </c>
      <c r="Y93" s="170">
        <v>1235.9079999999999</v>
      </c>
      <c r="Z93" s="139">
        <f t="shared" si="23"/>
        <v>1.036418142629115E-2</v>
      </c>
      <c r="AA93" s="136">
        <v>8</v>
      </c>
      <c r="AB93" s="137">
        <v>3702</v>
      </c>
      <c r="AC93" s="137">
        <v>1860</v>
      </c>
      <c r="AD93" s="170">
        <v>1129.587</v>
      </c>
      <c r="AE93" s="139">
        <f t="shared" si="24"/>
        <v>9.0149795633105139E-3</v>
      </c>
      <c r="AF93" s="136">
        <v>10</v>
      </c>
      <c r="AG93" s="137">
        <v>4143</v>
      </c>
      <c r="AH93" s="137">
        <v>2127</v>
      </c>
      <c r="AI93" s="170">
        <v>1232.5139999999999</v>
      </c>
      <c r="AJ93" s="139">
        <f t="shared" si="25"/>
        <v>9.5694910729153468E-3</v>
      </c>
    </row>
    <row r="94" spans="1:36" x14ac:dyDescent="0.2">
      <c r="A94" s="118" t="str">
        <f>$A$14</f>
        <v>Autonom mit Excess-of-Loss-Versicherung</v>
      </c>
      <c r="B94" s="36">
        <v>2</v>
      </c>
      <c r="C94" s="10">
        <v>10597</v>
      </c>
      <c r="D94" s="10">
        <v>3456</v>
      </c>
      <c r="E94" s="154">
        <v>4090.3020000000001</v>
      </c>
      <c r="F94" s="37">
        <f t="shared" si="19"/>
        <v>2.9444591540554201E-2</v>
      </c>
      <c r="G94" s="53">
        <v>2</v>
      </c>
      <c r="H94" s="54">
        <v>10552</v>
      </c>
      <c r="I94" s="54">
        <v>3259</v>
      </c>
      <c r="J94" s="164">
        <v>3803.72</v>
      </c>
      <c r="K94" s="56">
        <f t="shared" si="20"/>
        <v>2.9752397403147248E-2</v>
      </c>
      <c r="L94" s="136">
        <v>2</v>
      </c>
      <c r="M94" s="137">
        <v>10361</v>
      </c>
      <c r="N94" s="137">
        <v>3077</v>
      </c>
      <c r="O94" s="170">
        <v>3664.692</v>
      </c>
      <c r="P94" s="139">
        <f t="shared" si="21"/>
        <v>2.734638310926928E-2</v>
      </c>
      <c r="Q94" s="136">
        <v>2</v>
      </c>
      <c r="R94" s="137">
        <v>10167</v>
      </c>
      <c r="S94" s="137">
        <v>2956</v>
      </c>
      <c r="T94" s="170">
        <v>3410.57</v>
      </c>
      <c r="U94" s="139">
        <f t="shared" si="22"/>
        <v>2.6796356326602228E-2</v>
      </c>
      <c r="V94" s="136">
        <v>2</v>
      </c>
      <c r="W94" s="137">
        <v>9965</v>
      </c>
      <c r="X94" s="137">
        <v>2835</v>
      </c>
      <c r="Y94" s="170">
        <v>3288.933</v>
      </c>
      <c r="Z94" s="139">
        <f t="shared" si="23"/>
        <v>2.7580611429747225E-2</v>
      </c>
      <c r="AA94" s="136">
        <v>2</v>
      </c>
      <c r="AB94" s="137">
        <v>36602</v>
      </c>
      <c r="AC94" s="137">
        <v>13051</v>
      </c>
      <c r="AD94" s="170">
        <v>10652.398999999999</v>
      </c>
      <c r="AE94" s="139">
        <f t="shared" si="24"/>
        <v>8.5014398435206279E-2</v>
      </c>
      <c r="AF94" s="136">
        <v>2</v>
      </c>
      <c r="AG94" s="137">
        <v>36060</v>
      </c>
      <c r="AH94" s="137">
        <v>11336</v>
      </c>
      <c r="AI94" s="170">
        <v>10225.697</v>
      </c>
      <c r="AJ94" s="139">
        <f t="shared" si="25"/>
        <v>7.9394405382687133E-2</v>
      </c>
    </row>
    <row r="95" spans="1:36" x14ac:dyDescent="0.2">
      <c r="A95" s="118" t="str">
        <f>$A$15</f>
        <v>Teilautonom: Altersrenten durch VE sichergestellt</v>
      </c>
      <c r="B95" s="36">
        <v>4</v>
      </c>
      <c r="C95" s="10">
        <v>1794</v>
      </c>
      <c r="D95" s="10">
        <v>890</v>
      </c>
      <c r="E95" s="154">
        <v>559.78300000000002</v>
      </c>
      <c r="F95" s="37">
        <f t="shared" si="19"/>
        <v>4.029673551328496E-3</v>
      </c>
      <c r="G95" s="53">
        <v>3</v>
      </c>
      <c r="H95" s="54">
        <v>1129</v>
      </c>
      <c r="I95" s="54">
        <v>536</v>
      </c>
      <c r="J95" s="164">
        <v>353.15699999999998</v>
      </c>
      <c r="K95" s="56">
        <f t="shared" si="20"/>
        <v>2.7623661598917041E-3</v>
      </c>
      <c r="L95" s="136">
        <v>2</v>
      </c>
      <c r="M95" s="137">
        <v>704</v>
      </c>
      <c r="N95" s="137">
        <v>345</v>
      </c>
      <c r="O95" s="170">
        <v>224.15</v>
      </c>
      <c r="P95" s="139">
        <f t="shared" si="21"/>
        <v>1.6726349100941386E-3</v>
      </c>
      <c r="Q95" s="136">
        <v>2</v>
      </c>
      <c r="R95" s="137">
        <v>700</v>
      </c>
      <c r="S95" s="137">
        <v>352</v>
      </c>
      <c r="T95" s="170">
        <v>230.27799999999999</v>
      </c>
      <c r="U95" s="139">
        <f t="shared" si="22"/>
        <v>1.8092610156593496E-3</v>
      </c>
      <c r="V95" s="136">
        <v>2</v>
      </c>
      <c r="W95" s="137">
        <v>669</v>
      </c>
      <c r="X95" s="137">
        <v>345</v>
      </c>
      <c r="Y95" s="170">
        <v>221.185</v>
      </c>
      <c r="Z95" s="139">
        <f t="shared" si="23"/>
        <v>1.8548318068773793E-3</v>
      </c>
      <c r="AA95" s="136">
        <v>2</v>
      </c>
      <c r="AB95" s="137">
        <v>682</v>
      </c>
      <c r="AC95" s="137">
        <v>334</v>
      </c>
      <c r="AD95" s="170">
        <v>216.58600000000001</v>
      </c>
      <c r="AE95" s="139">
        <f t="shared" si="24"/>
        <v>1.728524109873052E-3</v>
      </c>
      <c r="AF95" s="136">
        <v>5</v>
      </c>
      <c r="AG95" s="137">
        <v>1370</v>
      </c>
      <c r="AH95" s="137">
        <v>582</v>
      </c>
      <c r="AI95" s="170">
        <v>375.673</v>
      </c>
      <c r="AJ95" s="139">
        <f t="shared" si="25"/>
        <v>2.9168020970433825E-3</v>
      </c>
    </row>
    <row r="96" spans="1:36" ht="25.5" x14ac:dyDescent="0.2">
      <c r="A96" s="118" t="str">
        <f>$A$16</f>
        <v>Teilautonom: Kauf individueller Altersrenten bei einer Versicherung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12.75" customHeight="1" x14ac:dyDescent="0.2">
      <c r="A97" s="118" t="str">
        <f>$A$17</f>
        <v>Vollversicherung (Kollektiv)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4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5"/>
        <v>0</v>
      </c>
    </row>
    <row r="98" spans="1:36" ht="12.75" customHeight="1" x14ac:dyDescent="0.2">
      <c r="A98" s="118" t="str">
        <f>$A$18</f>
        <v>Spareinrichtung</v>
      </c>
      <c r="B98" s="36">
        <v>1</v>
      </c>
      <c r="C98" s="10">
        <v>0</v>
      </c>
      <c r="D98" s="10">
        <v>121</v>
      </c>
      <c r="E98" s="154">
        <v>17.225999999999999</v>
      </c>
      <c r="F98" s="37">
        <f t="shared" si="19"/>
        <v>1.2400368820629542E-4</v>
      </c>
      <c r="G98" s="53">
        <v>1</v>
      </c>
      <c r="H98" s="54">
        <v>0</v>
      </c>
      <c r="I98" s="54">
        <v>125</v>
      </c>
      <c r="J98" s="164">
        <v>17.231999999999999</v>
      </c>
      <c r="K98" s="56">
        <f t="shared" si="20"/>
        <v>1.3478734293035066E-4</v>
      </c>
      <c r="L98" s="136">
        <v>1</v>
      </c>
      <c r="M98" s="137">
        <v>460</v>
      </c>
      <c r="N98" s="137">
        <v>119</v>
      </c>
      <c r="O98" s="170">
        <v>29.69</v>
      </c>
      <c r="P98" s="139">
        <f t="shared" si="21"/>
        <v>2.2155043712110184E-4</v>
      </c>
      <c r="Q98" s="136">
        <v>1</v>
      </c>
      <c r="R98" s="137">
        <v>454</v>
      </c>
      <c r="S98" s="137">
        <v>119</v>
      </c>
      <c r="T98" s="170">
        <v>29.873000000000001</v>
      </c>
      <c r="U98" s="139">
        <f t="shared" si="22"/>
        <v>2.3470785016715341E-4</v>
      </c>
      <c r="V98" s="136">
        <v>1</v>
      </c>
      <c r="W98" s="137">
        <v>392</v>
      </c>
      <c r="X98" s="137">
        <v>118</v>
      </c>
      <c r="Y98" s="170">
        <v>28.606999999999999</v>
      </c>
      <c r="Z98" s="139">
        <f t="shared" si="23"/>
        <v>2.3989499061573429E-4</v>
      </c>
      <c r="AA98" s="136">
        <v>1</v>
      </c>
      <c r="AB98" s="137">
        <v>390</v>
      </c>
      <c r="AC98" s="137">
        <v>108</v>
      </c>
      <c r="AD98" s="170">
        <v>27.001999999999999</v>
      </c>
      <c r="AE98" s="139">
        <f t="shared" si="24"/>
        <v>2.1549688352336783E-4</v>
      </c>
      <c r="AF98" s="136">
        <v>1</v>
      </c>
      <c r="AG98" s="137">
        <v>396</v>
      </c>
      <c r="AH98" s="137">
        <v>102</v>
      </c>
      <c r="AI98" s="170">
        <v>25.695</v>
      </c>
      <c r="AJ98" s="139">
        <f t="shared" si="25"/>
        <v>1.9950124146140316E-4</v>
      </c>
    </row>
    <row r="99" spans="1:3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127845.83200000001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0.99999999999999989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8" t="str">
        <f>$A$12</f>
        <v>Autonom ohne Rückversicherung</v>
      </c>
      <c r="B132" s="209">
        <v>293</v>
      </c>
      <c r="C132" s="210">
        <v>1198769</v>
      </c>
      <c r="D132" s="210">
        <v>534348</v>
      </c>
      <c r="E132" s="211">
        <v>453247.73</v>
      </c>
      <c r="F132" s="212">
        <f t="shared" ref="F132:F138" si="29">E132/E$156</f>
        <v>0.59495535712234704</v>
      </c>
      <c r="G132" s="217">
        <v>315</v>
      </c>
      <c r="H132" s="218">
        <v>1194767</v>
      </c>
      <c r="I132" s="218">
        <v>535157</v>
      </c>
      <c r="J132" s="219">
        <v>433703.196</v>
      </c>
      <c r="K132" s="220">
        <f t="shared" ref="K132:K138" si="30">J132/J$156</f>
        <v>0.62117749813827883</v>
      </c>
      <c r="L132" s="227">
        <v>328</v>
      </c>
      <c r="M132" s="228">
        <v>1168939</v>
      </c>
      <c r="N132" s="228">
        <v>523535</v>
      </c>
      <c r="O132" s="229">
        <v>420110.29800000001</v>
      </c>
      <c r="P132" s="230">
        <f t="shared" ref="P132:P138" si="31">O132/O$156</f>
        <v>0.62740873536152486</v>
      </c>
      <c r="Q132" s="227">
        <v>344</v>
      </c>
      <c r="R132" s="228">
        <v>1191321</v>
      </c>
      <c r="S132" s="228">
        <v>526544</v>
      </c>
      <c r="T132" s="229">
        <v>413060.462</v>
      </c>
      <c r="U132" s="230">
        <f t="shared" ref="U132:U138" si="32">T132/T$156</f>
        <v>0.65052935180081206</v>
      </c>
      <c r="V132" s="227">
        <v>353</v>
      </c>
      <c r="W132" s="228">
        <v>1202876</v>
      </c>
      <c r="X132" s="228">
        <v>522012</v>
      </c>
      <c r="Y132" s="229">
        <v>398486.63099999999</v>
      </c>
      <c r="Z132" s="230">
        <f t="shared" ref="Z132:Z138" si="33">Y132/Y$156</f>
        <v>0.65831277069426264</v>
      </c>
      <c r="AA132" s="227">
        <v>365</v>
      </c>
      <c r="AB132" s="228">
        <v>1195728</v>
      </c>
      <c r="AC132" s="228">
        <v>517595</v>
      </c>
      <c r="AD132" s="229">
        <v>383099.44799999997</v>
      </c>
      <c r="AE132" s="230">
        <f t="shared" ref="AE132:AE138" si="34">AD132/AD$156</f>
        <v>0.66457825612277133</v>
      </c>
      <c r="AF132" s="227"/>
      <c r="AG132" s="228"/>
      <c r="AH132" s="228"/>
      <c r="AI132" s="229"/>
      <c r="AJ132" s="230" t="e">
        <f t="shared" ref="AJ132:AJ138" si="35">AI132/AI$156</f>
        <v>#DIV/0!</v>
      </c>
    </row>
    <row r="133" spans="1:36" x14ac:dyDescent="0.2">
      <c r="A133" s="118" t="str">
        <f>$A$13</f>
        <v>Autonom mit Stop-Loss-Versicherung</v>
      </c>
      <c r="B133" s="209">
        <v>168</v>
      </c>
      <c r="C133" s="210">
        <v>216836</v>
      </c>
      <c r="D133" s="210">
        <v>48706</v>
      </c>
      <c r="E133" s="211">
        <v>49155.705999999998</v>
      </c>
      <c r="F133" s="212">
        <f t="shared" si="29"/>
        <v>6.4524207584737592E-2</v>
      </c>
      <c r="G133" s="217">
        <v>187</v>
      </c>
      <c r="H133" s="218">
        <v>228806</v>
      </c>
      <c r="I133" s="218">
        <v>52797</v>
      </c>
      <c r="J133" s="219">
        <v>51012.682999999997</v>
      </c>
      <c r="K133" s="220">
        <f t="shared" si="30"/>
        <v>7.3063632206346721E-2</v>
      </c>
      <c r="L133" s="227">
        <v>208</v>
      </c>
      <c r="M133" s="228">
        <v>223523</v>
      </c>
      <c r="N133" s="228">
        <v>54064</v>
      </c>
      <c r="O133" s="229">
        <v>51717.608</v>
      </c>
      <c r="P133" s="230">
        <f t="shared" si="31"/>
        <v>7.7237047474620776E-2</v>
      </c>
      <c r="Q133" s="227">
        <v>219</v>
      </c>
      <c r="R133" s="228">
        <v>209427</v>
      </c>
      <c r="S133" s="228">
        <v>51160</v>
      </c>
      <c r="T133" s="229">
        <v>48891.864999999998</v>
      </c>
      <c r="U133" s="230">
        <f t="shared" si="32"/>
        <v>7.6999849108731228E-2</v>
      </c>
      <c r="V133" s="227">
        <v>236</v>
      </c>
      <c r="W133" s="228">
        <v>219419</v>
      </c>
      <c r="X133" s="228">
        <v>51106</v>
      </c>
      <c r="Y133" s="229">
        <v>47402.535000000003</v>
      </c>
      <c r="Z133" s="230">
        <f t="shared" si="33"/>
        <v>7.8310517157053033E-2</v>
      </c>
      <c r="AA133" s="227">
        <v>255</v>
      </c>
      <c r="AB133" s="228">
        <v>332772</v>
      </c>
      <c r="AC133" s="228">
        <v>66615</v>
      </c>
      <c r="AD133" s="229">
        <v>55592.92</v>
      </c>
      <c r="AE133" s="230">
        <f t="shared" si="34"/>
        <v>9.6439308433492535E-2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8" t="str">
        <f>$A$14</f>
        <v>Autonom mit Excess-of-Loss-Versicherung</v>
      </c>
      <c r="B134" s="209">
        <v>36</v>
      </c>
      <c r="C134" s="210">
        <v>580840</v>
      </c>
      <c r="D134" s="210">
        <v>73348</v>
      </c>
      <c r="E134" s="211">
        <v>70692.327999999994</v>
      </c>
      <c r="F134" s="212">
        <f t="shared" si="29"/>
        <v>9.2794241354612172E-2</v>
      </c>
      <c r="G134" s="217">
        <v>43</v>
      </c>
      <c r="H134" s="218">
        <v>547772</v>
      </c>
      <c r="I134" s="218">
        <v>70023</v>
      </c>
      <c r="J134" s="219">
        <v>65470.656000000003</v>
      </c>
      <c r="K134" s="220">
        <f t="shared" si="30"/>
        <v>9.3771267241369125E-2</v>
      </c>
      <c r="L134" s="227">
        <v>43</v>
      </c>
      <c r="M134" s="228">
        <v>515893</v>
      </c>
      <c r="N134" s="228">
        <v>66584</v>
      </c>
      <c r="O134" s="229">
        <v>60783.586000000003</v>
      </c>
      <c r="P134" s="230">
        <f t="shared" si="31"/>
        <v>9.0776524652100982E-2</v>
      </c>
      <c r="Q134" s="227">
        <v>42</v>
      </c>
      <c r="R134" s="228">
        <v>473449</v>
      </c>
      <c r="S134" s="228">
        <v>61349</v>
      </c>
      <c r="T134" s="229">
        <v>54187.387000000002</v>
      </c>
      <c r="U134" s="230">
        <f t="shared" si="32"/>
        <v>8.5339772221747406E-2</v>
      </c>
      <c r="V134" s="227">
        <v>48</v>
      </c>
      <c r="W134" s="228">
        <v>457232</v>
      </c>
      <c r="X134" s="228">
        <v>56194</v>
      </c>
      <c r="Y134" s="229">
        <v>49795.862999999998</v>
      </c>
      <c r="Z134" s="230">
        <f t="shared" si="33"/>
        <v>8.2264372228442253E-2</v>
      </c>
      <c r="AA134" s="227">
        <v>49</v>
      </c>
      <c r="AB134" s="228">
        <v>385989</v>
      </c>
      <c r="AC134" s="228">
        <v>41112</v>
      </c>
      <c r="AD134" s="229">
        <v>36754.900999999998</v>
      </c>
      <c r="AE134" s="230">
        <f t="shared" si="34"/>
        <v>6.376022763296986E-2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8" t="str">
        <f>$A$15</f>
        <v>Teilautonom: Altersrenten durch VE sichergestellt</v>
      </c>
      <c r="B135" s="209">
        <v>715</v>
      </c>
      <c r="C135" s="210">
        <v>1136135</v>
      </c>
      <c r="D135" s="210">
        <v>134738</v>
      </c>
      <c r="E135" s="211">
        <v>178881.109</v>
      </c>
      <c r="F135" s="212">
        <f t="shared" si="29"/>
        <v>0.23480817893458944</v>
      </c>
      <c r="G135" s="217">
        <v>735</v>
      </c>
      <c r="H135" s="218">
        <v>855169</v>
      </c>
      <c r="I135" s="218">
        <v>125724</v>
      </c>
      <c r="J135" s="219">
        <v>137446.70199999999</v>
      </c>
      <c r="K135" s="220">
        <f t="shared" si="30"/>
        <v>0.19685997074302758</v>
      </c>
      <c r="L135" s="227">
        <v>737</v>
      </c>
      <c r="M135" s="228">
        <v>800754</v>
      </c>
      <c r="N135" s="228">
        <v>114777</v>
      </c>
      <c r="O135" s="229">
        <v>126430.111</v>
      </c>
      <c r="P135" s="230">
        <f t="shared" si="31"/>
        <v>0.18881554780198989</v>
      </c>
      <c r="Q135" s="227">
        <v>718</v>
      </c>
      <c r="R135" s="228">
        <v>614998</v>
      </c>
      <c r="S135" s="228">
        <v>96767</v>
      </c>
      <c r="T135" s="229">
        <v>98964.051000000007</v>
      </c>
      <c r="U135" s="230">
        <f t="shared" si="32"/>
        <v>0.15585858698965119</v>
      </c>
      <c r="V135" s="227">
        <v>723</v>
      </c>
      <c r="W135" s="228">
        <v>572845</v>
      </c>
      <c r="X135" s="228">
        <v>91019</v>
      </c>
      <c r="Y135" s="229">
        <v>90106.04</v>
      </c>
      <c r="Z135" s="230">
        <f t="shared" si="33"/>
        <v>0.14885808515038501</v>
      </c>
      <c r="AA135" s="227">
        <v>750</v>
      </c>
      <c r="AB135" s="228">
        <v>503582</v>
      </c>
      <c r="AC135" s="228">
        <v>81663</v>
      </c>
      <c r="AD135" s="229">
        <v>79841.84</v>
      </c>
      <c r="AE135" s="230">
        <f t="shared" si="34"/>
        <v>0.1385049001501911</v>
      </c>
      <c r="AF135" s="227"/>
      <c r="AG135" s="228"/>
      <c r="AH135" s="228"/>
      <c r="AI135" s="229"/>
      <c r="AJ135" s="230" t="e">
        <f t="shared" si="35"/>
        <v>#DIV/0!</v>
      </c>
    </row>
    <row r="136" spans="1:36" ht="25.5" x14ac:dyDescent="0.2">
      <c r="A136" s="118" t="str">
        <f>$A$16</f>
        <v>Teilautonom: Kauf individueller Altersrenten bei einer Versicherung</v>
      </c>
      <c r="B136" s="209">
        <v>88</v>
      </c>
      <c r="C136" s="210">
        <v>52963</v>
      </c>
      <c r="D136" s="210">
        <v>1160</v>
      </c>
      <c r="E136" s="211">
        <v>9339.6360000000004</v>
      </c>
      <c r="F136" s="212">
        <f t="shared" si="29"/>
        <v>1.2259667515097604E-2</v>
      </c>
      <c r="G136" s="217">
        <v>114</v>
      </c>
      <c r="H136" s="218">
        <v>57612</v>
      </c>
      <c r="I136" s="218">
        <v>1430</v>
      </c>
      <c r="J136" s="219">
        <v>9976.4580000000005</v>
      </c>
      <c r="K136" s="220">
        <f t="shared" si="30"/>
        <v>1.4288922188900856E-2</v>
      </c>
      <c r="L136" s="227">
        <v>132</v>
      </c>
      <c r="M136" s="228">
        <v>64897</v>
      </c>
      <c r="N136" s="228">
        <v>1429</v>
      </c>
      <c r="O136" s="229">
        <v>10376.592000000001</v>
      </c>
      <c r="P136" s="230">
        <f t="shared" si="31"/>
        <v>1.5496798091063496E-2</v>
      </c>
      <c r="Q136" s="227">
        <v>144</v>
      </c>
      <c r="R136" s="228">
        <v>183846</v>
      </c>
      <c r="S136" s="228">
        <v>1731</v>
      </c>
      <c r="T136" s="229">
        <v>19691.564999999999</v>
      </c>
      <c r="U136" s="230">
        <f t="shared" si="32"/>
        <v>3.1012266227004696E-2</v>
      </c>
      <c r="V136" s="227">
        <v>155</v>
      </c>
      <c r="W136" s="228">
        <v>189434</v>
      </c>
      <c r="X136" s="228">
        <v>2146</v>
      </c>
      <c r="Y136" s="229">
        <v>19362.060000000001</v>
      </c>
      <c r="Z136" s="230">
        <f t="shared" si="33"/>
        <v>3.1986747793675809E-2</v>
      </c>
      <c r="AA136" s="227">
        <v>175</v>
      </c>
      <c r="AB136" s="228">
        <v>230609</v>
      </c>
      <c r="AC136" s="228">
        <v>2767</v>
      </c>
      <c r="AD136" s="229">
        <v>21033.972000000002</v>
      </c>
      <c r="AE136" s="230">
        <f t="shared" si="34"/>
        <v>3.6488490140281278E-2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8" t="str">
        <f>$A$17</f>
        <v>Vollversicherung (Kollektiv)</v>
      </c>
      <c r="B137" s="209">
        <v>0</v>
      </c>
      <c r="C137" s="210">
        <v>0</v>
      </c>
      <c r="D137" s="210">
        <v>0</v>
      </c>
      <c r="E137" s="211">
        <v>0</v>
      </c>
      <c r="F137" s="212">
        <f t="shared" si="29"/>
        <v>0</v>
      </c>
      <c r="G137" s="217">
        <v>0</v>
      </c>
      <c r="H137" s="218">
        <v>0</v>
      </c>
      <c r="I137" s="218">
        <v>0</v>
      </c>
      <c r="J137" s="219">
        <v>0</v>
      </c>
      <c r="K137" s="220">
        <f t="shared" si="30"/>
        <v>0</v>
      </c>
      <c r="L137" s="227">
        <v>0</v>
      </c>
      <c r="M137" s="228">
        <v>0</v>
      </c>
      <c r="N137" s="228">
        <v>0</v>
      </c>
      <c r="O137" s="229">
        <v>0</v>
      </c>
      <c r="P137" s="230">
        <f t="shared" si="31"/>
        <v>0</v>
      </c>
      <c r="Q137" s="227">
        <v>0</v>
      </c>
      <c r="R137" s="228">
        <v>0</v>
      </c>
      <c r="S137" s="228">
        <v>0</v>
      </c>
      <c r="T137" s="229">
        <v>0</v>
      </c>
      <c r="U137" s="230">
        <f t="shared" si="32"/>
        <v>0</v>
      </c>
      <c r="V137" s="227">
        <v>0</v>
      </c>
      <c r="W137" s="228">
        <v>0</v>
      </c>
      <c r="X137" s="228">
        <v>0</v>
      </c>
      <c r="Y137" s="229">
        <v>0</v>
      </c>
      <c r="Z137" s="230">
        <f t="shared" si="33"/>
        <v>0</v>
      </c>
      <c r="AA137" s="227">
        <v>0</v>
      </c>
      <c r="AB137" s="228">
        <v>0</v>
      </c>
      <c r="AC137" s="228">
        <v>0</v>
      </c>
      <c r="AD137" s="229">
        <v>0</v>
      </c>
      <c r="AE137" s="230">
        <f t="shared" si="34"/>
        <v>0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customHeight="1" x14ac:dyDescent="0.2">
      <c r="A138" s="118" t="str">
        <f>$A$18</f>
        <v>Spareinrichtung</v>
      </c>
      <c r="B138" s="209">
        <v>42</v>
      </c>
      <c r="C138" s="210">
        <v>3065</v>
      </c>
      <c r="D138" s="210">
        <v>18</v>
      </c>
      <c r="E138" s="211">
        <v>501.541</v>
      </c>
      <c r="F138" s="212">
        <f t="shared" si="29"/>
        <v>6.5834748861621226E-4</v>
      </c>
      <c r="G138" s="217">
        <v>49</v>
      </c>
      <c r="H138" s="218">
        <v>2216</v>
      </c>
      <c r="I138" s="218">
        <v>26</v>
      </c>
      <c r="J138" s="219">
        <v>585.58299999999997</v>
      </c>
      <c r="K138" s="220">
        <f t="shared" si="30"/>
        <v>8.3870948207701859E-4</v>
      </c>
      <c r="L138" s="227">
        <v>47</v>
      </c>
      <c r="M138" s="228">
        <v>1439</v>
      </c>
      <c r="N138" s="228">
        <v>22</v>
      </c>
      <c r="O138" s="229">
        <v>177.67500000000001</v>
      </c>
      <c r="P138" s="230">
        <f t="shared" si="31"/>
        <v>2.6534661870002276E-4</v>
      </c>
      <c r="Q138" s="227">
        <v>50</v>
      </c>
      <c r="R138" s="228">
        <v>1319</v>
      </c>
      <c r="S138" s="228">
        <v>20</v>
      </c>
      <c r="T138" s="229">
        <v>165.2</v>
      </c>
      <c r="U138" s="230">
        <f t="shared" si="32"/>
        <v>2.6017365205361666E-4</v>
      </c>
      <c r="V138" s="227">
        <v>54</v>
      </c>
      <c r="W138" s="228">
        <v>1331</v>
      </c>
      <c r="X138" s="228">
        <v>20</v>
      </c>
      <c r="Y138" s="229">
        <v>161.92599999999999</v>
      </c>
      <c r="Z138" s="230">
        <f t="shared" si="33"/>
        <v>2.6750697618118876E-4</v>
      </c>
      <c r="AA138" s="227">
        <v>59</v>
      </c>
      <c r="AB138" s="228">
        <v>1272</v>
      </c>
      <c r="AC138" s="228">
        <v>21</v>
      </c>
      <c r="AD138" s="229">
        <v>131.90299999999999</v>
      </c>
      <c r="AE138" s="230">
        <f t="shared" si="34"/>
        <v>2.2881752029400444E-4</v>
      </c>
      <c r="AF138" s="227"/>
      <c r="AG138" s="228"/>
      <c r="AH138" s="228"/>
      <c r="AI138" s="229"/>
      <c r="AJ138" s="230" t="e">
        <f t="shared" si="35"/>
        <v>#DIV/0!</v>
      </c>
    </row>
    <row r="139" spans="1:36" ht="12.75" hidden="1" customHeight="1" x14ac:dyDescent="0.2">
      <c r="A139" s="118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8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8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8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8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8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8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8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8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8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8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8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8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8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8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8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A155" s="119"/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634960.52999999991</v>
      </c>
      <c r="U156" s="235">
        <f t="shared" si="37"/>
        <v>1.0000000000000002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1.0000000000000002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8" t="str">
        <f>$A$12</f>
        <v>Autonom ohne Rückversicherung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8" si="38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78" si="39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78" si="40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78" si="41">T172/T$196</f>
        <v>0</v>
      </c>
      <c r="V172" s="255">
        <v>0</v>
      </c>
      <c r="W172" s="256">
        <v>0</v>
      </c>
      <c r="X172" s="256">
        <v>0</v>
      </c>
      <c r="Y172" s="257">
        <v>0</v>
      </c>
      <c r="Z172" s="258">
        <f t="shared" ref="Z172:Z178" si="42">Y172/Y$196</f>
        <v>0</v>
      </c>
      <c r="AA172" s="255">
        <v>0</v>
      </c>
      <c r="AB172" s="256">
        <v>0</v>
      </c>
      <c r="AC172" s="256">
        <v>0</v>
      </c>
      <c r="AD172" s="257">
        <v>0</v>
      </c>
      <c r="AE172" s="258">
        <f t="shared" ref="AE172:AE178" si="43">AD172/AD$196</f>
        <v>0</v>
      </c>
      <c r="AF172" s="255"/>
      <c r="AG172" s="256"/>
      <c r="AH172" s="256"/>
      <c r="AI172" s="257"/>
      <c r="AJ172" s="258" t="e">
        <f t="shared" ref="AJ172:AJ178" si="44">AI172/AI$196</f>
        <v>#DIV/0!</v>
      </c>
    </row>
    <row r="173" spans="1:36" x14ac:dyDescent="0.2">
      <c r="A173" s="118" t="str">
        <f>$A$13</f>
        <v>Autonom mit Stop-Loss-Versicherung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8" t="str">
        <f>$A$14</f>
        <v>Autonom mit Excess-of-Loss-Versicherung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8" t="str">
        <f>$A$15</f>
        <v>Teilautonom: Altersrenten durch VE sichergestellt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  <c r="AF175" s="255"/>
      <c r="AG175" s="256"/>
      <c r="AH175" s="256"/>
      <c r="AI175" s="257"/>
      <c r="AJ175" s="258" t="e">
        <f t="shared" si="44"/>
        <v>#DIV/0!</v>
      </c>
    </row>
    <row r="176" spans="1:36" ht="25.5" x14ac:dyDescent="0.2">
      <c r="A176" s="118" t="str">
        <f>$A$16</f>
        <v>Teilautonom: Kauf individueller Altersrenten bei einer Versicherung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8" t="str">
        <f>$A$17</f>
        <v>Vollversicherung (Kollektiv)</v>
      </c>
      <c r="B177" s="237">
        <v>76</v>
      </c>
      <c r="C177" s="238">
        <v>815444</v>
      </c>
      <c r="D177" s="238">
        <v>534</v>
      </c>
      <c r="E177" s="239">
        <v>76366.240000000005</v>
      </c>
      <c r="F177" s="240">
        <f t="shared" si="38"/>
        <v>1</v>
      </c>
      <c r="G177" s="245">
        <v>106</v>
      </c>
      <c r="H177" s="246">
        <v>1050185</v>
      </c>
      <c r="I177" s="246">
        <v>678</v>
      </c>
      <c r="J177" s="247">
        <v>96100.048999999999</v>
      </c>
      <c r="K177" s="248">
        <f t="shared" si="39"/>
        <v>1</v>
      </c>
      <c r="L177" s="255">
        <v>121</v>
      </c>
      <c r="M177" s="256">
        <v>1074744</v>
      </c>
      <c r="N177" s="256">
        <v>896</v>
      </c>
      <c r="O177" s="257">
        <v>99681.796000000002</v>
      </c>
      <c r="P177" s="258">
        <f t="shared" si="40"/>
        <v>1</v>
      </c>
      <c r="Q177" s="255">
        <v>126</v>
      </c>
      <c r="R177" s="256">
        <v>1053694</v>
      </c>
      <c r="S177" s="256">
        <v>1156</v>
      </c>
      <c r="T177" s="257">
        <v>97827.23</v>
      </c>
      <c r="U177" s="258">
        <f t="shared" si="41"/>
        <v>1</v>
      </c>
      <c r="V177" s="255">
        <v>136</v>
      </c>
      <c r="W177" s="256">
        <v>1086675</v>
      </c>
      <c r="X177" s="256">
        <v>12270</v>
      </c>
      <c r="Y177" s="257">
        <v>98666.89</v>
      </c>
      <c r="Z177" s="258">
        <f t="shared" si="42"/>
        <v>1</v>
      </c>
      <c r="AA177" s="255">
        <v>149</v>
      </c>
      <c r="AB177" s="256">
        <v>1014705</v>
      </c>
      <c r="AC177" s="256">
        <v>5133</v>
      </c>
      <c r="AD177" s="257">
        <v>102274.91499999999</v>
      </c>
      <c r="AE177" s="258">
        <f t="shared" si="43"/>
        <v>1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customHeight="1" x14ac:dyDescent="0.2">
      <c r="A178" s="118" t="str">
        <f>$A$18</f>
        <v>Spareinrichtung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  <c r="AF178" s="255"/>
      <c r="AG178" s="256"/>
      <c r="AH178" s="256"/>
      <c r="AI178" s="257"/>
      <c r="AJ178" s="258" t="e">
        <f t="shared" si="44"/>
        <v>#DIV/0!</v>
      </c>
    </row>
    <row r="179" spans="1:36" ht="12.75" hidden="1" customHeight="1" x14ac:dyDescent="0.2">
      <c r="A179" s="118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8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8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8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8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8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8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8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8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8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8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8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8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8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8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8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A195" s="119"/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Translation!$A$428</f>
        <v>Verwaltungsform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8" t="str">
        <f>Translation!$A429</f>
        <v>Vorsorgeeinrichtung eines Arbeitgebers</v>
      </c>
      <c r="B12" s="30">
        <v>566</v>
      </c>
      <c r="C12" s="6">
        <v>332095</v>
      </c>
      <c r="D12" s="6">
        <v>138718</v>
      </c>
      <c r="E12" s="150">
        <v>133290.16699999999</v>
      </c>
      <c r="F12" s="31">
        <f t="shared" ref="F12:F17" si="0">E12/E$36</f>
        <v>0.1364141167062479</v>
      </c>
      <c r="G12" s="41">
        <v>629</v>
      </c>
      <c r="H12" s="42">
        <v>239740</v>
      </c>
      <c r="I12" s="42">
        <v>90731</v>
      </c>
      <c r="J12" s="160">
        <v>84554.34</v>
      </c>
      <c r="K12" s="44">
        <f t="shared" ref="K12:K17" si="1">J12/J$36</f>
        <v>9.1693488762277453E-2</v>
      </c>
      <c r="L12" s="76">
        <v>680</v>
      </c>
      <c r="M12" s="122">
        <v>246382</v>
      </c>
      <c r="N12" s="122">
        <v>93818</v>
      </c>
      <c r="O12" s="166">
        <v>85857.244999999995</v>
      </c>
      <c r="P12" s="124">
        <f t="shared" ref="P12:P17" si="2">O12/O$36</f>
        <v>9.5049713519705592E-2</v>
      </c>
      <c r="Q12" s="76">
        <v>706</v>
      </c>
      <c r="R12" s="122">
        <v>256188</v>
      </c>
      <c r="S12" s="122">
        <v>91654</v>
      </c>
      <c r="T12" s="166">
        <v>87206.671000000002</v>
      </c>
      <c r="U12" s="124">
        <f t="shared" ref="U12:U17" si="3">T12/T$36</f>
        <v>0.10139542581785774</v>
      </c>
      <c r="V12" s="76">
        <v>735</v>
      </c>
      <c r="W12" s="122">
        <v>250072</v>
      </c>
      <c r="X12" s="122">
        <v>89058</v>
      </c>
      <c r="Y12" s="166">
        <v>80980.982999999993</v>
      </c>
      <c r="Z12" s="124">
        <f t="shared" ref="Z12:Z17" si="4">Y12/Y$36</f>
        <v>9.8369820736624952E-2</v>
      </c>
      <c r="AA12" s="76">
        <v>818</v>
      </c>
      <c r="AB12" s="122">
        <v>265689</v>
      </c>
      <c r="AC12" s="122">
        <v>88619</v>
      </c>
      <c r="AD12" s="166">
        <v>90023.186000000002</v>
      </c>
      <c r="AE12" s="124">
        <f t="shared" ref="AE12:AE17" si="5">AD12/AD$36</f>
        <v>0.11196481767559675</v>
      </c>
      <c r="AF12" s="76">
        <v>876</v>
      </c>
      <c r="AG12" s="122">
        <v>271768</v>
      </c>
      <c r="AH12" s="122">
        <v>91834</v>
      </c>
      <c r="AI12" s="166">
        <v>79366.039999999994</v>
      </c>
      <c r="AJ12" s="124">
        <f t="shared" ref="AJ12:AJ17" si="6">AI12/AI$36</f>
        <v>0.10646659767120566</v>
      </c>
    </row>
    <row r="13" spans="1:36" x14ac:dyDescent="0.2">
      <c r="A13" s="118" t="str">
        <f>Translation!$A430</f>
        <v>Vorsorgeeinrichtung eines Konzerns</v>
      </c>
      <c r="B13" s="30">
        <v>498</v>
      </c>
      <c r="C13" s="6">
        <v>675105</v>
      </c>
      <c r="D13" s="6">
        <v>294500</v>
      </c>
      <c r="E13" s="150">
        <v>270246.21999999997</v>
      </c>
      <c r="F13" s="31">
        <f t="shared" si="0"/>
        <v>0.27658003755447574</v>
      </c>
      <c r="G13" s="41">
        <v>533</v>
      </c>
      <c r="H13" s="42">
        <v>684035</v>
      </c>
      <c r="I13" s="42">
        <v>297171</v>
      </c>
      <c r="J13" s="160">
        <v>260184.21599999999</v>
      </c>
      <c r="K13" s="44">
        <f t="shared" si="1"/>
        <v>0.28215226428256635</v>
      </c>
      <c r="L13" s="76">
        <v>529</v>
      </c>
      <c r="M13" s="122">
        <v>673637</v>
      </c>
      <c r="N13" s="122">
        <v>298932</v>
      </c>
      <c r="O13" s="166">
        <v>256429.80300000001</v>
      </c>
      <c r="P13" s="124">
        <f t="shared" si="2"/>
        <v>0.28388494544711451</v>
      </c>
      <c r="Q13" s="76">
        <v>527</v>
      </c>
      <c r="R13" s="122">
        <v>658747</v>
      </c>
      <c r="S13" s="122">
        <v>293242</v>
      </c>
      <c r="T13" s="166">
        <v>242617.495</v>
      </c>
      <c r="U13" s="124">
        <f t="shared" si="3"/>
        <v>0.28209199977817029</v>
      </c>
      <c r="V13" s="76">
        <v>550</v>
      </c>
      <c r="W13" s="122">
        <v>614153</v>
      </c>
      <c r="X13" s="122">
        <v>261637</v>
      </c>
      <c r="Y13" s="166">
        <v>214187.03599999999</v>
      </c>
      <c r="Z13" s="124">
        <f t="shared" si="4"/>
        <v>0.26017886613489288</v>
      </c>
      <c r="AA13" s="76">
        <v>561</v>
      </c>
      <c r="AB13" s="122">
        <v>626349</v>
      </c>
      <c r="AC13" s="122">
        <v>267793</v>
      </c>
      <c r="AD13" s="166">
        <v>206967.057</v>
      </c>
      <c r="AE13" s="124">
        <f t="shared" si="5"/>
        <v>0.25741178280293081</v>
      </c>
      <c r="AF13" s="76">
        <v>556</v>
      </c>
      <c r="AG13" s="122">
        <v>614435</v>
      </c>
      <c r="AH13" s="122">
        <v>264590</v>
      </c>
      <c r="AI13" s="166">
        <v>233004.948</v>
      </c>
      <c r="AJ13" s="124">
        <f t="shared" si="6"/>
        <v>0.31256749176494375</v>
      </c>
    </row>
    <row r="14" spans="1:36" x14ac:dyDescent="0.2">
      <c r="A14" s="118" t="str">
        <f>Translation!$A431</f>
        <v>Anderer Zusammenschluss mehrerer Arbeitgeber</v>
      </c>
      <c r="B14" s="30">
        <v>139</v>
      </c>
      <c r="C14" s="6">
        <v>147765</v>
      </c>
      <c r="D14" s="6">
        <v>70660</v>
      </c>
      <c r="E14" s="150">
        <v>51169.43</v>
      </c>
      <c r="F14" s="31">
        <f t="shared" si="0"/>
        <v>5.2368698703875005E-2</v>
      </c>
      <c r="G14" s="41">
        <v>148</v>
      </c>
      <c r="H14" s="42">
        <v>121927</v>
      </c>
      <c r="I14" s="42">
        <v>61839</v>
      </c>
      <c r="J14" s="160">
        <v>43302.769</v>
      </c>
      <c r="K14" s="44">
        <f t="shared" si="1"/>
        <v>4.6958937443979776E-2</v>
      </c>
      <c r="L14" s="76">
        <v>162</v>
      </c>
      <c r="M14" s="122">
        <v>149471</v>
      </c>
      <c r="N14" s="122">
        <v>73347</v>
      </c>
      <c r="O14" s="166">
        <v>51566.955999999998</v>
      </c>
      <c r="P14" s="124">
        <f t="shared" si="2"/>
        <v>5.7088069794031519E-2</v>
      </c>
      <c r="Q14" s="76">
        <v>167</v>
      </c>
      <c r="R14" s="122">
        <v>151805</v>
      </c>
      <c r="S14" s="122">
        <v>74383</v>
      </c>
      <c r="T14" s="166">
        <v>51170.544999999998</v>
      </c>
      <c r="U14" s="124">
        <f t="shared" si="3"/>
        <v>5.9496127304376187E-2</v>
      </c>
      <c r="V14" s="76">
        <v>170</v>
      </c>
      <c r="W14" s="122">
        <v>169864</v>
      </c>
      <c r="X14" s="122">
        <v>75071</v>
      </c>
      <c r="Y14" s="166">
        <v>53573.053</v>
      </c>
      <c r="Z14" s="124">
        <f t="shared" si="4"/>
        <v>6.5076656576565736E-2</v>
      </c>
      <c r="AA14" s="76">
        <v>164</v>
      </c>
      <c r="AB14" s="122">
        <v>90805</v>
      </c>
      <c r="AC14" s="122">
        <v>30789</v>
      </c>
      <c r="AD14" s="166">
        <v>22622.091</v>
      </c>
      <c r="AE14" s="124">
        <f t="shared" si="5"/>
        <v>2.8135843739808968E-2</v>
      </c>
      <c r="AF14" s="76">
        <v>171</v>
      </c>
      <c r="AG14" s="122">
        <v>96363</v>
      </c>
      <c r="AH14" s="122">
        <v>31639</v>
      </c>
      <c r="AI14" s="166">
        <v>24520.55</v>
      </c>
      <c r="AJ14" s="124">
        <f t="shared" si="6"/>
        <v>3.28934079554263E-2</v>
      </c>
    </row>
    <row r="15" spans="1:36" x14ac:dyDescent="0.2">
      <c r="A15" s="118" t="str">
        <f>Translation!$A432</f>
        <v>Gemeinschaftseinrichtung</v>
      </c>
      <c r="B15" s="30">
        <v>101</v>
      </c>
      <c r="C15" s="6">
        <v>937201</v>
      </c>
      <c r="D15" s="6">
        <v>116615</v>
      </c>
      <c r="E15" s="150">
        <v>105687.24</v>
      </c>
      <c r="F15" s="31">
        <f t="shared" si="0"/>
        <v>0.1081642540947618</v>
      </c>
      <c r="G15" s="41">
        <v>103</v>
      </c>
      <c r="H15" s="42">
        <v>872315</v>
      </c>
      <c r="I15" s="42">
        <v>110645</v>
      </c>
      <c r="J15" s="160">
        <v>91992.251000000004</v>
      </c>
      <c r="K15" s="44">
        <f t="shared" si="1"/>
        <v>9.9759402453914348E-2</v>
      </c>
      <c r="L15" s="76">
        <v>106</v>
      </c>
      <c r="M15" s="122">
        <v>844651</v>
      </c>
      <c r="N15" s="122">
        <v>101972</v>
      </c>
      <c r="O15" s="166">
        <v>87168.917000000001</v>
      </c>
      <c r="P15" s="124">
        <f t="shared" si="2"/>
        <v>9.650182216623647E-2</v>
      </c>
      <c r="Q15" s="76">
        <v>105</v>
      </c>
      <c r="R15" s="122">
        <v>778836</v>
      </c>
      <c r="S15" s="122">
        <v>96460</v>
      </c>
      <c r="T15" s="166">
        <v>79724.338000000003</v>
      </c>
      <c r="U15" s="124">
        <f t="shared" si="3"/>
        <v>9.269569755227576E-2</v>
      </c>
      <c r="V15" s="76">
        <v>105</v>
      </c>
      <c r="W15" s="122">
        <v>838419</v>
      </c>
      <c r="X15" s="122">
        <v>120277</v>
      </c>
      <c r="Y15" s="166">
        <v>91418.653999999995</v>
      </c>
      <c r="Z15" s="124">
        <f t="shared" si="4"/>
        <v>0.11104874592549144</v>
      </c>
      <c r="AA15" s="76">
        <v>123</v>
      </c>
      <c r="AB15" s="122">
        <v>1071631</v>
      </c>
      <c r="AC15" s="122">
        <v>238173</v>
      </c>
      <c r="AD15" s="166">
        <v>181617.16800000001</v>
      </c>
      <c r="AE15" s="124">
        <f t="shared" si="5"/>
        <v>0.22588328635556429</v>
      </c>
      <c r="AF15" s="76">
        <v>123</v>
      </c>
      <c r="AG15" s="122">
        <v>1049827</v>
      </c>
      <c r="AH15" s="122">
        <v>229189</v>
      </c>
      <c r="AI15" s="166">
        <v>172307.15700000001</v>
      </c>
      <c r="AJ15" s="124">
        <f t="shared" si="6"/>
        <v>0.23114365741554285</v>
      </c>
    </row>
    <row r="16" spans="1:36" x14ac:dyDescent="0.2">
      <c r="A16" s="118" t="str">
        <f>Translation!$A433</f>
        <v>Sammeleinrichtung</v>
      </c>
      <c r="B16" s="30">
        <v>109</v>
      </c>
      <c r="C16" s="6">
        <v>1698556</v>
      </c>
      <c r="D16" s="6">
        <v>83100</v>
      </c>
      <c r="E16" s="150">
        <v>198649.18599999999</v>
      </c>
      <c r="F16" s="31">
        <f t="shared" si="0"/>
        <v>0.20330496879492352</v>
      </c>
      <c r="G16" s="41">
        <v>112</v>
      </c>
      <c r="H16" s="42">
        <v>1687187</v>
      </c>
      <c r="I16" s="42">
        <v>79622</v>
      </c>
      <c r="J16" s="160">
        <v>185357.079</v>
      </c>
      <c r="K16" s="44">
        <f t="shared" si="1"/>
        <v>0.20100727224995282</v>
      </c>
      <c r="L16" s="76">
        <v>117</v>
      </c>
      <c r="M16" s="122">
        <v>1659986</v>
      </c>
      <c r="N16" s="122">
        <v>70940</v>
      </c>
      <c r="O16" s="166">
        <v>180384.90599999999</v>
      </c>
      <c r="P16" s="124">
        <f t="shared" si="2"/>
        <v>0.19969815754720549</v>
      </c>
      <c r="Q16" s="76">
        <v>116</v>
      </c>
      <c r="R16" s="122">
        <v>1604391</v>
      </c>
      <c r="S16" s="122">
        <v>60526</v>
      </c>
      <c r="T16" s="166">
        <v>167399.39799999999</v>
      </c>
      <c r="U16" s="124">
        <f t="shared" si="3"/>
        <v>0.19463572049279396</v>
      </c>
      <c r="V16" s="76">
        <v>123</v>
      </c>
      <c r="W16" s="122">
        <v>1582704</v>
      </c>
      <c r="X16" s="122">
        <v>70281</v>
      </c>
      <c r="Y16" s="166">
        <v>161980.34400000001</v>
      </c>
      <c r="Z16" s="124">
        <f t="shared" si="4"/>
        <v>0.19676196573381735</v>
      </c>
      <c r="AA16" s="76">
        <v>130</v>
      </c>
      <c r="AB16" s="122">
        <v>1549450</v>
      </c>
      <c r="AC16" s="122">
        <v>58825</v>
      </c>
      <c r="AD16" s="166">
        <v>152150.33900000001</v>
      </c>
      <c r="AE16" s="124">
        <f t="shared" si="5"/>
        <v>0.18923441529180315</v>
      </c>
      <c r="AF16" s="76">
        <v>124</v>
      </c>
      <c r="AG16" s="122">
        <v>1507488</v>
      </c>
      <c r="AH16" s="122">
        <v>142795</v>
      </c>
      <c r="AI16" s="166">
        <v>90648.31</v>
      </c>
      <c r="AJ16" s="124">
        <f t="shared" si="6"/>
        <v>0.121601344231673</v>
      </c>
    </row>
    <row r="17" spans="1:36" ht="25.5" x14ac:dyDescent="0.2">
      <c r="A17" s="119" t="str">
        <f>Translation!$A434</f>
        <v>Sammel-/Gemeinschaftseinrichtung öffentlich-rechtl. Arbeitgeber</v>
      </c>
      <c r="B17" s="30">
        <v>43</v>
      </c>
      <c r="C17" s="6">
        <v>525059</v>
      </c>
      <c r="D17" s="6">
        <v>245913</v>
      </c>
      <c r="E17" s="150">
        <v>218057.27</v>
      </c>
      <c r="F17" s="31">
        <f t="shared" si="0"/>
        <v>0.22316792414571593</v>
      </c>
      <c r="G17" s="41">
        <v>62</v>
      </c>
      <c r="H17" s="42">
        <v>636693</v>
      </c>
      <c r="I17" s="42">
        <v>297287</v>
      </c>
      <c r="J17" s="160">
        <v>256750.50399999999</v>
      </c>
      <c r="K17" s="44">
        <f t="shared" si="1"/>
        <v>0.27842863480730939</v>
      </c>
      <c r="L17" s="76">
        <v>60</v>
      </c>
      <c r="M17" s="122">
        <v>601785</v>
      </c>
      <c r="N17" s="122">
        <v>278482</v>
      </c>
      <c r="O17" s="166">
        <v>241879.95600000001</v>
      </c>
      <c r="P17" s="124">
        <f t="shared" si="2"/>
        <v>0.26777729152570634</v>
      </c>
      <c r="Q17" s="76">
        <v>61</v>
      </c>
      <c r="R17" s="122">
        <v>600127</v>
      </c>
      <c r="S17" s="122">
        <v>272560</v>
      </c>
      <c r="T17" s="166">
        <v>231946.69200000001</v>
      </c>
      <c r="U17" s="124">
        <f t="shared" si="3"/>
        <v>0.26968502905452607</v>
      </c>
      <c r="V17" s="76">
        <v>60</v>
      </c>
      <c r="W17" s="122">
        <v>582943</v>
      </c>
      <c r="X17" s="122">
        <v>262277</v>
      </c>
      <c r="Y17" s="166">
        <v>221089.88399999999</v>
      </c>
      <c r="Z17" s="124">
        <f t="shared" si="4"/>
        <v>0.26856394489260776</v>
      </c>
      <c r="AA17" s="76">
        <v>49</v>
      </c>
      <c r="AB17" s="122">
        <v>400113</v>
      </c>
      <c r="AC17" s="122">
        <v>184619</v>
      </c>
      <c r="AD17" s="166">
        <v>150651.174</v>
      </c>
      <c r="AE17" s="124">
        <f t="shared" si="5"/>
        <v>0.18736985413429605</v>
      </c>
      <c r="AF17" s="76">
        <v>55</v>
      </c>
      <c r="AG17" s="122">
        <v>392867</v>
      </c>
      <c r="AH17" s="122">
        <v>183285</v>
      </c>
      <c r="AI17" s="166">
        <v>145607.82999999999</v>
      </c>
      <c r="AJ17" s="124">
        <f t="shared" si="6"/>
        <v>0.19532750096120846</v>
      </c>
    </row>
    <row r="18" spans="1:36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922141.15899999987</v>
      </c>
      <c r="K36" s="66">
        <f t="shared" si="8"/>
        <v>1.0000000000000002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823229.95399999991</v>
      </c>
      <c r="Z36" s="127">
        <f t="shared" si="8"/>
        <v>1.0000000000000002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8" t="str">
        <f>$A$12</f>
        <v>Vorsorgeeinrichtung eines Arbeitgebers</v>
      </c>
      <c r="B52" s="33">
        <v>553</v>
      </c>
      <c r="C52" s="8">
        <v>240192</v>
      </c>
      <c r="D52" s="8">
        <v>92067</v>
      </c>
      <c r="E52" s="152">
        <v>86761.535000000003</v>
      </c>
      <c r="F52" s="34">
        <f t="shared" ref="F52:F57" si="9">E52/E$76</f>
        <v>0.10351128747593205</v>
      </c>
      <c r="G52" s="47">
        <v>621</v>
      </c>
      <c r="H52" s="48">
        <v>237408</v>
      </c>
      <c r="I52" s="48">
        <v>89474</v>
      </c>
      <c r="J52" s="162">
        <v>83795.784</v>
      </c>
      <c r="K52" s="50">
        <f t="shared" ref="K52:K57" si="10">J52/J$76</f>
        <v>0.10549701244811681</v>
      </c>
      <c r="L52" s="128">
        <v>672</v>
      </c>
      <c r="M52" s="129">
        <v>243675</v>
      </c>
      <c r="N52" s="129">
        <v>92616</v>
      </c>
      <c r="O52" s="168">
        <v>85125.197</v>
      </c>
      <c r="P52" s="131">
        <f t="shared" ref="P52:P57" si="11">O52/O$76</f>
        <v>0.11065600986783361</v>
      </c>
      <c r="Q52" s="128">
        <v>698</v>
      </c>
      <c r="R52" s="129">
        <v>253528</v>
      </c>
      <c r="S52" s="129">
        <v>90475</v>
      </c>
      <c r="T52" s="168">
        <v>86488.729000000007</v>
      </c>
      <c r="U52" s="131">
        <f t="shared" ref="U52:U57" si="12">T52/T$76</f>
        <v>0.11802698369306824</v>
      </c>
      <c r="V52" s="128">
        <v>727</v>
      </c>
      <c r="W52" s="129">
        <v>247543</v>
      </c>
      <c r="X52" s="129">
        <v>87921</v>
      </c>
      <c r="Y52" s="168">
        <v>80287.793999999994</v>
      </c>
      <c r="Z52" s="131">
        <f t="shared" ref="Z52:Z57" si="13">Y52/Y$76</f>
        <v>0.11404808684404541</v>
      </c>
      <c r="AA52" s="128">
        <v>809</v>
      </c>
      <c r="AB52" s="129">
        <v>237227</v>
      </c>
      <c r="AC52" s="129">
        <v>74962</v>
      </c>
      <c r="AD52" s="168">
        <v>78641.448999999993</v>
      </c>
      <c r="AE52" s="131">
        <f t="shared" ref="AE52:AE57" si="14">AD52/AD$76</f>
        <v>0.11586560296793408</v>
      </c>
      <c r="AF52" s="128">
        <v>861</v>
      </c>
      <c r="AG52" s="129">
        <v>239345</v>
      </c>
      <c r="AH52" s="129">
        <v>76994</v>
      </c>
      <c r="AI52" s="168">
        <v>67483.591</v>
      </c>
      <c r="AJ52" s="131">
        <f t="shared" ref="AJ52:AJ57" si="15">AI52/AI$76</f>
        <v>0.10943427398059793</v>
      </c>
    </row>
    <row r="53" spans="1:36" x14ac:dyDescent="0.2">
      <c r="A53" s="118" t="str">
        <f>$A$13</f>
        <v>Vorsorgeeinrichtung eines Konzerns</v>
      </c>
      <c r="B53" s="33">
        <v>498</v>
      </c>
      <c r="C53" s="8">
        <v>675105</v>
      </c>
      <c r="D53" s="8">
        <v>294500</v>
      </c>
      <c r="E53" s="152">
        <v>270246.21999999997</v>
      </c>
      <c r="F53" s="34">
        <f t="shared" si="9"/>
        <v>0.32241861750952161</v>
      </c>
      <c r="G53" s="47">
        <v>533</v>
      </c>
      <c r="H53" s="48">
        <v>684035</v>
      </c>
      <c r="I53" s="48">
        <v>297171</v>
      </c>
      <c r="J53" s="162">
        <v>260184.21599999999</v>
      </c>
      <c r="K53" s="50">
        <f t="shared" si="10"/>
        <v>0.32756609179950519</v>
      </c>
      <c r="L53" s="128">
        <v>529</v>
      </c>
      <c r="M53" s="129">
        <v>673637</v>
      </c>
      <c r="N53" s="129">
        <v>298932</v>
      </c>
      <c r="O53" s="168">
        <v>256429.80300000001</v>
      </c>
      <c r="P53" s="131">
        <f t="shared" si="11"/>
        <v>0.333338421656453</v>
      </c>
      <c r="Q53" s="128">
        <v>527</v>
      </c>
      <c r="R53" s="129">
        <v>658747</v>
      </c>
      <c r="S53" s="129">
        <v>293242</v>
      </c>
      <c r="T53" s="168">
        <v>242617.495</v>
      </c>
      <c r="U53" s="131">
        <f t="shared" si="12"/>
        <v>0.33108835633389944</v>
      </c>
      <c r="V53" s="128">
        <v>550</v>
      </c>
      <c r="W53" s="129">
        <v>614153</v>
      </c>
      <c r="X53" s="129">
        <v>261637</v>
      </c>
      <c r="Y53" s="168">
        <v>214187.03599999999</v>
      </c>
      <c r="Z53" s="131">
        <f t="shared" si="13"/>
        <v>0.30425075177176597</v>
      </c>
      <c r="AA53" s="128">
        <v>559</v>
      </c>
      <c r="AB53" s="129">
        <v>622133</v>
      </c>
      <c r="AC53" s="129">
        <v>265995</v>
      </c>
      <c r="AD53" s="168">
        <v>205720.8</v>
      </c>
      <c r="AE53" s="131">
        <f t="shared" si="14"/>
        <v>0.30309671093478674</v>
      </c>
      <c r="AF53" s="128">
        <v>556</v>
      </c>
      <c r="AG53" s="129">
        <v>614435</v>
      </c>
      <c r="AH53" s="129">
        <v>264590</v>
      </c>
      <c r="AI53" s="168">
        <v>233004.948</v>
      </c>
      <c r="AJ53" s="131">
        <f t="shared" si="15"/>
        <v>0.37785077735811323</v>
      </c>
    </row>
    <row r="54" spans="1:36" x14ac:dyDescent="0.2">
      <c r="A54" s="118" t="str">
        <f>$A$14</f>
        <v>Anderer Zusammenschluss mehrerer Arbeitgeber</v>
      </c>
      <c r="B54" s="33">
        <v>134</v>
      </c>
      <c r="C54" s="8">
        <v>124484</v>
      </c>
      <c r="D54" s="8">
        <v>62233</v>
      </c>
      <c r="E54" s="152">
        <v>44175.87</v>
      </c>
      <c r="F54" s="34">
        <f t="shared" si="9"/>
        <v>5.2704244790844269E-2</v>
      </c>
      <c r="G54" s="47">
        <v>148</v>
      </c>
      <c r="H54" s="48">
        <v>121927</v>
      </c>
      <c r="I54" s="48">
        <v>61839</v>
      </c>
      <c r="J54" s="162">
        <v>43302.769</v>
      </c>
      <c r="K54" s="50">
        <f t="shared" si="10"/>
        <v>5.4517214854519727E-2</v>
      </c>
      <c r="L54" s="128">
        <v>160</v>
      </c>
      <c r="M54" s="129">
        <v>148586</v>
      </c>
      <c r="N54" s="129">
        <v>72887</v>
      </c>
      <c r="O54" s="168">
        <v>51319.913</v>
      </c>
      <c r="P54" s="131">
        <f t="shared" si="11"/>
        <v>6.6711819760538846E-2</v>
      </c>
      <c r="Q54" s="128">
        <v>165</v>
      </c>
      <c r="R54" s="129">
        <v>150946</v>
      </c>
      <c r="S54" s="129">
        <v>73950</v>
      </c>
      <c r="T54" s="168">
        <v>50933.321000000004</v>
      </c>
      <c r="U54" s="131">
        <f t="shared" si="12"/>
        <v>6.9506238750494415E-2</v>
      </c>
      <c r="V54" s="128">
        <v>168</v>
      </c>
      <c r="W54" s="129">
        <v>169015</v>
      </c>
      <c r="X54" s="129">
        <v>74647</v>
      </c>
      <c r="Y54" s="168">
        <v>53341.607000000004</v>
      </c>
      <c r="Z54" s="131">
        <f t="shared" si="13"/>
        <v>7.5771271378273788E-2</v>
      </c>
      <c r="AA54" s="128">
        <v>160</v>
      </c>
      <c r="AB54" s="129">
        <v>83075</v>
      </c>
      <c r="AC54" s="129">
        <v>27539</v>
      </c>
      <c r="AD54" s="168">
        <v>20596.258999999998</v>
      </c>
      <c r="AE54" s="131">
        <f t="shared" si="14"/>
        <v>3.0345294984566458E-2</v>
      </c>
      <c r="AF54" s="128">
        <v>165</v>
      </c>
      <c r="AG54" s="129">
        <v>86086</v>
      </c>
      <c r="AH54" s="129">
        <v>27544</v>
      </c>
      <c r="AI54" s="168">
        <v>21868.703000000001</v>
      </c>
      <c r="AJ54" s="131">
        <f t="shared" si="15"/>
        <v>3.5463222988568049E-2</v>
      </c>
    </row>
    <row r="55" spans="1:36" x14ac:dyDescent="0.2">
      <c r="A55" s="118" t="str">
        <f>$A$15</f>
        <v>Gemeinschaftseinrichtung</v>
      </c>
      <c r="B55" s="33">
        <v>101</v>
      </c>
      <c r="C55" s="8">
        <v>937201</v>
      </c>
      <c r="D55" s="8">
        <v>116615</v>
      </c>
      <c r="E55" s="152">
        <v>105687.24</v>
      </c>
      <c r="F55" s="34">
        <f t="shared" si="9"/>
        <v>0.1260906954006499</v>
      </c>
      <c r="G55" s="47">
        <v>103</v>
      </c>
      <c r="H55" s="48">
        <v>872315</v>
      </c>
      <c r="I55" s="48">
        <v>110645</v>
      </c>
      <c r="J55" s="162">
        <v>91992.251000000004</v>
      </c>
      <c r="K55" s="50">
        <f t="shared" si="10"/>
        <v>0.11581618054766676</v>
      </c>
      <c r="L55" s="128">
        <v>106</v>
      </c>
      <c r="M55" s="129">
        <v>844651</v>
      </c>
      <c r="N55" s="129">
        <v>101972</v>
      </c>
      <c r="O55" s="168">
        <v>87168.917000000001</v>
      </c>
      <c r="P55" s="131">
        <f t="shared" si="11"/>
        <v>0.1133126839015758</v>
      </c>
      <c r="Q55" s="128">
        <v>105</v>
      </c>
      <c r="R55" s="129">
        <v>778836</v>
      </c>
      <c r="S55" s="129">
        <v>96460</v>
      </c>
      <c r="T55" s="168">
        <v>79724.338000000003</v>
      </c>
      <c r="U55" s="131">
        <f t="shared" si="12"/>
        <v>0.10879594659168434</v>
      </c>
      <c r="V55" s="128">
        <v>105</v>
      </c>
      <c r="W55" s="129">
        <v>838419</v>
      </c>
      <c r="X55" s="129">
        <v>120277</v>
      </c>
      <c r="Y55" s="168">
        <v>91418.653999999995</v>
      </c>
      <c r="Z55" s="131">
        <f t="shared" si="13"/>
        <v>0.12985937302696024</v>
      </c>
      <c r="AA55" s="128">
        <v>119</v>
      </c>
      <c r="AB55" s="129">
        <v>1008703</v>
      </c>
      <c r="AC55" s="129">
        <v>208894</v>
      </c>
      <c r="AD55" s="168">
        <v>155964.06299999999</v>
      </c>
      <c r="AE55" s="131">
        <f t="shared" si="14"/>
        <v>0.22978811340090971</v>
      </c>
      <c r="AF55" s="128">
        <v>118</v>
      </c>
      <c r="AG55" s="129">
        <v>980293</v>
      </c>
      <c r="AH55" s="129">
        <v>197817</v>
      </c>
      <c r="AI55" s="168">
        <v>144988.06299999999</v>
      </c>
      <c r="AJ55" s="131">
        <f t="shared" si="15"/>
        <v>0.2351188366703573</v>
      </c>
    </row>
    <row r="56" spans="1:36" x14ac:dyDescent="0.2">
      <c r="A56" s="118" t="str">
        <f>$A$16</f>
        <v>Sammeleinrichtung</v>
      </c>
      <c r="B56" s="33">
        <v>109</v>
      </c>
      <c r="C56" s="8">
        <v>1698556</v>
      </c>
      <c r="D56" s="8">
        <v>83100</v>
      </c>
      <c r="E56" s="152">
        <v>198649.18599999999</v>
      </c>
      <c r="F56" s="34">
        <f t="shared" si="9"/>
        <v>0.2369994145320953</v>
      </c>
      <c r="G56" s="47">
        <v>112</v>
      </c>
      <c r="H56" s="48">
        <v>1687187</v>
      </c>
      <c r="I56" s="48">
        <v>79622</v>
      </c>
      <c r="J56" s="162">
        <v>185357.079</v>
      </c>
      <c r="K56" s="50">
        <f t="shared" si="10"/>
        <v>0.23336040475031022</v>
      </c>
      <c r="L56" s="128">
        <v>117</v>
      </c>
      <c r="M56" s="129">
        <v>1659986</v>
      </c>
      <c r="N56" s="129">
        <v>70940</v>
      </c>
      <c r="O56" s="168">
        <v>180384.90599999999</v>
      </c>
      <c r="P56" s="131">
        <f t="shared" si="11"/>
        <v>0.23448608216841174</v>
      </c>
      <c r="Q56" s="128">
        <v>116</v>
      </c>
      <c r="R56" s="129">
        <v>1604391</v>
      </c>
      <c r="S56" s="129">
        <v>60526</v>
      </c>
      <c r="T56" s="168">
        <v>167399.39799999999</v>
      </c>
      <c r="U56" s="131">
        <f t="shared" si="12"/>
        <v>0.22844185879960657</v>
      </c>
      <c r="V56" s="128">
        <v>123</v>
      </c>
      <c r="W56" s="129">
        <v>1582704</v>
      </c>
      <c r="X56" s="129">
        <v>70281</v>
      </c>
      <c r="Y56" s="168">
        <v>161980.34400000001</v>
      </c>
      <c r="Z56" s="131">
        <f t="shared" si="13"/>
        <v>0.2300916169092945</v>
      </c>
      <c r="AA56" s="128">
        <v>130</v>
      </c>
      <c r="AB56" s="129">
        <v>1549450</v>
      </c>
      <c r="AC56" s="129">
        <v>58825</v>
      </c>
      <c r="AD56" s="168">
        <v>152150.33900000001</v>
      </c>
      <c r="AE56" s="131">
        <f t="shared" si="14"/>
        <v>0.224169200773635</v>
      </c>
      <c r="AF56" s="128">
        <v>124</v>
      </c>
      <c r="AG56" s="129">
        <v>1507488</v>
      </c>
      <c r="AH56" s="129">
        <v>142795</v>
      </c>
      <c r="AI56" s="168">
        <v>90648.31</v>
      </c>
      <c r="AJ56" s="131">
        <f t="shared" si="15"/>
        <v>0.14699917187895611</v>
      </c>
    </row>
    <row r="57" spans="1:36" ht="25.5" x14ac:dyDescent="0.2">
      <c r="A57" s="118" t="str">
        <f>$A$17</f>
        <v>Sammel-/Gemeinschaftseinrichtung öffentlich-rechtl. Arbeitgeber</v>
      </c>
      <c r="B57" s="33">
        <v>23</v>
      </c>
      <c r="C57" s="8">
        <v>328514</v>
      </c>
      <c r="D57" s="8">
        <v>144337</v>
      </c>
      <c r="E57" s="152">
        <v>132664.239</v>
      </c>
      <c r="F57" s="34">
        <f t="shared" si="9"/>
        <v>0.15827574029095678</v>
      </c>
      <c r="G57" s="47">
        <v>32</v>
      </c>
      <c r="H57" s="48">
        <v>333655</v>
      </c>
      <c r="I57" s="48">
        <v>147084</v>
      </c>
      <c r="J57" s="162">
        <v>129663.228</v>
      </c>
      <c r="K57" s="50">
        <f t="shared" si="10"/>
        <v>0.16324309559988134</v>
      </c>
      <c r="L57" s="128">
        <v>32</v>
      </c>
      <c r="M57" s="129">
        <v>279654</v>
      </c>
      <c r="N57" s="129">
        <v>123960</v>
      </c>
      <c r="O57" s="168">
        <v>108848.93</v>
      </c>
      <c r="P57" s="131">
        <f t="shared" si="11"/>
        <v>0.14149498264518703</v>
      </c>
      <c r="Q57" s="128">
        <v>32</v>
      </c>
      <c r="R57" s="129">
        <v>281606</v>
      </c>
      <c r="S57" s="129">
        <v>124074</v>
      </c>
      <c r="T57" s="168">
        <v>105624.47900000001</v>
      </c>
      <c r="U57" s="131">
        <f t="shared" si="12"/>
        <v>0.14414061583124696</v>
      </c>
      <c r="V57" s="128">
        <v>32</v>
      </c>
      <c r="W57" s="129">
        <v>277978</v>
      </c>
      <c r="X57" s="129">
        <v>120004</v>
      </c>
      <c r="Y57" s="168">
        <v>102766.51</v>
      </c>
      <c r="Z57" s="131">
        <f t="shared" si="13"/>
        <v>0.14597890006966016</v>
      </c>
      <c r="AA57" s="128">
        <v>25</v>
      </c>
      <c r="AB57" s="129">
        <v>164069</v>
      </c>
      <c r="AC57" s="129">
        <v>78691</v>
      </c>
      <c r="AD57" s="168">
        <v>65656.989000000001</v>
      </c>
      <c r="AE57" s="131">
        <f t="shared" si="14"/>
        <v>9.6735076938168005E-2</v>
      </c>
      <c r="AF57" s="128">
        <v>23</v>
      </c>
      <c r="AG57" s="129">
        <v>146985</v>
      </c>
      <c r="AH57" s="129">
        <v>73887</v>
      </c>
      <c r="AI57" s="168">
        <v>58665.029000000002</v>
      </c>
      <c r="AJ57" s="131">
        <f t="shared" si="15"/>
        <v>9.513371712340743E-2</v>
      </c>
    </row>
    <row r="58" spans="1:36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794295.32699999993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0.99999999999999989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703981.94499999995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8" t="str">
        <f>$A$12</f>
        <v>Vorsorgeeinrichtung eines Arbeitgebers</v>
      </c>
      <c r="B92" s="36">
        <v>13</v>
      </c>
      <c r="C92" s="10">
        <v>91903</v>
      </c>
      <c r="D92" s="10">
        <v>46651</v>
      </c>
      <c r="E92" s="154">
        <v>46528.631999999998</v>
      </c>
      <c r="F92" s="37">
        <f t="shared" ref="F92:F97" si="19">E92/E$116</f>
        <v>0.33494264339913271</v>
      </c>
      <c r="G92" s="53">
        <v>8</v>
      </c>
      <c r="H92" s="54">
        <v>2332</v>
      </c>
      <c r="I92" s="54">
        <v>1257</v>
      </c>
      <c r="J92" s="164">
        <v>758.55600000000004</v>
      </c>
      <c r="K92" s="56">
        <f t="shared" ref="K92:K97" si="20">J92/J$116</f>
        <v>5.9333651174486475E-3</v>
      </c>
      <c r="L92" s="136">
        <v>8</v>
      </c>
      <c r="M92" s="137">
        <v>2707</v>
      </c>
      <c r="N92" s="137">
        <v>1202</v>
      </c>
      <c r="O92" s="170">
        <v>732.048</v>
      </c>
      <c r="P92" s="139">
        <f t="shared" ref="P92:P97" si="21">O92/O$116</f>
        <v>5.4626323473771759E-3</v>
      </c>
      <c r="Q92" s="136">
        <v>8</v>
      </c>
      <c r="R92" s="137">
        <v>2660</v>
      </c>
      <c r="S92" s="137">
        <v>1179</v>
      </c>
      <c r="T92" s="170">
        <v>717.94200000000001</v>
      </c>
      <c r="U92" s="139">
        <f t="shared" ref="U92:U97" si="22">T92/T$116</f>
        <v>5.6407666911494148E-3</v>
      </c>
      <c r="V92" s="136">
        <v>8</v>
      </c>
      <c r="W92" s="137">
        <v>2529</v>
      </c>
      <c r="X92" s="137">
        <v>1137</v>
      </c>
      <c r="Y92" s="170">
        <v>693.18899999999996</v>
      </c>
      <c r="Z92" s="139">
        <f t="shared" ref="Z92:Z97" si="23">Y92/Y$116</f>
        <v>5.8130027143681708E-3</v>
      </c>
      <c r="AA92" s="136">
        <v>9</v>
      </c>
      <c r="AB92" s="137">
        <v>28462</v>
      </c>
      <c r="AC92" s="137">
        <v>13657</v>
      </c>
      <c r="AD92" s="170">
        <v>11381.736999999999</v>
      </c>
      <c r="AE92" s="139">
        <f t="shared" ref="AE92:AE97" si="24">AD92/AD$116</f>
        <v>9.0835080830405368E-2</v>
      </c>
      <c r="AF92" s="136">
        <v>15</v>
      </c>
      <c r="AG92" s="137">
        <v>32423</v>
      </c>
      <c r="AH92" s="137">
        <v>14840</v>
      </c>
      <c r="AI92" s="170">
        <v>11882.449000000001</v>
      </c>
      <c r="AJ92" s="139">
        <f t="shared" ref="AJ92:AJ97" si="25">AI92/AI$116</f>
        <v>9.225776715710482E-2</v>
      </c>
    </row>
    <row r="93" spans="1:36" x14ac:dyDescent="0.2">
      <c r="A93" s="118" t="str">
        <f>$A$13</f>
        <v>Vorsorgeeinrichtung eines Konzerns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9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0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1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2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3"/>
        <v>0</v>
      </c>
      <c r="AA93" s="136">
        <v>2</v>
      </c>
      <c r="AB93" s="137">
        <v>4216</v>
      </c>
      <c r="AC93" s="137">
        <v>1798</v>
      </c>
      <c r="AD93" s="170">
        <v>1246.2570000000001</v>
      </c>
      <c r="AE93" s="139">
        <f t="shared" si="24"/>
        <v>9.9460965694830698E-3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5"/>
        <v>0</v>
      </c>
    </row>
    <row r="94" spans="1:36" x14ac:dyDescent="0.2">
      <c r="A94" s="118" t="str">
        <f>$A$14</f>
        <v>Anderer Zusammenschluss mehrerer Arbeitgeber</v>
      </c>
      <c r="B94" s="36">
        <v>5</v>
      </c>
      <c r="C94" s="10">
        <v>23281</v>
      </c>
      <c r="D94" s="10">
        <v>8427</v>
      </c>
      <c r="E94" s="154">
        <v>6993.56</v>
      </c>
      <c r="F94" s="37">
        <f t="shared" si="19"/>
        <v>5.0344086479276649E-2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0"/>
        <v>0</v>
      </c>
      <c r="L94" s="136">
        <v>2</v>
      </c>
      <c r="M94" s="137">
        <v>885</v>
      </c>
      <c r="N94" s="137">
        <v>460</v>
      </c>
      <c r="O94" s="170">
        <v>247.04300000000001</v>
      </c>
      <c r="P94" s="139">
        <f t="shared" si="21"/>
        <v>1.8434652959820937E-3</v>
      </c>
      <c r="Q94" s="136">
        <v>2</v>
      </c>
      <c r="R94" s="137">
        <v>859</v>
      </c>
      <c r="S94" s="137">
        <v>433</v>
      </c>
      <c r="T94" s="170">
        <v>237.22399999999999</v>
      </c>
      <c r="U94" s="139">
        <f t="shared" si="22"/>
        <v>1.8638347353145917E-3</v>
      </c>
      <c r="V94" s="136">
        <v>2</v>
      </c>
      <c r="W94" s="137">
        <v>849</v>
      </c>
      <c r="X94" s="137">
        <v>424</v>
      </c>
      <c r="Y94" s="170">
        <v>231.446</v>
      </c>
      <c r="Z94" s="139">
        <f t="shared" si="23"/>
        <v>1.9408793651221464E-3</v>
      </c>
      <c r="AA94" s="136">
        <v>4</v>
      </c>
      <c r="AB94" s="137">
        <v>7730</v>
      </c>
      <c r="AC94" s="137">
        <v>3250</v>
      </c>
      <c r="AD94" s="170">
        <v>2025.8320000000001</v>
      </c>
      <c r="AE94" s="139">
        <f t="shared" si="24"/>
        <v>1.6167709152726143E-2</v>
      </c>
      <c r="AF94" s="136">
        <v>6</v>
      </c>
      <c r="AG94" s="137">
        <v>10277</v>
      </c>
      <c r="AH94" s="137">
        <v>4095</v>
      </c>
      <c r="AI94" s="170">
        <v>2651.8470000000002</v>
      </c>
      <c r="AJ94" s="139">
        <f t="shared" si="25"/>
        <v>2.0589483116003018E-2</v>
      </c>
    </row>
    <row r="95" spans="1:36" x14ac:dyDescent="0.2">
      <c r="A95" s="118" t="str">
        <f>$A$15</f>
        <v>Gemeinschaftseinrichtung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3"/>
        <v>0</v>
      </c>
      <c r="AA95" s="136">
        <v>4</v>
      </c>
      <c r="AB95" s="137">
        <v>62928</v>
      </c>
      <c r="AC95" s="137">
        <v>29279</v>
      </c>
      <c r="AD95" s="170">
        <v>25653.105</v>
      </c>
      <c r="AE95" s="139">
        <f t="shared" si="24"/>
        <v>0.20473165618093936</v>
      </c>
      <c r="AF95" s="136">
        <v>5</v>
      </c>
      <c r="AG95" s="137">
        <v>69534</v>
      </c>
      <c r="AH95" s="137">
        <v>31372</v>
      </c>
      <c r="AI95" s="170">
        <v>27319.094000000001</v>
      </c>
      <c r="AJ95" s="139">
        <f t="shared" si="25"/>
        <v>0.21211103983657403</v>
      </c>
    </row>
    <row r="96" spans="1:36" x14ac:dyDescent="0.2">
      <c r="A96" s="118" t="str">
        <f>$A$16</f>
        <v>Sammeleinrichtung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25.5" x14ac:dyDescent="0.2">
      <c r="A97" s="118" t="str">
        <f>$A$17</f>
        <v>Sammel-/Gemeinschaftseinrichtung öffentlich-rechtl. Arbeitgeber</v>
      </c>
      <c r="B97" s="36">
        <v>20</v>
      </c>
      <c r="C97" s="10">
        <v>196545</v>
      </c>
      <c r="D97" s="10">
        <v>101576</v>
      </c>
      <c r="E97" s="154">
        <v>85393.031000000003</v>
      </c>
      <c r="F97" s="37">
        <f t="shared" si="19"/>
        <v>0.61471327012159072</v>
      </c>
      <c r="G97" s="53">
        <v>30</v>
      </c>
      <c r="H97" s="54">
        <v>303038</v>
      </c>
      <c r="I97" s="54">
        <v>150203</v>
      </c>
      <c r="J97" s="164">
        <v>127087.276</v>
      </c>
      <c r="K97" s="56">
        <f t="shared" si="20"/>
        <v>0.99406663488255143</v>
      </c>
      <c r="L97" s="136">
        <v>28</v>
      </c>
      <c r="M97" s="137">
        <v>322131</v>
      </c>
      <c r="N97" s="137">
        <v>154522</v>
      </c>
      <c r="O97" s="170">
        <v>133031.02600000001</v>
      </c>
      <c r="P97" s="139">
        <f t="shared" si="21"/>
        <v>0.99269390235664079</v>
      </c>
      <c r="Q97" s="136">
        <v>29</v>
      </c>
      <c r="R97" s="137">
        <v>318521</v>
      </c>
      <c r="S97" s="137">
        <v>148486</v>
      </c>
      <c r="T97" s="170">
        <v>126322.213</v>
      </c>
      <c r="U97" s="139">
        <f t="shared" si="22"/>
        <v>0.99249539857353597</v>
      </c>
      <c r="V97" s="136">
        <v>28</v>
      </c>
      <c r="W97" s="137">
        <v>304965</v>
      </c>
      <c r="X97" s="137">
        <v>142273</v>
      </c>
      <c r="Y97" s="170">
        <v>118323.374</v>
      </c>
      <c r="Z97" s="139">
        <f t="shared" si="23"/>
        <v>0.99224611792050976</v>
      </c>
      <c r="AA97" s="136">
        <v>24</v>
      </c>
      <c r="AB97" s="137">
        <v>236044</v>
      </c>
      <c r="AC97" s="137">
        <v>105928</v>
      </c>
      <c r="AD97" s="170">
        <v>84994.184999999998</v>
      </c>
      <c r="AE97" s="139">
        <f t="shared" si="24"/>
        <v>0.67831945726644605</v>
      </c>
      <c r="AF97" s="136">
        <v>32</v>
      </c>
      <c r="AG97" s="137">
        <v>245882</v>
      </c>
      <c r="AH97" s="137">
        <v>109398</v>
      </c>
      <c r="AI97" s="170">
        <v>86942.801000000007</v>
      </c>
      <c r="AJ97" s="139">
        <f t="shared" si="25"/>
        <v>0.67504170989031809</v>
      </c>
    </row>
    <row r="98" spans="1:36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127845.83199999999</v>
      </c>
      <c r="K116" s="72">
        <f t="shared" si="27"/>
        <v>1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119248.00899999999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128796.19100000001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8" t="str">
        <f>$A$12</f>
        <v>Vorsorgeeinrichtung eines Arbeitgebers</v>
      </c>
      <c r="B132" s="209">
        <v>527</v>
      </c>
      <c r="C132" s="210">
        <v>235509</v>
      </c>
      <c r="D132" s="210">
        <v>92063</v>
      </c>
      <c r="E132" s="211">
        <v>85818.506999999998</v>
      </c>
      <c r="F132" s="212">
        <f t="shared" ref="F132:F137" si="29">E132/E$156</f>
        <v>0.11264961101932409</v>
      </c>
      <c r="G132" s="217">
        <v>583</v>
      </c>
      <c r="H132" s="218">
        <v>231256</v>
      </c>
      <c r="I132" s="218">
        <v>89305</v>
      </c>
      <c r="J132" s="219">
        <v>82645.629000000001</v>
      </c>
      <c r="K132" s="220">
        <f t="shared" ref="K132:K137" si="30">J132/J$156</f>
        <v>0.11837036371363141</v>
      </c>
      <c r="L132" s="227">
        <v>621</v>
      </c>
      <c r="M132" s="228">
        <v>236871</v>
      </c>
      <c r="N132" s="228">
        <v>92434</v>
      </c>
      <c r="O132" s="229">
        <v>83704.623000000007</v>
      </c>
      <c r="P132" s="230">
        <f t="shared" ref="P132:P137" si="31">O132/O$156</f>
        <v>0.1250076751518793</v>
      </c>
      <c r="Q132" s="227">
        <v>646</v>
      </c>
      <c r="R132" s="228">
        <v>247019</v>
      </c>
      <c r="S132" s="228">
        <v>90281</v>
      </c>
      <c r="T132" s="229">
        <v>85186.115000000005</v>
      </c>
      <c r="U132" s="230">
        <f t="shared" ref="U132:U137" si="32">T132/T$156</f>
        <v>0.1341597012337129</v>
      </c>
      <c r="V132" s="227">
        <v>664</v>
      </c>
      <c r="W132" s="228">
        <v>239728</v>
      </c>
      <c r="X132" s="228">
        <v>87741</v>
      </c>
      <c r="Y132" s="229">
        <v>78805.951000000001</v>
      </c>
      <c r="Z132" s="230">
        <f t="shared" ref="Z132:Z137" si="33">Y132/Y$156</f>
        <v>0.13018997355022008</v>
      </c>
      <c r="AA132" s="227">
        <v>740</v>
      </c>
      <c r="AB132" s="228">
        <v>229709</v>
      </c>
      <c r="AC132" s="228">
        <v>74577</v>
      </c>
      <c r="AD132" s="229">
        <v>70335.289999999994</v>
      </c>
      <c r="AE132" s="230">
        <f t="shared" ref="AE132:AE137" si="34">AD132/AD$156</f>
        <v>0.12201349966990657</v>
      </c>
      <c r="AF132" s="227"/>
      <c r="AG132" s="228"/>
      <c r="AH132" s="228"/>
      <c r="AI132" s="229"/>
      <c r="AJ132" s="230" t="e">
        <f t="shared" ref="AJ132:AJ137" si="35">AI132/AI$156</f>
        <v>#DIV/0!</v>
      </c>
    </row>
    <row r="133" spans="1:36" x14ac:dyDescent="0.2">
      <c r="A133" s="118" t="str">
        <f>$A$13</f>
        <v>Vorsorgeeinrichtung eines Konzerns</v>
      </c>
      <c r="B133" s="209">
        <v>484</v>
      </c>
      <c r="C133" s="210">
        <v>671065</v>
      </c>
      <c r="D133" s="210">
        <v>294491</v>
      </c>
      <c r="E133" s="211">
        <v>269700.24300000002</v>
      </c>
      <c r="F133" s="212">
        <f t="shared" si="29"/>
        <v>0.35402185994411656</v>
      </c>
      <c r="G133" s="217">
        <v>511</v>
      </c>
      <c r="H133" s="218">
        <v>679296</v>
      </c>
      <c r="I133" s="218">
        <v>297157</v>
      </c>
      <c r="J133" s="219">
        <v>259591.69699999999</v>
      </c>
      <c r="K133" s="220">
        <f t="shared" si="30"/>
        <v>0.37180385657091192</v>
      </c>
      <c r="L133" s="227">
        <v>507</v>
      </c>
      <c r="M133" s="228">
        <v>668921</v>
      </c>
      <c r="N133" s="228">
        <v>298914</v>
      </c>
      <c r="O133" s="229">
        <v>255846.29500000001</v>
      </c>
      <c r="P133" s="230">
        <f t="shared" si="31"/>
        <v>0.38209061086353474</v>
      </c>
      <c r="Q133" s="227">
        <v>504</v>
      </c>
      <c r="R133" s="228">
        <v>653766</v>
      </c>
      <c r="S133" s="228">
        <v>293065</v>
      </c>
      <c r="T133" s="229">
        <v>241835.82</v>
      </c>
      <c r="U133" s="230">
        <f t="shared" si="32"/>
        <v>0.38086748478681026</v>
      </c>
      <c r="V133" s="227">
        <v>526</v>
      </c>
      <c r="W133" s="228">
        <v>608583</v>
      </c>
      <c r="X133" s="228">
        <v>261476</v>
      </c>
      <c r="Y133" s="229">
        <v>213345.32500000001</v>
      </c>
      <c r="Z133" s="230">
        <f t="shared" si="33"/>
        <v>0.35245336001101119</v>
      </c>
      <c r="AA133" s="227">
        <v>531</v>
      </c>
      <c r="AB133" s="228">
        <v>614943</v>
      </c>
      <c r="AC133" s="228">
        <v>265495</v>
      </c>
      <c r="AD133" s="229">
        <v>204526.32500000001</v>
      </c>
      <c r="AE133" s="230">
        <f t="shared" si="34"/>
        <v>0.35480016770919276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8" t="str">
        <f>$A$14</f>
        <v>Anderer Zusammenschluss mehrerer Arbeitgeber</v>
      </c>
      <c r="B134" s="209">
        <v>129</v>
      </c>
      <c r="C134" s="210">
        <v>123720</v>
      </c>
      <c r="D134" s="210">
        <v>62233</v>
      </c>
      <c r="E134" s="211">
        <v>43999.22</v>
      </c>
      <c r="F134" s="212">
        <f t="shared" si="29"/>
        <v>5.7755549372976916E-2</v>
      </c>
      <c r="G134" s="217">
        <v>140</v>
      </c>
      <c r="H134" s="218">
        <v>119834</v>
      </c>
      <c r="I134" s="218">
        <v>61839</v>
      </c>
      <c r="J134" s="219">
        <v>42889.32</v>
      </c>
      <c r="K134" s="220">
        <f t="shared" si="30"/>
        <v>6.1428831376313026E-2</v>
      </c>
      <c r="L134" s="227">
        <v>154</v>
      </c>
      <c r="M134" s="228">
        <v>146402</v>
      </c>
      <c r="N134" s="228">
        <v>72887</v>
      </c>
      <c r="O134" s="229">
        <v>50914.061999999998</v>
      </c>
      <c r="P134" s="230">
        <f t="shared" si="31"/>
        <v>7.6037001243750207E-2</v>
      </c>
      <c r="Q134" s="227">
        <v>156</v>
      </c>
      <c r="R134" s="228">
        <v>148238</v>
      </c>
      <c r="S134" s="228">
        <v>73815</v>
      </c>
      <c r="T134" s="229">
        <v>50382.123</v>
      </c>
      <c r="U134" s="230">
        <f t="shared" si="32"/>
        <v>7.9346857985015215E-2</v>
      </c>
      <c r="V134" s="227">
        <v>161</v>
      </c>
      <c r="W134" s="228">
        <v>166757</v>
      </c>
      <c r="X134" s="228">
        <v>74502</v>
      </c>
      <c r="Y134" s="229">
        <v>52992.203000000001</v>
      </c>
      <c r="Z134" s="230">
        <f t="shared" si="33"/>
        <v>8.7544829031222432E-2</v>
      </c>
      <c r="AA134" s="227">
        <v>154</v>
      </c>
      <c r="AB134" s="228">
        <v>80772</v>
      </c>
      <c r="AC134" s="228">
        <v>27428</v>
      </c>
      <c r="AD134" s="229">
        <v>20262.017</v>
      </c>
      <c r="AE134" s="230">
        <f t="shared" si="34"/>
        <v>3.5149348279379267E-2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8" t="str">
        <f>$A$15</f>
        <v>Gemeinschaftseinrichtung</v>
      </c>
      <c r="B135" s="209">
        <v>88</v>
      </c>
      <c r="C135" s="210">
        <v>884109</v>
      </c>
      <c r="D135" s="210">
        <v>116615</v>
      </c>
      <c r="E135" s="211">
        <v>101756.356</v>
      </c>
      <c r="F135" s="212">
        <f t="shared" si="29"/>
        <v>0.13357041881588391</v>
      </c>
      <c r="G135" s="217">
        <v>86</v>
      </c>
      <c r="H135" s="218">
        <v>818118</v>
      </c>
      <c r="I135" s="218">
        <v>110645</v>
      </c>
      <c r="J135" s="219">
        <v>88188.835000000006</v>
      </c>
      <c r="K135" s="220">
        <f t="shared" si="30"/>
        <v>0.12630969841649373</v>
      </c>
      <c r="L135" s="227">
        <v>89</v>
      </c>
      <c r="M135" s="228">
        <v>790854</v>
      </c>
      <c r="N135" s="228">
        <v>101972</v>
      </c>
      <c r="O135" s="229">
        <v>83386.077000000005</v>
      </c>
      <c r="P135" s="230">
        <f t="shared" si="31"/>
        <v>0.12453194641119875</v>
      </c>
      <c r="Q135" s="227">
        <v>87</v>
      </c>
      <c r="R135" s="228">
        <v>751073</v>
      </c>
      <c r="S135" s="228">
        <v>96460</v>
      </c>
      <c r="T135" s="229">
        <v>77280.521999999997</v>
      </c>
      <c r="U135" s="230">
        <f t="shared" si="32"/>
        <v>0.12170917458444228</v>
      </c>
      <c r="V135" s="227">
        <v>86</v>
      </c>
      <c r="W135" s="228">
        <v>785896</v>
      </c>
      <c r="X135" s="228">
        <v>119451</v>
      </c>
      <c r="Y135" s="229">
        <v>88187.180999999997</v>
      </c>
      <c r="Z135" s="230">
        <f t="shared" si="33"/>
        <v>0.14568806817467972</v>
      </c>
      <c r="AA135" s="227">
        <v>100</v>
      </c>
      <c r="AB135" s="228">
        <v>957412</v>
      </c>
      <c r="AC135" s="228">
        <v>208085</v>
      </c>
      <c r="AD135" s="229">
        <v>152969.59599999999</v>
      </c>
      <c r="AE135" s="230">
        <f t="shared" si="34"/>
        <v>0.26536260461927069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8" t="str">
        <f>$A$16</f>
        <v>Sammeleinrichtung</v>
      </c>
      <c r="B136" s="209">
        <v>92</v>
      </c>
      <c r="C136" s="210">
        <v>958161</v>
      </c>
      <c r="D136" s="210">
        <v>82579</v>
      </c>
      <c r="E136" s="211">
        <v>128710.273</v>
      </c>
      <c r="F136" s="212">
        <f t="shared" si="29"/>
        <v>0.16895146157274693</v>
      </c>
      <c r="G136" s="217">
        <v>93</v>
      </c>
      <c r="H136" s="218">
        <v>716207</v>
      </c>
      <c r="I136" s="218">
        <v>79127</v>
      </c>
      <c r="J136" s="219">
        <v>96028.377999999997</v>
      </c>
      <c r="K136" s="220">
        <f t="shared" si="30"/>
        <v>0.13753799406245767</v>
      </c>
      <c r="L136" s="227">
        <v>97</v>
      </c>
      <c r="M136" s="228">
        <v>665726</v>
      </c>
      <c r="N136" s="228">
        <v>70504</v>
      </c>
      <c r="O136" s="229">
        <v>87937.009000000005</v>
      </c>
      <c r="P136" s="230">
        <f t="shared" si="31"/>
        <v>0.13132848176019962</v>
      </c>
      <c r="Q136" s="227">
        <v>97</v>
      </c>
      <c r="R136" s="228">
        <v>605463</v>
      </c>
      <c r="S136" s="228">
        <v>60141</v>
      </c>
      <c r="T136" s="229">
        <v>75669.485000000001</v>
      </c>
      <c r="U136" s="230">
        <f t="shared" si="32"/>
        <v>0.11917195073526854</v>
      </c>
      <c r="V136" s="227">
        <v>104</v>
      </c>
      <c r="W136" s="228">
        <v>576097</v>
      </c>
      <c r="X136" s="228">
        <v>59323</v>
      </c>
      <c r="Y136" s="229">
        <v>70012.770999999993</v>
      </c>
      <c r="Z136" s="230">
        <f t="shared" si="33"/>
        <v>0.11566335649788193</v>
      </c>
      <c r="AA136" s="227">
        <v>105</v>
      </c>
      <c r="AB136" s="228">
        <v>603667</v>
      </c>
      <c r="AC136" s="228">
        <v>55497</v>
      </c>
      <c r="AD136" s="229">
        <v>62781.875999999997</v>
      </c>
      <c r="AE136" s="230">
        <f t="shared" si="34"/>
        <v>0.10891028396416814</v>
      </c>
      <c r="AF136" s="227"/>
      <c r="AG136" s="228"/>
      <c r="AH136" s="228"/>
      <c r="AI136" s="229"/>
      <c r="AJ136" s="230" t="e">
        <f t="shared" si="35"/>
        <v>#DIV/0!</v>
      </c>
    </row>
    <row r="137" spans="1:36" ht="25.5" x14ac:dyDescent="0.2">
      <c r="A137" s="118" t="str">
        <f>$A$17</f>
        <v>Sammel-/Gemeinschaftseinrichtung öffentlich-rechtl. Arbeitgeber</v>
      </c>
      <c r="B137" s="209">
        <v>22</v>
      </c>
      <c r="C137" s="210">
        <v>316044</v>
      </c>
      <c r="D137" s="210">
        <v>144337</v>
      </c>
      <c r="E137" s="211">
        <v>131833.451</v>
      </c>
      <c r="F137" s="212">
        <f t="shared" si="29"/>
        <v>0.17305109927495155</v>
      </c>
      <c r="G137" s="217">
        <v>30</v>
      </c>
      <c r="H137" s="218">
        <v>321631</v>
      </c>
      <c r="I137" s="218">
        <v>147084</v>
      </c>
      <c r="J137" s="219">
        <v>128851.41899999999</v>
      </c>
      <c r="K137" s="220">
        <f t="shared" si="30"/>
        <v>0.18454925586019214</v>
      </c>
      <c r="L137" s="227">
        <v>27</v>
      </c>
      <c r="M137" s="228">
        <v>266671</v>
      </c>
      <c r="N137" s="228">
        <v>123700</v>
      </c>
      <c r="O137" s="229">
        <v>107807.804</v>
      </c>
      <c r="P137" s="230">
        <f t="shared" si="31"/>
        <v>0.16100428456943738</v>
      </c>
      <c r="Q137" s="227">
        <v>27</v>
      </c>
      <c r="R137" s="228">
        <v>268801</v>
      </c>
      <c r="S137" s="228">
        <v>123809</v>
      </c>
      <c r="T137" s="229">
        <v>104606.465</v>
      </c>
      <c r="U137" s="230">
        <f t="shared" si="32"/>
        <v>0.16474483067475074</v>
      </c>
      <c r="V137" s="227">
        <v>28</v>
      </c>
      <c r="W137" s="228">
        <v>266076</v>
      </c>
      <c r="X137" s="228">
        <v>120004</v>
      </c>
      <c r="Y137" s="229">
        <v>101971.624</v>
      </c>
      <c r="Z137" s="230">
        <f t="shared" si="33"/>
        <v>0.16846041273498477</v>
      </c>
      <c r="AA137" s="227">
        <v>23</v>
      </c>
      <c r="AB137" s="228">
        <v>163449</v>
      </c>
      <c r="AC137" s="228">
        <v>78691</v>
      </c>
      <c r="AD137" s="229">
        <v>65579.88</v>
      </c>
      <c r="AE137" s="230">
        <f t="shared" si="34"/>
        <v>0.11376409575808266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hidden="1" customHeight="1" x14ac:dyDescent="0.2">
      <c r="A138" s="118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8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8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8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8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8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8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8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8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8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8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8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8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8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8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8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8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A155" s="119"/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761818.05</v>
      </c>
      <c r="F156" s="216">
        <f t="shared" si="36"/>
        <v>0.99999999999999989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698195.27800000005</v>
      </c>
      <c r="K156" s="226">
        <f t="shared" si="37"/>
        <v>0.99999999999999989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0.99999999999999989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605315.05499999993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1.0000000000000002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8" t="str">
        <f>$A$12</f>
        <v>Vorsorgeeinrichtung eines Arbeitgebers</v>
      </c>
      <c r="B172" s="237">
        <v>26</v>
      </c>
      <c r="C172" s="238">
        <v>4683</v>
      </c>
      <c r="D172" s="238">
        <v>4</v>
      </c>
      <c r="E172" s="239">
        <v>943.02800000000002</v>
      </c>
      <c r="F172" s="240">
        <f t="shared" ref="F172:F177" si="38">E172/E$196</f>
        <v>1.2348755156728942E-2</v>
      </c>
      <c r="G172" s="245">
        <v>38</v>
      </c>
      <c r="H172" s="246">
        <v>6152</v>
      </c>
      <c r="I172" s="246">
        <v>169</v>
      </c>
      <c r="J172" s="247">
        <v>1150.155</v>
      </c>
      <c r="K172" s="248">
        <f t="shared" ref="K172:K177" si="39">J172/J$196</f>
        <v>1.1968308153516134E-2</v>
      </c>
      <c r="L172" s="255">
        <v>51</v>
      </c>
      <c r="M172" s="256">
        <v>6804</v>
      </c>
      <c r="N172" s="256">
        <v>182</v>
      </c>
      <c r="O172" s="257">
        <v>1420.5740000000001</v>
      </c>
      <c r="P172" s="258">
        <f t="shared" ref="P172:P177" si="40">O172/O$196</f>
        <v>1.4251087530565762E-2</v>
      </c>
      <c r="Q172" s="255">
        <v>52</v>
      </c>
      <c r="R172" s="256">
        <v>6509</v>
      </c>
      <c r="S172" s="256">
        <v>194</v>
      </c>
      <c r="T172" s="257">
        <v>1302.614</v>
      </c>
      <c r="U172" s="258">
        <f t="shared" ref="U172:U177" si="41">T172/T$196</f>
        <v>1.3315454194092996E-2</v>
      </c>
      <c r="V172" s="255">
        <v>63</v>
      </c>
      <c r="W172" s="256">
        <v>7815</v>
      </c>
      <c r="X172" s="256">
        <v>180</v>
      </c>
      <c r="Y172" s="257">
        <v>1481.8430000000001</v>
      </c>
      <c r="Z172" s="258">
        <f t="shared" ref="Z172:Z177" si="42">Y172/Y$196</f>
        <v>1.5018645059148008E-2</v>
      </c>
      <c r="AA172" s="255">
        <v>69</v>
      </c>
      <c r="AB172" s="256">
        <v>7518</v>
      </c>
      <c r="AC172" s="256">
        <v>385</v>
      </c>
      <c r="AD172" s="257">
        <v>8306.1589999999997</v>
      </c>
      <c r="AE172" s="258">
        <f t="shared" ref="AE172:AE177" si="43">AD172/AD$196</f>
        <v>8.1214039630343363E-2</v>
      </c>
      <c r="AF172" s="255"/>
      <c r="AG172" s="256"/>
      <c r="AH172" s="256"/>
      <c r="AI172" s="257"/>
      <c r="AJ172" s="258" t="e">
        <f t="shared" ref="AJ172:AJ177" si="44">AI172/AI$196</f>
        <v>#DIV/0!</v>
      </c>
    </row>
    <row r="173" spans="1:36" x14ac:dyDescent="0.2">
      <c r="A173" s="118" t="str">
        <f>$A$13</f>
        <v>Vorsorgeeinrichtung eines Konzerns</v>
      </c>
      <c r="B173" s="237">
        <v>14</v>
      </c>
      <c r="C173" s="238">
        <v>4040</v>
      </c>
      <c r="D173" s="238">
        <v>9</v>
      </c>
      <c r="E173" s="239">
        <v>545.97699999999998</v>
      </c>
      <c r="F173" s="240">
        <f t="shared" si="38"/>
        <v>7.1494550471517251E-3</v>
      </c>
      <c r="G173" s="245">
        <v>22</v>
      </c>
      <c r="H173" s="246">
        <v>4739</v>
      </c>
      <c r="I173" s="246">
        <v>14</v>
      </c>
      <c r="J173" s="247">
        <v>592.51900000000001</v>
      </c>
      <c r="K173" s="248">
        <f t="shared" si="39"/>
        <v>6.1656472204296171E-3</v>
      </c>
      <c r="L173" s="255">
        <v>22</v>
      </c>
      <c r="M173" s="256">
        <v>4716</v>
      </c>
      <c r="N173" s="256">
        <v>18</v>
      </c>
      <c r="O173" s="257">
        <v>583.50800000000004</v>
      </c>
      <c r="P173" s="258">
        <f t="shared" si="40"/>
        <v>5.8537067289598198E-3</v>
      </c>
      <c r="Q173" s="255">
        <v>23</v>
      </c>
      <c r="R173" s="256">
        <v>4981</v>
      </c>
      <c r="S173" s="256">
        <v>177</v>
      </c>
      <c r="T173" s="257">
        <v>781.67499999999995</v>
      </c>
      <c r="U173" s="258">
        <f t="shared" si="41"/>
        <v>7.9903621926124251E-3</v>
      </c>
      <c r="V173" s="255">
        <v>24</v>
      </c>
      <c r="W173" s="256">
        <v>5570</v>
      </c>
      <c r="X173" s="256">
        <v>161</v>
      </c>
      <c r="Y173" s="257">
        <v>841.71100000000001</v>
      </c>
      <c r="Z173" s="258">
        <f t="shared" si="42"/>
        <v>8.5308354200684753E-3</v>
      </c>
      <c r="AA173" s="255">
        <v>28</v>
      </c>
      <c r="AB173" s="256">
        <v>7190</v>
      </c>
      <c r="AC173" s="256">
        <v>500</v>
      </c>
      <c r="AD173" s="257">
        <v>1194.4749999999999</v>
      </c>
      <c r="AE173" s="258">
        <f t="shared" si="43"/>
        <v>1.167906128301353E-2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8" t="str">
        <f>$A$14</f>
        <v>Anderer Zusammenschluss mehrerer Arbeitgeber</v>
      </c>
      <c r="B174" s="237">
        <v>5</v>
      </c>
      <c r="C174" s="238">
        <v>764</v>
      </c>
      <c r="D174" s="238">
        <v>0</v>
      </c>
      <c r="E174" s="239">
        <v>176.65</v>
      </c>
      <c r="F174" s="240">
        <f t="shared" si="38"/>
        <v>2.3131949405915493E-3</v>
      </c>
      <c r="G174" s="245">
        <v>8</v>
      </c>
      <c r="H174" s="246">
        <v>2093</v>
      </c>
      <c r="I174" s="246">
        <v>0</v>
      </c>
      <c r="J174" s="247">
        <v>413.44900000000001</v>
      </c>
      <c r="K174" s="248">
        <f t="shared" si="39"/>
        <v>4.3022766825020035E-3</v>
      </c>
      <c r="L174" s="255">
        <v>6</v>
      </c>
      <c r="M174" s="256">
        <v>2184</v>
      </c>
      <c r="N174" s="256">
        <v>0</v>
      </c>
      <c r="O174" s="257">
        <v>405.851</v>
      </c>
      <c r="P174" s="258">
        <f t="shared" si="40"/>
        <v>4.0714655662905594E-3</v>
      </c>
      <c r="Q174" s="255">
        <v>9</v>
      </c>
      <c r="R174" s="256">
        <v>2708</v>
      </c>
      <c r="S174" s="256">
        <v>135</v>
      </c>
      <c r="T174" s="257">
        <v>551.19799999999998</v>
      </c>
      <c r="U174" s="258">
        <f t="shared" si="41"/>
        <v>5.6344026095801756E-3</v>
      </c>
      <c r="V174" s="255">
        <v>7</v>
      </c>
      <c r="W174" s="256">
        <v>2258</v>
      </c>
      <c r="X174" s="256">
        <v>145</v>
      </c>
      <c r="Y174" s="257">
        <v>349.404</v>
      </c>
      <c r="Z174" s="258">
        <f t="shared" si="42"/>
        <v>3.5412487410923766E-3</v>
      </c>
      <c r="AA174" s="255">
        <v>6</v>
      </c>
      <c r="AB174" s="256">
        <v>2303</v>
      </c>
      <c r="AC174" s="256">
        <v>111</v>
      </c>
      <c r="AD174" s="257">
        <v>334.24200000000002</v>
      </c>
      <c r="AE174" s="258">
        <f t="shared" si="43"/>
        <v>3.2680740922639731E-3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8" t="str">
        <f>$A$15</f>
        <v>Gemeinschaftseinrichtung</v>
      </c>
      <c r="B175" s="237">
        <v>13</v>
      </c>
      <c r="C175" s="238">
        <v>53092</v>
      </c>
      <c r="D175" s="238">
        <v>0</v>
      </c>
      <c r="E175" s="239">
        <v>3930.884</v>
      </c>
      <c r="F175" s="240">
        <f t="shared" si="38"/>
        <v>5.1474106882831994E-2</v>
      </c>
      <c r="G175" s="245">
        <v>17</v>
      </c>
      <c r="H175" s="246">
        <v>54197</v>
      </c>
      <c r="I175" s="246">
        <v>0</v>
      </c>
      <c r="J175" s="247">
        <v>3803.4160000000002</v>
      </c>
      <c r="K175" s="248">
        <f t="shared" si="39"/>
        <v>3.9577669726266217E-2</v>
      </c>
      <c r="L175" s="255">
        <v>17</v>
      </c>
      <c r="M175" s="256">
        <v>53797</v>
      </c>
      <c r="N175" s="256">
        <v>0</v>
      </c>
      <c r="O175" s="257">
        <v>3782.84</v>
      </c>
      <c r="P175" s="258">
        <f t="shared" si="40"/>
        <v>3.7949155731503877E-2</v>
      </c>
      <c r="Q175" s="255">
        <v>18</v>
      </c>
      <c r="R175" s="256">
        <v>27763</v>
      </c>
      <c r="S175" s="256">
        <v>0</v>
      </c>
      <c r="T175" s="257">
        <v>2443.8159999999998</v>
      </c>
      <c r="U175" s="258">
        <f t="shared" si="41"/>
        <v>2.4980938333836088E-2</v>
      </c>
      <c r="V175" s="255">
        <v>19</v>
      </c>
      <c r="W175" s="256">
        <v>52523</v>
      </c>
      <c r="X175" s="256">
        <v>826</v>
      </c>
      <c r="Y175" s="257">
        <v>3231.473</v>
      </c>
      <c r="Z175" s="258">
        <f t="shared" si="42"/>
        <v>3.2751341407436678E-2</v>
      </c>
      <c r="AA175" s="255">
        <v>19</v>
      </c>
      <c r="AB175" s="256">
        <v>51291</v>
      </c>
      <c r="AC175" s="256">
        <v>809</v>
      </c>
      <c r="AD175" s="257">
        <v>2994.4670000000001</v>
      </c>
      <c r="AE175" s="258">
        <f t="shared" si="43"/>
        <v>2.9278606586962207E-2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8" t="str">
        <f>$A$16</f>
        <v>Sammeleinrichtung</v>
      </c>
      <c r="B176" s="237">
        <v>17</v>
      </c>
      <c r="C176" s="238">
        <v>740395</v>
      </c>
      <c r="D176" s="238">
        <v>521</v>
      </c>
      <c r="E176" s="239">
        <v>69938.913</v>
      </c>
      <c r="F176" s="240">
        <f t="shared" si="38"/>
        <v>0.91583549222797922</v>
      </c>
      <c r="G176" s="245">
        <v>19</v>
      </c>
      <c r="H176" s="246">
        <v>970980</v>
      </c>
      <c r="I176" s="246">
        <v>495</v>
      </c>
      <c r="J176" s="247">
        <v>89328.701000000001</v>
      </c>
      <c r="K176" s="248">
        <f t="shared" si="39"/>
        <v>0.92953855829979859</v>
      </c>
      <c r="L176" s="255">
        <v>20</v>
      </c>
      <c r="M176" s="256">
        <v>994260</v>
      </c>
      <c r="N176" s="256">
        <v>436</v>
      </c>
      <c r="O176" s="257">
        <v>92447.896999999997</v>
      </c>
      <c r="P176" s="258">
        <f t="shared" si="40"/>
        <v>0.92743008964244578</v>
      </c>
      <c r="Q176" s="255">
        <v>19</v>
      </c>
      <c r="R176" s="256">
        <v>998928</v>
      </c>
      <c r="S176" s="256">
        <v>385</v>
      </c>
      <c r="T176" s="257">
        <v>91729.913</v>
      </c>
      <c r="U176" s="258">
        <f t="shared" si="41"/>
        <v>0.93767259892772192</v>
      </c>
      <c r="V176" s="255">
        <v>19</v>
      </c>
      <c r="W176" s="256">
        <v>1006607</v>
      </c>
      <c r="X176" s="256">
        <v>10958</v>
      </c>
      <c r="Y176" s="257">
        <v>91967.573000000004</v>
      </c>
      <c r="Z176" s="258">
        <f t="shared" si="42"/>
        <v>0.93210167058067817</v>
      </c>
      <c r="AA176" s="255">
        <v>25</v>
      </c>
      <c r="AB176" s="256">
        <v>945783</v>
      </c>
      <c r="AC176" s="256">
        <v>3328</v>
      </c>
      <c r="AD176" s="257">
        <v>89368.463000000003</v>
      </c>
      <c r="AE176" s="258">
        <f t="shared" si="43"/>
        <v>0.87380627986833326</v>
      </c>
      <c r="AF176" s="255"/>
      <c r="AG176" s="256"/>
      <c r="AH176" s="256"/>
      <c r="AI176" s="257"/>
      <c r="AJ176" s="258" t="e">
        <f t="shared" si="44"/>
        <v>#DIV/0!</v>
      </c>
    </row>
    <row r="177" spans="1:36" ht="25.5" x14ac:dyDescent="0.2">
      <c r="A177" s="118" t="str">
        <f>$A$17</f>
        <v>Sammel-/Gemeinschaftseinrichtung öffentlich-rechtl. Arbeitgeber</v>
      </c>
      <c r="B177" s="237">
        <v>1</v>
      </c>
      <c r="C177" s="238">
        <v>12470</v>
      </c>
      <c r="D177" s="238">
        <v>0</v>
      </c>
      <c r="E177" s="239">
        <v>830.78800000000001</v>
      </c>
      <c r="F177" s="240">
        <f t="shared" si="38"/>
        <v>1.0878995744716513E-2</v>
      </c>
      <c r="G177" s="245">
        <v>2</v>
      </c>
      <c r="H177" s="246">
        <v>12024</v>
      </c>
      <c r="I177" s="246">
        <v>0</v>
      </c>
      <c r="J177" s="247">
        <v>811.80899999999997</v>
      </c>
      <c r="K177" s="248">
        <f t="shared" si="39"/>
        <v>8.447539917487451E-3</v>
      </c>
      <c r="L177" s="255">
        <v>5</v>
      </c>
      <c r="M177" s="256">
        <v>12983</v>
      </c>
      <c r="N177" s="256">
        <v>260</v>
      </c>
      <c r="O177" s="257">
        <v>1041.126</v>
      </c>
      <c r="P177" s="258">
        <f t="shared" si="40"/>
        <v>1.0444494800234136E-2</v>
      </c>
      <c r="Q177" s="255">
        <v>5</v>
      </c>
      <c r="R177" s="256">
        <v>12805</v>
      </c>
      <c r="S177" s="256">
        <v>265</v>
      </c>
      <c r="T177" s="257">
        <v>1018.014</v>
      </c>
      <c r="U177" s="258">
        <f t="shared" si="41"/>
        <v>1.0406243742156453E-2</v>
      </c>
      <c r="V177" s="255">
        <v>4</v>
      </c>
      <c r="W177" s="256">
        <v>11902</v>
      </c>
      <c r="X177" s="256">
        <v>0</v>
      </c>
      <c r="Y177" s="257">
        <v>794.88599999999997</v>
      </c>
      <c r="Z177" s="258">
        <f t="shared" si="42"/>
        <v>8.0562587915763845E-3</v>
      </c>
      <c r="AA177" s="255">
        <v>2</v>
      </c>
      <c r="AB177" s="256">
        <v>620</v>
      </c>
      <c r="AC177" s="256">
        <v>0</v>
      </c>
      <c r="AD177" s="257">
        <v>77.108999999999995</v>
      </c>
      <c r="AE177" s="258">
        <f t="shared" si="43"/>
        <v>7.539385390836061E-4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hidden="1" customHeight="1" x14ac:dyDescent="0.2">
      <c r="A178" s="118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8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8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8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8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8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8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8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8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8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8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8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8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8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8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8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8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A195" s="119"/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0.99999999999999989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0.99999999999999989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102274.91500000001</v>
      </c>
      <c r="AE196" s="263">
        <f t="shared" si="46"/>
        <v>0.99999999999999989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Translation!$A$170</f>
        <v>Biometrische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Translation!$A171</f>
        <v>EVK 2000</v>
      </c>
      <c r="B12" s="30">
        <v>3</v>
      </c>
      <c r="C12" s="6">
        <v>330</v>
      </c>
      <c r="D12" s="6">
        <v>2</v>
      </c>
      <c r="E12" s="150">
        <v>61.530999999999999</v>
      </c>
      <c r="F12" s="31">
        <f t="shared" ref="F12:F25" si="0">E12/E$36</f>
        <v>6.2973115001439966E-5</v>
      </c>
      <c r="G12" s="41">
        <v>4</v>
      </c>
      <c r="H12" s="42">
        <v>359</v>
      </c>
      <c r="I12" s="42">
        <v>2</v>
      </c>
      <c r="J12" s="160">
        <v>63.898000000000003</v>
      </c>
      <c r="K12" s="44">
        <f t="shared" ref="K12:K25" si="1">J12/J$36</f>
        <v>6.9293078805085628E-5</v>
      </c>
      <c r="L12" s="76">
        <v>4</v>
      </c>
      <c r="M12" s="122">
        <v>355</v>
      </c>
      <c r="N12" s="122">
        <v>14</v>
      </c>
      <c r="O12" s="166">
        <v>62.265999999999998</v>
      </c>
      <c r="P12" s="124">
        <f t="shared" ref="P12:P25" si="2">O12/O$36</f>
        <v>6.8932627200162192E-5</v>
      </c>
      <c r="Q12" s="76">
        <v>9</v>
      </c>
      <c r="R12" s="122">
        <v>685</v>
      </c>
      <c r="S12" s="122">
        <v>175</v>
      </c>
      <c r="T12" s="166">
        <v>182.755</v>
      </c>
      <c r="U12" s="124">
        <f t="shared" ref="U12:U25" si="3">T12/T$36</f>
        <v>2.1248971933973481E-4</v>
      </c>
      <c r="V12" s="76">
        <v>12</v>
      </c>
      <c r="W12" s="122">
        <v>1197</v>
      </c>
      <c r="X12" s="122">
        <v>357</v>
      </c>
      <c r="Y12" s="166">
        <v>310.88400000000001</v>
      </c>
      <c r="Z12" s="124">
        <f t="shared" ref="Z12:Z25" si="4">Y12/Y$36</f>
        <v>3.7763931996089641E-4</v>
      </c>
      <c r="AA12" s="76">
        <v>25</v>
      </c>
      <c r="AB12" s="122">
        <v>28852</v>
      </c>
      <c r="AC12" s="122">
        <v>10999</v>
      </c>
      <c r="AD12" s="166">
        <v>8228.741</v>
      </c>
      <c r="AE12" s="124">
        <f t="shared" ref="AE12:AE25" si="5">AD12/AD$36</f>
        <v>1.0234357688303854E-2</v>
      </c>
      <c r="AF12" s="76">
        <v>52</v>
      </c>
      <c r="AG12" s="122">
        <v>57925</v>
      </c>
      <c r="AH12" s="122">
        <v>18927</v>
      </c>
      <c r="AI12" s="166">
        <v>17949.150000000001</v>
      </c>
      <c r="AJ12" s="124">
        <f t="shared" ref="AJ12:AJ22" si="6">AI12/AI$36</f>
        <v>2.4078118696486826E-2</v>
      </c>
    </row>
    <row r="13" spans="1:36" x14ac:dyDescent="0.2">
      <c r="A13" s="114" t="str">
        <f>Translation!$A172</f>
        <v>BVG 2000</v>
      </c>
      <c r="B13" s="30">
        <v>1</v>
      </c>
      <c r="C13" s="6">
        <v>0</v>
      </c>
      <c r="D13" s="6">
        <v>2</v>
      </c>
      <c r="E13" s="150">
        <v>0</v>
      </c>
      <c r="F13" s="31">
        <f t="shared" si="0"/>
        <v>0</v>
      </c>
      <c r="G13" s="41">
        <v>1</v>
      </c>
      <c r="H13" s="42">
        <v>0</v>
      </c>
      <c r="I13" s="42">
        <v>2</v>
      </c>
      <c r="J13" s="160">
        <v>6.0000000000000001E-3</v>
      </c>
      <c r="K13" s="44">
        <f t="shared" si="1"/>
        <v>6.5065960253922464E-9</v>
      </c>
      <c r="L13" s="76">
        <v>5</v>
      </c>
      <c r="M13" s="122">
        <v>480</v>
      </c>
      <c r="N13" s="122">
        <v>260</v>
      </c>
      <c r="O13" s="166">
        <v>179.64500000000001</v>
      </c>
      <c r="P13" s="124">
        <f t="shared" si="2"/>
        <v>1.9887903211019076E-4</v>
      </c>
      <c r="Q13" s="76">
        <v>5</v>
      </c>
      <c r="R13" s="122">
        <v>456</v>
      </c>
      <c r="S13" s="122">
        <v>257</v>
      </c>
      <c r="T13" s="166">
        <v>176.494</v>
      </c>
      <c r="U13" s="124">
        <f t="shared" si="3"/>
        <v>2.0521003816665565E-4</v>
      </c>
      <c r="V13" s="76">
        <v>4</v>
      </c>
      <c r="W13" s="122">
        <v>83</v>
      </c>
      <c r="X13" s="122">
        <v>55</v>
      </c>
      <c r="Y13" s="166">
        <v>19.103999999999999</v>
      </c>
      <c r="Z13" s="124">
        <f t="shared" si="4"/>
        <v>2.3206152676023741E-5</v>
      </c>
      <c r="AA13" s="76">
        <v>7</v>
      </c>
      <c r="AB13" s="122">
        <v>454</v>
      </c>
      <c r="AC13" s="122">
        <v>119</v>
      </c>
      <c r="AD13" s="166">
        <v>70.396000000000001</v>
      </c>
      <c r="AE13" s="124">
        <f t="shared" si="5"/>
        <v>8.7553836464878177E-5</v>
      </c>
      <c r="AF13" s="76">
        <v>18</v>
      </c>
      <c r="AG13" s="122">
        <v>12304</v>
      </c>
      <c r="AH13" s="122">
        <v>6187</v>
      </c>
      <c r="AI13" s="166">
        <v>4961.5</v>
      </c>
      <c r="AJ13" s="124">
        <f t="shared" si="6"/>
        <v>6.6556681465484097E-3</v>
      </c>
    </row>
    <row r="14" spans="1:36" x14ac:dyDescent="0.2">
      <c r="A14" s="114" t="str">
        <f>Translation!$A173</f>
        <v>BVG 2005</v>
      </c>
      <c r="B14" s="30">
        <v>1</v>
      </c>
      <c r="C14" s="6">
        <v>141</v>
      </c>
      <c r="D14" s="6">
        <v>93</v>
      </c>
      <c r="E14" s="150">
        <v>59.609000000000002</v>
      </c>
      <c r="F14" s="31">
        <f t="shared" si="0"/>
        <v>6.1006068682791366E-5</v>
      </c>
      <c r="G14" s="41">
        <v>1</v>
      </c>
      <c r="H14" s="42">
        <v>171</v>
      </c>
      <c r="I14" s="42">
        <v>85</v>
      </c>
      <c r="J14" s="160">
        <v>62.392000000000003</v>
      </c>
      <c r="K14" s="44">
        <f t="shared" si="1"/>
        <v>6.7659923202712178E-5</v>
      </c>
      <c r="L14" s="76">
        <v>1</v>
      </c>
      <c r="M14" s="122">
        <v>58</v>
      </c>
      <c r="N14" s="122">
        <v>5</v>
      </c>
      <c r="O14" s="166">
        <v>8.5559999999999992</v>
      </c>
      <c r="P14" s="124">
        <f t="shared" si="2"/>
        <v>9.4720643420901886E-6</v>
      </c>
      <c r="Q14" s="76">
        <v>5</v>
      </c>
      <c r="R14" s="122">
        <v>6183</v>
      </c>
      <c r="S14" s="122">
        <v>2752</v>
      </c>
      <c r="T14" s="166">
        <v>3913.0930000000003</v>
      </c>
      <c r="U14" s="124">
        <f t="shared" si="3"/>
        <v>4.5497635266902739E-3</v>
      </c>
      <c r="V14" s="76">
        <v>13</v>
      </c>
      <c r="W14" s="122">
        <v>6881</v>
      </c>
      <c r="X14" s="122">
        <v>3023</v>
      </c>
      <c r="Y14" s="166">
        <v>3888.7179999999998</v>
      </c>
      <c r="Z14" s="124">
        <f t="shared" si="4"/>
        <v>4.7237323922739577E-3</v>
      </c>
      <c r="AA14" s="76">
        <v>25</v>
      </c>
      <c r="AB14" s="122">
        <v>15860</v>
      </c>
      <c r="AC14" s="122">
        <v>4046</v>
      </c>
      <c r="AD14" s="166">
        <v>5522.8419999999996</v>
      </c>
      <c r="AE14" s="124">
        <f t="shared" si="5"/>
        <v>6.8689414922632058E-3</v>
      </c>
      <c r="AF14" s="76">
        <v>41</v>
      </c>
      <c r="AG14" s="122">
        <v>26894</v>
      </c>
      <c r="AH14" s="122">
        <v>10804</v>
      </c>
      <c r="AI14" s="166">
        <v>10167.562</v>
      </c>
      <c r="AJ14" s="124">
        <f t="shared" si="6"/>
        <v>1.3639407141279055E-2</v>
      </c>
    </row>
    <row r="15" spans="1:36" x14ac:dyDescent="0.2">
      <c r="A15" s="114" t="str">
        <f>Translation!$A174</f>
        <v>BVG 2010</v>
      </c>
      <c r="B15" s="30">
        <v>33</v>
      </c>
      <c r="C15" s="6">
        <v>82233</v>
      </c>
      <c r="D15" s="6">
        <v>23470</v>
      </c>
      <c r="E15" s="150">
        <v>23129.938999999998</v>
      </c>
      <c r="F15" s="31">
        <f t="shared" si="0"/>
        <v>2.3672040250008797E-2</v>
      </c>
      <c r="G15" s="41">
        <v>62</v>
      </c>
      <c r="H15" s="42">
        <v>242153</v>
      </c>
      <c r="I15" s="42">
        <v>78504</v>
      </c>
      <c r="J15" s="160">
        <v>75312.065000000002</v>
      </c>
      <c r="K15" s="44">
        <f t="shared" si="1"/>
        <v>8.1670863798847082E-2</v>
      </c>
      <c r="L15" s="76">
        <v>132</v>
      </c>
      <c r="M15" s="122">
        <v>412628</v>
      </c>
      <c r="N15" s="122">
        <v>115089</v>
      </c>
      <c r="O15" s="166">
        <v>110751.85</v>
      </c>
      <c r="P15" s="124">
        <f t="shared" si="2"/>
        <v>0.12260970654575987</v>
      </c>
      <c r="Q15" s="76">
        <v>369</v>
      </c>
      <c r="R15" s="122">
        <v>840921</v>
      </c>
      <c r="S15" s="122">
        <v>187823</v>
      </c>
      <c r="T15" s="166">
        <v>168726.709</v>
      </c>
      <c r="U15" s="124">
        <f t="shared" si="3"/>
        <v>0.1961789884847315</v>
      </c>
      <c r="V15" s="76">
        <v>1090</v>
      </c>
      <c r="W15" s="122">
        <v>1943373</v>
      </c>
      <c r="X15" s="122">
        <v>541083</v>
      </c>
      <c r="Y15" s="166">
        <v>434800.08200000005</v>
      </c>
      <c r="Z15" s="124">
        <f t="shared" si="4"/>
        <v>0.52816358283289588</v>
      </c>
      <c r="AA15" s="76">
        <v>1255</v>
      </c>
      <c r="AB15" s="122">
        <v>2140590</v>
      </c>
      <c r="AC15" s="122">
        <v>624479</v>
      </c>
      <c r="AD15" s="166">
        <v>492423.386</v>
      </c>
      <c r="AE15" s="124">
        <f t="shared" si="5"/>
        <v>0.61244327247749275</v>
      </c>
      <c r="AF15" s="76">
        <v>1262</v>
      </c>
      <c r="AG15" s="122">
        <v>1910097</v>
      </c>
      <c r="AH15" s="122">
        <v>577789</v>
      </c>
      <c r="AI15" s="166">
        <v>466244.05500000005</v>
      </c>
      <c r="AJ15" s="124">
        <f t="shared" si="6"/>
        <v>0.62544909913958779</v>
      </c>
    </row>
    <row r="16" spans="1:36" x14ac:dyDescent="0.2">
      <c r="A16" s="114" t="str">
        <f>Translation!$A175</f>
        <v>BVG 2015</v>
      </c>
      <c r="B16" s="30">
        <v>1062</v>
      </c>
      <c r="C16" s="6">
        <v>2814885</v>
      </c>
      <c r="D16" s="6">
        <v>660843</v>
      </c>
      <c r="E16" s="150">
        <v>629436.07300000009</v>
      </c>
      <c r="F16" s="31">
        <f t="shared" si="0"/>
        <v>0.6441882987613361</v>
      </c>
      <c r="G16" s="41">
        <v>1103</v>
      </c>
      <c r="H16" s="42">
        <v>2366477</v>
      </c>
      <c r="I16" s="42">
        <v>599818</v>
      </c>
      <c r="J16" s="160">
        <v>518284.93200000003</v>
      </c>
      <c r="K16" s="44">
        <f t="shared" si="1"/>
        <v>0.56204511309531513</v>
      </c>
      <c r="L16" s="76">
        <v>1069</v>
      </c>
      <c r="M16" s="122">
        <v>2113624</v>
      </c>
      <c r="N16" s="122">
        <v>550204</v>
      </c>
      <c r="O16" s="166">
        <v>465622.88200000004</v>
      </c>
      <c r="P16" s="124">
        <f t="shared" si="2"/>
        <v>0.51547567758923196</v>
      </c>
      <c r="Q16" s="76">
        <v>835</v>
      </c>
      <c r="R16" s="122">
        <v>1482941</v>
      </c>
      <c r="S16" s="122">
        <v>459883</v>
      </c>
      <c r="T16" s="166">
        <v>371451.56400000001</v>
      </c>
      <c r="U16" s="124">
        <f t="shared" si="3"/>
        <v>0.43188771077489285</v>
      </c>
      <c r="V16" s="76">
        <v>133</v>
      </c>
      <c r="W16" s="122">
        <v>264609</v>
      </c>
      <c r="X16" s="122">
        <v>92083</v>
      </c>
      <c r="Y16" s="166">
        <v>72731.745999999999</v>
      </c>
      <c r="Z16" s="124">
        <f t="shared" si="4"/>
        <v>8.8349246339498491E-2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</row>
    <row r="17" spans="1:36" ht="12.75" customHeight="1" x14ac:dyDescent="0.2">
      <c r="A17" s="110" t="str">
        <f>Translation!$A176</f>
        <v>VZ 1990</v>
      </c>
      <c r="B17" s="30">
        <v>0</v>
      </c>
      <c r="C17" s="6">
        <v>0</v>
      </c>
      <c r="D17" s="6">
        <v>0</v>
      </c>
      <c r="E17" s="150">
        <v>0</v>
      </c>
      <c r="F17" s="31">
        <f t="shared" si="0"/>
        <v>0</v>
      </c>
      <c r="G17" s="41">
        <v>0</v>
      </c>
      <c r="H17" s="42">
        <v>0</v>
      </c>
      <c r="I17" s="42">
        <v>0</v>
      </c>
      <c r="J17" s="160">
        <v>0</v>
      </c>
      <c r="K17" s="44">
        <f t="shared" si="1"/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2"/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3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4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5"/>
        <v>0</v>
      </c>
      <c r="AF17" s="76">
        <v>1</v>
      </c>
      <c r="AG17" s="122">
        <v>9</v>
      </c>
      <c r="AH17" s="122">
        <v>0</v>
      </c>
      <c r="AI17" s="166">
        <v>0.28199999999999997</v>
      </c>
      <c r="AJ17" s="124">
        <f t="shared" si="6"/>
        <v>3.7829253599247228E-7</v>
      </c>
    </row>
    <row r="18" spans="1:36" ht="12.75" customHeight="1" x14ac:dyDescent="0.2">
      <c r="A18" s="110" t="str">
        <f>Translation!$A177</f>
        <v>VZ 2000</v>
      </c>
      <c r="B18" s="30">
        <v>0</v>
      </c>
      <c r="C18" s="6">
        <v>0</v>
      </c>
      <c r="D18" s="6">
        <v>0</v>
      </c>
      <c r="E18" s="150">
        <v>0</v>
      </c>
      <c r="F18" s="31">
        <f t="shared" si="0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2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3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4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5"/>
        <v>0</v>
      </c>
      <c r="AF18" s="76">
        <v>4</v>
      </c>
      <c r="AG18" s="122">
        <v>8440</v>
      </c>
      <c r="AH18" s="122">
        <v>5004</v>
      </c>
      <c r="AI18" s="166">
        <v>3945.181</v>
      </c>
      <c r="AJ18" s="124">
        <f t="shared" si="6"/>
        <v>5.2923139199975815E-3</v>
      </c>
    </row>
    <row r="19" spans="1:36" ht="12.75" customHeight="1" x14ac:dyDescent="0.2">
      <c r="A19" s="110" t="str">
        <f>Translation!$A178</f>
        <v>VZ 2005</v>
      </c>
      <c r="B19" s="30">
        <v>1</v>
      </c>
      <c r="C19" s="6">
        <v>11</v>
      </c>
      <c r="D19" s="6">
        <v>29</v>
      </c>
      <c r="E19" s="150">
        <v>60.475999999999999</v>
      </c>
      <c r="F19" s="31">
        <f t="shared" si="0"/>
        <v>6.1893388744325357E-5</v>
      </c>
      <c r="G19" s="41">
        <v>2</v>
      </c>
      <c r="H19" s="42">
        <v>24</v>
      </c>
      <c r="I19" s="42">
        <v>29</v>
      </c>
      <c r="J19" s="160">
        <v>65.225999999999999</v>
      </c>
      <c r="K19" s="44">
        <f t="shared" si="1"/>
        <v>7.0733205392039112E-5</v>
      </c>
      <c r="L19" s="76">
        <v>1</v>
      </c>
      <c r="M19" s="122">
        <v>11</v>
      </c>
      <c r="N19" s="122">
        <v>25</v>
      </c>
      <c r="O19" s="166">
        <v>59.777000000000001</v>
      </c>
      <c r="P19" s="124">
        <f t="shared" si="2"/>
        <v>6.6177137701861293E-5</v>
      </c>
      <c r="Q19" s="76">
        <v>5</v>
      </c>
      <c r="R19" s="122">
        <v>268</v>
      </c>
      <c r="S19" s="122">
        <v>374</v>
      </c>
      <c r="T19" s="166">
        <v>280.80400000000003</v>
      </c>
      <c r="U19" s="124">
        <f t="shared" si="3"/>
        <v>3.2649154961273232E-4</v>
      </c>
      <c r="V19" s="76">
        <v>16</v>
      </c>
      <c r="W19" s="122">
        <v>3168</v>
      </c>
      <c r="X19" s="122">
        <v>1208</v>
      </c>
      <c r="Y19" s="166">
        <v>717.64300000000003</v>
      </c>
      <c r="Z19" s="124">
        <f t="shared" si="4"/>
        <v>8.717406315368356E-4</v>
      </c>
      <c r="AA19" s="76">
        <v>22</v>
      </c>
      <c r="AB19" s="122">
        <v>7167</v>
      </c>
      <c r="AC19" s="122">
        <v>1436</v>
      </c>
      <c r="AD19" s="166">
        <v>1278.5240000000001</v>
      </c>
      <c r="AE19" s="124">
        <f t="shared" si="5"/>
        <v>1.5901426389627524E-3</v>
      </c>
      <c r="AF19" s="76">
        <v>35</v>
      </c>
      <c r="AG19" s="122">
        <v>37938</v>
      </c>
      <c r="AH19" s="122">
        <v>12586</v>
      </c>
      <c r="AI19" s="166">
        <v>10621.189</v>
      </c>
      <c r="AJ19" s="124">
        <f t="shared" si="6"/>
        <v>1.4247930929309757E-2</v>
      </c>
    </row>
    <row r="20" spans="1:36" ht="12.75" customHeight="1" x14ac:dyDescent="0.2">
      <c r="A20" s="110" t="str">
        <f>Translation!$A179</f>
        <v>VZ 2010</v>
      </c>
      <c r="B20" s="30">
        <v>9</v>
      </c>
      <c r="C20" s="6">
        <v>33864</v>
      </c>
      <c r="D20" s="6">
        <v>10580</v>
      </c>
      <c r="E20" s="150">
        <v>10516.034</v>
      </c>
      <c r="F20" s="31">
        <f t="shared" si="0"/>
        <v>1.0762500502853078E-2</v>
      </c>
      <c r="G20" s="41">
        <v>17</v>
      </c>
      <c r="H20" s="42">
        <v>109393</v>
      </c>
      <c r="I20" s="42">
        <v>52313</v>
      </c>
      <c r="J20" s="160">
        <v>45260.811000000002</v>
      </c>
      <c r="K20" s="44">
        <f t="shared" si="1"/>
        <v>4.9082302159771614E-2</v>
      </c>
      <c r="L20" s="76">
        <v>28</v>
      </c>
      <c r="M20" s="122">
        <v>172866</v>
      </c>
      <c r="N20" s="122">
        <v>76040</v>
      </c>
      <c r="O20" s="166">
        <v>66879.744999999995</v>
      </c>
      <c r="P20" s="124">
        <f t="shared" si="2"/>
        <v>7.4040351545416619E-2</v>
      </c>
      <c r="Q20" s="76">
        <v>98</v>
      </c>
      <c r="R20" s="122">
        <v>491659</v>
      </c>
      <c r="S20" s="122">
        <v>205526</v>
      </c>
      <c r="T20" s="166">
        <v>176570.03899999999</v>
      </c>
      <c r="U20" s="124">
        <f t="shared" si="3"/>
        <v>0.20529844891201898</v>
      </c>
      <c r="V20" s="76">
        <v>136</v>
      </c>
      <c r="W20" s="122">
        <v>537062</v>
      </c>
      <c r="X20" s="122">
        <v>228942</v>
      </c>
      <c r="Y20" s="166">
        <v>192350.75599999999</v>
      </c>
      <c r="Z20" s="124">
        <f t="shared" si="4"/>
        <v>0.23365373801740943</v>
      </c>
      <c r="AA20" s="76">
        <v>147</v>
      </c>
      <c r="AB20" s="122">
        <v>505844</v>
      </c>
      <c r="AC20" s="122">
        <v>213270</v>
      </c>
      <c r="AD20" s="166">
        <v>177122.13699999999</v>
      </c>
      <c r="AE20" s="124">
        <f t="shared" si="5"/>
        <v>0.22029266744144194</v>
      </c>
      <c r="AF20" s="76">
        <v>145</v>
      </c>
      <c r="AG20" s="122">
        <v>456321</v>
      </c>
      <c r="AH20" s="122">
        <v>193537</v>
      </c>
      <c r="AI20" s="166">
        <v>155034.18700000001</v>
      </c>
      <c r="AJ20" s="124">
        <f t="shared" si="6"/>
        <v>0.20797260909844392</v>
      </c>
    </row>
    <row r="21" spans="1:36" ht="12.75" customHeight="1" x14ac:dyDescent="0.2">
      <c r="A21" s="110" t="s">
        <v>561</v>
      </c>
      <c r="B21" s="30">
        <v>109</v>
      </c>
      <c r="C21" s="6">
        <v>567325</v>
      </c>
      <c r="D21" s="6">
        <v>254218</v>
      </c>
      <c r="E21" s="150">
        <v>230298.872</v>
      </c>
      <c r="F21" s="31">
        <f t="shared" si="0"/>
        <v>0.23569643514907776</v>
      </c>
      <c r="G21" s="41">
        <v>109</v>
      </c>
      <c r="H21" s="42">
        <v>477765</v>
      </c>
      <c r="I21" s="42">
        <v>206337</v>
      </c>
      <c r="J21" s="160">
        <v>180467.11000000002</v>
      </c>
      <c r="K21" s="44">
        <f t="shared" si="1"/>
        <v>0.19570443010667091</v>
      </c>
      <c r="L21" s="76">
        <v>100</v>
      </c>
      <c r="M21" s="122">
        <v>402493</v>
      </c>
      <c r="N21" s="122">
        <v>175639</v>
      </c>
      <c r="O21" s="166">
        <v>153771.97700000001</v>
      </c>
      <c r="P21" s="124">
        <f t="shared" si="2"/>
        <v>0.1702358649081829</v>
      </c>
      <c r="Q21" s="76">
        <v>36</v>
      </c>
      <c r="R21" s="122">
        <v>58929</v>
      </c>
      <c r="S21" s="122">
        <v>31430</v>
      </c>
      <c r="T21" s="166">
        <v>25747.673000000003</v>
      </c>
      <c r="U21" s="124">
        <f t="shared" si="3"/>
        <v>2.9936887140823879E-2</v>
      </c>
      <c r="V21" s="76">
        <v>0</v>
      </c>
      <c r="W21" s="122">
        <v>0</v>
      </c>
      <c r="X21" s="122">
        <v>0</v>
      </c>
      <c r="Y21" s="166">
        <v>0</v>
      </c>
      <c r="Z21" s="124">
        <f t="shared" si="4"/>
        <v>0</v>
      </c>
      <c r="AA21" s="76">
        <v>0</v>
      </c>
      <c r="AB21" s="122">
        <v>0</v>
      </c>
      <c r="AC21" s="122">
        <v>0</v>
      </c>
      <c r="AD21" s="166">
        <v>0</v>
      </c>
      <c r="AE21" s="124">
        <f t="shared" si="5"/>
        <v>0</v>
      </c>
      <c r="AF21" s="76">
        <v>0</v>
      </c>
      <c r="AG21" s="122">
        <v>0</v>
      </c>
      <c r="AH21" s="122">
        <v>0</v>
      </c>
      <c r="AI21" s="166">
        <v>0</v>
      </c>
      <c r="AJ21" s="124">
        <f t="shared" si="6"/>
        <v>0</v>
      </c>
    </row>
    <row r="22" spans="1:36" ht="12.75" customHeight="1" x14ac:dyDescent="0.2">
      <c r="A22" s="110" t="str">
        <f>Translation!$A180</f>
        <v>Andere</v>
      </c>
      <c r="B22" s="30">
        <v>3</v>
      </c>
      <c r="C22" s="6">
        <v>183</v>
      </c>
      <c r="D22" s="6">
        <v>69</v>
      </c>
      <c r="E22" s="150">
        <v>63.985999999999997</v>
      </c>
      <c r="F22" s="31">
        <f t="shared" si="0"/>
        <v>6.5485653353303833E-5</v>
      </c>
      <c r="G22" s="41">
        <v>4</v>
      </c>
      <c r="H22" s="42">
        <v>24</v>
      </c>
      <c r="I22" s="42">
        <v>2</v>
      </c>
      <c r="J22" s="160">
        <v>2.8149999999999999</v>
      </c>
      <c r="K22" s="44">
        <f t="shared" si="1"/>
        <v>3.052677968579862E-6</v>
      </c>
      <c r="L22" s="181">
        <v>5</v>
      </c>
      <c r="M22" s="122">
        <v>592</v>
      </c>
      <c r="N22" s="122">
        <v>39</v>
      </c>
      <c r="O22" s="166">
        <v>12.487</v>
      </c>
      <c r="P22" s="124">
        <f t="shared" si="2"/>
        <v>1.3823944301037892E-5</v>
      </c>
      <c r="Q22" s="181">
        <v>16</v>
      </c>
      <c r="R22" s="122">
        <v>9902</v>
      </c>
      <c r="S22" s="122">
        <v>551</v>
      </c>
      <c r="T22" s="166">
        <v>1563.3489999999999</v>
      </c>
      <c r="U22" s="124">
        <f t="shared" si="3"/>
        <v>1.8177099955681379E-3</v>
      </c>
      <c r="V22" s="181">
        <v>9</v>
      </c>
      <c r="W22" s="122">
        <v>3210</v>
      </c>
      <c r="X22" s="122">
        <v>653</v>
      </c>
      <c r="Y22" s="166">
        <v>514.971</v>
      </c>
      <c r="Z22" s="124">
        <f t="shared" si="4"/>
        <v>6.2554939540015824E-4</v>
      </c>
      <c r="AA22" s="181">
        <v>6</v>
      </c>
      <c r="AB22" s="122">
        <v>636</v>
      </c>
      <c r="AC22" s="122">
        <v>26</v>
      </c>
      <c r="AD22" s="166">
        <v>12.346</v>
      </c>
      <c r="AE22" s="124">
        <f t="shared" si="5"/>
        <v>1.5355129055562618E-5</v>
      </c>
      <c r="AF22" s="181">
        <v>12</v>
      </c>
      <c r="AG22" s="122">
        <v>79840</v>
      </c>
      <c r="AH22" s="122">
        <v>7284</v>
      </c>
      <c r="AI22" s="166">
        <v>8203.6959999999999</v>
      </c>
      <c r="AJ22" s="124">
        <f t="shared" si="6"/>
        <v>1.1004953774295395E-2</v>
      </c>
    </row>
    <row r="23" spans="1:36" ht="12.75" customHeight="1" x14ac:dyDescent="0.2">
      <c r="A23" s="110" t="str">
        <f>Translation!$A181</f>
        <v>Keine (Versicherungsvertrag)</v>
      </c>
      <c r="B23" s="30">
        <v>130</v>
      </c>
      <c r="C23" s="6">
        <v>786634</v>
      </c>
      <c r="D23" s="6">
        <v>127</v>
      </c>
      <c r="E23" s="150">
        <v>79570.994000000006</v>
      </c>
      <c r="F23" s="31">
        <f t="shared" si="0"/>
        <v>8.14359161388713E-2</v>
      </c>
      <c r="G23" s="175">
        <v>170</v>
      </c>
      <c r="H23" s="176">
        <v>1025647</v>
      </c>
      <c r="I23" s="176">
        <v>119</v>
      </c>
      <c r="J23" s="160">
        <v>100292.667</v>
      </c>
      <c r="K23" s="44">
        <f t="shared" si="1"/>
        <v>0.10876064474636468</v>
      </c>
      <c r="L23" s="181">
        <v>196</v>
      </c>
      <c r="M23" s="122">
        <v>1053493</v>
      </c>
      <c r="N23" s="122">
        <v>119</v>
      </c>
      <c r="O23" s="166">
        <v>103689.288</v>
      </c>
      <c r="P23" s="124">
        <f t="shared" si="2"/>
        <v>0.11479097797119217</v>
      </c>
      <c r="Q23" s="181">
        <v>189</v>
      </c>
      <c r="R23" s="122">
        <v>1139836</v>
      </c>
      <c r="S23" s="122">
        <v>0</v>
      </c>
      <c r="T23" s="166">
        <v>109295.16899999999</v>
      </c>
      <c r="U23" s="124">
        <f t="shared" si="3"/>
        <v>0.12707778055866534</v>
      </c>
      <c r="V23" s="181">
        <v>211</v>
      </c>
      <c r="W23" s="122">
        <v>1256422</v>
      </c>
      <c r="X23" s="122">
        <v>11099</v>
      </c>
      <c r="Y23" s="166">
        <v>115380.879</v>
      </c>
      <c r="Z23" s="124">
        <f t="shared" si="4"/>
        <v>0.14015631773282147</v>
      </c>
      <c r="AA23" s="181">
        <v>221</v>
      </c>
      <c r="AB23" s="122">
        <v>1279794</v>
      </c>
      <c r="AC23" s="122">
        <v>14187</v>
      </c>
      <c r="AD23" s="166">
        <v>116530.534</v>
      </c>
      <c r="AE23" s="124">
        <f t="shared" si="5"/>
        <v>0.14493288421218428</v>
      </c>
      <c r="AF23" s="312" t="str">
        <f>Translation!$A$474</f>
        <v>nicht separat erhoben</v>
      </c>
      <c r="AG23" s="313"/>
      <c r="AH23" s="313"/>
      <c r="AI23" s="313"/>
      <c r="AJ23" s="314"/>
    </row>
    <row r="24" spans="1:36" ht="12.75" customHeight="1" x14ac:dyDescent="0.2">
      <c r="A24" s="110" t="str">
        <f>Translation!$A182</f>
        <v>Keine (temporäre Leistungen)</v>
      </c>
      <c r="B24" s="30">
        <v>11</v>
      </c>
      <c r="C24" s="6">
        <v>1723</v>
      </c>
      <c r="D24" s="6">
        <v>73</v>
      </c>
      <c r="E24" s="150">
        <v>254.137</v>
      </c>
      <c r="F24" s="31">
        <f t="shared" si="0"/>
        <v>2.6009326237377828E-4</v>
      </c>
      <c r="G24" s="175">
        <v>13</v>
      </c>
      <c r="H24" s="176">
        <v>2688</v>
      </c>
      <c r="I24" s="176">
        <v>84</v>
      </c>
      <c r="J24" s="160">
        <v>274.49599999999998</v>
      </c>
      <c r="K24" s="44">
        <f t="shared" si="1"/>
        <v>2.9767243043101165E-4</v>
      </c>
      <c r="L24" s="181">
        <v>12</v>
      </c>
      <c r="M24" s="122">
        <v>2054</v>
      </c>
      <c r="N24" s="122">
        <v>57</v>
      </c>
      <c r="O24" s="166">
        <v>280.31799999999998</v>
      </c>
      <c r="P24" s="124">
        <f t="shared" si="2"/>
        <v>3.1033077749486178E-4</v>
      </c>
      <c r="Q24" s="181">
        <v>11</v>
      </c>
      <c r="R24" s="122">
        <v>2029</v>
      </c>
      <c r="S24" s="122">
        <v>54</v>
      </c>
      <c r="T24" s="166">
        <v>289.40899999999999</v>
      </c>
      <c r="U24" s="124">
        <f t="shared" si="3"/>
        <v>3.3649660575302075E-4</v>
      </c>
      <c r="V24" s="181">
        <v>14</v>
      </c>
      <c r="W24" s="122">
        <v>1780</v>
      </c>
      <c r="X24" s="122">
        <v>98</v>
      </c>
      <c r="Y24" s="166">
        <v>256.67200000000003</v>
      </c>
      <c r="Z24" s="124">
        <f t="shared" si="4"/>
        <v>3.1178651694202086E-4</v>
      </c>
      <c r="AA24" s="181">
        <v>15</v>
      </c>
      <c r="AB24" s="122">
        <v>3931</v>
      </c>
      <c r="AC24" s="122">
        <v>256</v>
      </c>
      <c r="AD24" s="166">
        <v>403.84300000000002</v>
      </c>
      <c r="AE24" s="124">
        <f t="shared" si="5"/>
        <v>5.0227291294229501E-4</v>
      </c>
      <c r="AF24" s="312" t="str">
        <f>Translation!$A$474</f>
        <v>nicht separat erhoben</v>
      </c>
      <c r="AG24" s="313"/>
      <c r="AH24" s="313"/>
      <c r="AI24" s="313"/>
      <c r="AJ24" s="314"/>
    </row>
    <row r="25" spans="1:36" ht="12.75" customHeight="1" x14ac:dyDescent="0.2">
      <c r="A25" s="110" t="str">
        <f>Translation!$A183</f>
        <v>Keine (Kapitalleistungen)</v>
      </c>
      <c r="B25" s="30">
        <v>93</v>
      </c>
      <c r="C25" s="6">
        <v>28452</v>
      </c>
      <c r="D25" s="6">
        <v>0</v>
      </c>
      <c r="E25" s="150">
        <v>3647.8620000000001</v>
      </c>
      <c r="F25" s="31">
        <f t="shared" si="0"/>
        <v>3.7333577096972715E-3</v>
      </c>
      <c r="G25" s="41">
        <v>101</v>
      </c>
      <c r="H25" s="42">
        <v>17196</v>
      </c>
      <c r="I25" s="42">
        <v>0</v>
      </c>
      <c r="J25" s="160">
        <v>2054.741</v>
      </c>
      <c r="K25" s="44">
        <f t="shared" si="1"/>
        <v>2.2282282706350817E-3</v>
      </c>
      <c r="L25" s="76">
        <v>101</v>
      </c>
      <c r="M25" s="122">
        <v>17258</v>
      </c>
      <c r="N25" s="122">
        <v>0</v>
      </c>
      <c r="O25" s="166">
        <v>1968.992</v>
      </c>
      <c r="P25" s="124">
        <f t="shared" si="2"/>
        <v>2.179805857066485E-3</v>
      </c>
      <c r="Q25" s="76">
        <v>104</v>
      </c>
      <c r="R25" s="122">
        <v>16285</v>
      </c>
      <c r="S25" s="122">
        <v>0</v>
      </c>
      <c r="T25" s="166">
        <v>1868.0809999999999</v>
      </c>
      <c r="U25" s="124">
        <f t="shared" si="3"/>
        <v>2.1720226937369217E-3</v>
      </c>
      <c r="V25" s="76">
        <v>105</v>
      </c>
      <c r="W25" s="122">
        <v>20370</v>
      </c>
      <c r="X25" s="122">
        <v>0</v>
      </c>
      <c r="Y25" s="166">
        <v>2258.4989999999998</v>
      </c>
      <c r="Z25" s="124">
        <f t="shared" si="4"/>
        <v>2.7434606685849531E-3</v>
      </c>
      <c r="AA25" s="76">
        <v>122</v>
      </c>
      <c r="AB25" s="122">
        <v>20909</v>
      </c>
      <c r="AC25" s="122">
        <v>0</v>
      </c>
      <c r="AD25" s="166">
        <v>2438.2660000000001</v>
      </c>
      <c r="AE25" s="124">
        <f t="shared" si="5"/>
        <v>3.0325521708885824E-3</v>
      </c>
      <c r="AF25" s="76">
        <v>335</v>
      </c>
      <c r="AG25" s="122">
        <v>1342980</v>
      </c>
      <c r="AH25" s="122">
        <v>111214</v>
      </c>
      <c r="AI25" s="166">
        <v>68328.032999999996</v>
      </c>
      <c r="AJ25" s="124">
        <f>AI25/AI$36</f>
        <v>9.1659520861515367E-2</v>
      </c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977099.51300000015</v>
      </c>
      <c r="F36" s="64">
        <f t="shared" si="7"/>
        <v>0.99999999999999989</v>
      </c>
      <c r="G36" s="45">
        <f t="shared" ref="G36:P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922141.1590000001</v>
      </c>
      <c r="K36" s="66">
        <f t="shared" si="8"/>
        <v>1.0000000000000002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1.0000000000000002</v>
      </c>
      <c r="Q36" s="77">
        <f t="shared" ref="Q36:AJ36" si="9">SUM(Q$12:Q$35)</f>
        <v>1682</v>
      </c>
      <c r="R36" s="125">
        <f t="shared" si="9"/>
        <v>4050094</v>
      </c>
      <c r="S36" s="125">
        <f t="shared" si="9"/>
        <v>888825</v>
      </c>
      <c r="T36" s="167">
        <f t="shared" si="9"/>
        <v>860065.13899999997</v>
      </c>
      <c r="U36" s="127">
        <f t="shared" si="9"/>
        <v>1</v>
      </c>
      <c r="V36" s="77">
        <f t="shared" si="9"/>
        <v>1743</v>
      </c>
      <c r="W36" s="125">
        <f t="shared" si="9"/>
        <v>4038155</v>
      </c>
      <c r="X36" s="125">
        <f t="shared" si="9"/>
        <v>878601</v>
      </c>
      <c r="Y36" s="167">
        <f t="shared" si="9"/>
        <v>823229.95399999991</v>
      </c>
      <c r="Z36" s="127">
        <f t="shared" si="9"/>
        <v>1</v>
      </c>
      <c r="AA36" s="77">
        <f t="shared" si="9"/>
        <v>1845</v>
      </c>
      <c r="AB36" s="125">
        <f t="shared" si="9"/>
        <v>4004037</v>
      </c>
      <c r="AC36" s="125">
        <f t="shared" si="9"/>
        <v>868818</v>
      </c>
      <c r="AD36" s="167">
        <f t="shared" si="9"/>
        <v>804031.0149999999</v>
      </c>
      <c r="AE36" s="127">
        <f t="shared" si="9"/>
        <v>1</v>
      </c>
      <c r="AF36" s="77">
        <f t="shared" si="9"/>
        <v>1905</v>
      </c>
      <c r="AG36" s="125">
        <f t="shared" si="9"/>
        <v>3932748</v>
      </c>
      <c r="AH36" s="125">
        <f t="shared" si="9"/>
        <v>943332</v>
      </c>
      <c r="AI36" s="167">
        <f t="shared" si="9"/>
        <v>745454.83499999996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EVK 2000</v>
      </c>
      <c r="B52" s="33">
        <v>3</v>
      </c>
      <c r="C52" s="8">
        <v>330</v>
      </c>
      <c r="D52" s="8">
        <v>2</v>
      </c>
      <c r="E52" s="152">
        <v>61.530999999999999</v>
      </c>
      <c r="F52" s="34">
        <f t="shared" ref="F52:F65" si="10">E52/E$76</f>
        <v>7.340987028043676E-5</v>
      </c>
      <c r="G52" s="47">
        <v>4</v>
      </c>
      <c r="H52" s="48">
        <v>359</v>
      </c>
      <c r="I52" s="48">
        <v>2</v>
      </c>
      <c r="J52" s="162">
        <v>63.898000000000003</v>
      </c>
      <c r="K52" s="50">
        <f t="shared" ref="K52:K65" si="11">J52/J$76</f>
        <v>8.0446148715665293E-5</v>
      </c>
      <c r="L52" s="128">
        <v>4</v>
      </c>
      <c r="M52" s="129">
        <v>355</v>
      </c>
      <c r="N52" s="129">
        <v>14</v>
      </c>
      <c r="O52" s="168">
        <v>62.265999999999998</v>
      </c>
      <c r="P52" s="131">
        <f t="shared" ref="P52:P65" si="12">O52/O$76</f>
        <v>8.0940865375389709E-5</v>
      </c>
      <c r="Q52" s="128">
        <v>9</v>
      </c>
      <c r="R52" s="129">
        <v>685</v>
      </c>
      <c r="S52" s="129">
        <v>175</v>
      </c>
      <c r="T52" s="168">
        <v>182.755</v>
      </c>
      <c r="U52" s="131">
        <f t="shared" ref="U52:U65" si="13">T52/T$76</f>
        <v>2.4939690586534908E-4</v>
      </c>
      <c r="V52" s="128">
        <v>12</v>
      </c>
      <c r="W52" s="129">
        <v>1197</v>
      </c>
      <c r="X52" s="129">
        <v>357</v>
      </c>
      <c r="Y52" s="168">
        <v>310.88400000000001</v>
      </c>
      <c r="Z52" s="131">
        <f t="shared" ref="Z52:Z65" si="14">Y52/Y$76</f>
        <v>4.416079165212113E-4</v>
      </c>
      <c r="AA52" s="128">
        <v>23</v>
      </c>
      <c r="AB52" s="129">
        <v>1840</v>
      </c>
      <c r="AC52" s="129">
        <v>494</v>
      </c>
      <c r="AD52" s="168">
        <v>414.77100000000002</v>
      </c>
      <c r="AE52" s="131">
        <f t="shared" ref="AE52:AE65" si="15">AD52/AD$76</f>
        <v>6.1109876051003323E-4</v>
      </c>
      <c r="AF52" s="128">
        <v>48</v>
      </c>
      <c r="AG52" s="129">
        <v>28752</v>
      </c>
      <c r="AH52" s="129">
        <v>8900</v>
      </c>
      <c r="AI52" s="168">
        <v>9764.4410000000007</v>
      </c>
      <c r="AJ52" s="131">
        <f t="shared" ref="AJ52:AJ62" si="16">AI52/AI$76</f>
        <v>1.5834434650363875E-2</v>
      </c>
    </row>
    <row r="53" spans="1:36" x14ac:dyDescent="0.2">
      <c r="A53" s="114" t="str">
        <f>$A$13</f>
        <v>BVG 2000</v>
      </c>
      <c r="B53" s="33">
        <v>1</v>
      </c>
      <c r="C53" s="8">
        <v>0</v>
      </c>
      <c r="D53" s="8">
        <v>2</v>
      </c>
      <c r="E53" s="152">
        <v>0</v>
      </c>
      <c r="F53" s="34">
        <f t="shared" si="10"/>
        <v>0</v>
      </c>
      <c r="G53" s="47">
        <v>1</v>
      </c>
      <c r="H53" s="48">
        <v>0</v>
      </c>
      <c r="I53" s="48">
        <v>2</v>
      </c>
      <c r="J53" s="162">
        <v>6.0000000000000001E-3</v>
      </c>
      <c r="K53" s="50">
        <f t="shared" si="11"/>
        <v>7.5538654150989342E-9</v>
      </c>
      <c r="L53" s="128">
        <v>5</v>
      </c>
      <c r="M53" s="129">
        <v>480</v>
      </c>
      <c r="N53" s="129">
        <v>260</v>
      </c>
      <c r="O53" s="168">
        <v>179.64500000000001</v>
      </c>
      <c r="P53" s="131">
        <f t="shared" si="12"/>
        <v>2.3352426300648644E-4</v>
      </c>
      <c r="Q53" s="128">
        <v>5</v>
      </c>
      <c r="R53" s="129">
        <v>456</v>
      </c>
      <c r="S53" s="129">
        <v>257</v>
      </c>
      <c r="T53" s="168">
        <v>176.494</v>
      </c>
      <c r="U53" s="131">
        <f t="shared" si="13"/>
        <v>2.4085282210499804E-4</v>
      </c>
      <c r="V53" s="128">
        <v>4</v>
      </c>
      <c r="W53" s="129">
        <v>83</v>
      </c>
      <c r="X53" s="129">
        <v>55</v>
      </c>
      <c r="Y53" s="168">
        <v>19.103999999999999</v>
      </c>
      <c r="Z53" s="131">
        <f t="shared" si="14"/>
        <v>2.7137059601720323E-5</v>
      </c>
      <c r="AA53" s="128">
        <v>7</v>
      </c>
      <c r="AB53" s="129">
        <v>454</v>
      </c>
      <c r="AC53" s="129">
        <v>119</v>
      </c>
      <c r="AD53" s="168">
        <v>70.396000000000001</v>
      </c>
      <c r="AE53" s="131">
        <f t="shared" si="15"/>
        <v>1.0371725203754433E-4</v>
      </c>
      <c r="AF53" s="128">
        <v>18</v>
      </c>
      <c r="AG53" s="129">
        <v>12304</v>
      </c>
      <c r="AH53" s="129">
        <v>6187</v>
      </c>
      <c r="AI53" s="168">
        <v>4961.5</v>
      </c>
      <c r="AJ53" s="131">
        <f t="shared" si="16"/>
        <v>8.0457803491034829E-3</v>
      </c>
    </row>
    <row r="54" spans="1:36" x14ac:dyDescent="0.2">
      <c r="A54" s="114" t="str">
        <f>$A$14</f>
        <v>BVG 2005</v>
      </c>
      <c r="B54" s="33">
        <v>1</v>
      </c>
      <c r="C54" s="8">
        <v>141</v>
      </c>
      <c r="D54" s="8">
        <v>93</v>
      </c>
      <c r="E54" s="152">
        <v>59.609000000000002</v>
      </c>
      <c r="F54" s="34">
        <f t="shared" si="10"/>
        <v>7.1116818474371545E-5</v>
      </c>
      <c r="G54" s="47">
        <v>1</v>
      </c>
      <c r="H54" s="48">
        <v>171</v>
      </c>
      <c r="I54" s="48">
        <v>85</v>
      </c>
      <c r="J54" s="162">
        <v>62.392000000000003</v>
      </c>
      <c r="K54" s="50">
        <f t="shared" si="11"/>
        <v>7.8550128496475462E-5</v>
      </c>
      <c r="L54" s="128">
        <v>1</v>
      </c>
      <c r="M54" s="129">
        <v>58</v>
      </c>
      <c r="N54" s="129">
        <v>5</v>
      </c>
      <c r="O54" s="168">
        <v>8.5559999999999992</v>
      </c>
      <c r="P54" s="131">
        <f t="shared" si="12"/>
        <v>1.1122121930938783E-5</v>
      </c>
      <c r="Q54" s="128">
        <v>4</v>
      </c>
      <c r="R54" s="129">
        <v>6122</v>
      </c>
      <c r="S54" s="129">
        <v>2722</v>
      </c>
      <c r="T54" s="168">
        <v>3906.4290000000001</v>
      </c>
      <c r="U54" s="131">
        <f t="shared" si="13"/>
        <v>5.3309146430065915E-3</v>
      </c>
      <c r="V54" s="128">
        <v>12</v>
      </c>
      <c r="W54" s="129">
        <v>6817</v>
      </c>
      <c r="X54" s="129">
        <v>3001</v>
      </c>
      <c r="Y54" s="168">
        <v>3882.2280000000001</v>
      </c>
      <c r="Z54" s="131">
        <f t="shared" si="14"/>
        <v>5.5146698400056265E-3</v>
      </c>
      <c r="AA54" s="128">
        <v>25</v>
      </c>
      <c r="AB54" s="129">
        <v>15860</v>
      </c>
      <c r="AC54" s="129">
        <v>4046</v>
      </c>
      <c r="AD54" s="168">
        <v>5522.8419999999996</v>
      </c>
      <c r="AE54" s="131">
        <f t="shared" si="15"/>
        <v>8.13702476955417E-3</v>
      </c>
      <c r="AF54" s="128">
        <v>41</v>
      </c>
      <c r="AG54" s="129">
        <v>26894</v>
      </c>
      <c r="AH54" s="129">
        <v>10804</v>
      </c>
      <c r="AI54" s="168">
        <v>10167.562</v>
      </c>
      <c r="AJ54" s="131">
        <f t="shared" si="16"/>
        <v>1.6488152884791153E-2</v>
      </c>
    </row>
    <row r="55" spans="1:36" x14ac:dyDescent="0.2">
      <c r="A55" s="114" t="str">
        <f>$A$15</f>
        <v>BVG 2010</v>
      </c>
      <c r="B55" s="33">
        <v>32</v>
      </c>
      <c r="C55" s="8">
        <v>81811</v>
      </c>
      <c r="D55" s="8">
        <v>23292</v>
      </c>
      <c r="E55" s="152">
        <v>23000.839</v>
      </c>
      <c r="F55" s="34">
        <f t="shared" si="10"/>
        <v>2.7441267122770813E-2</v>
      </c>
      <c r="G55" s="47">
        <v>62</v>
      </c>
      <c r="H55" s="48">
        <v>242153</v>
      </c>
      <c r="I55" s="48">
        <v>78504</v>
      </c>
      <c r="J55" s="162">
        <v>75312.065000000002</v>
      </c>
      <c r="K55" s="50">
        <f t="shared" si="11"/>
        <v>9.4816200523863817E-2</v>
      </c>
      <c r="L55" s="128">
        <v>129</v>
      </c>
      <c r="M55" s="129">
        <v>387745</v>
      </c>
      <c r="N55" s="129">
        <v>102233</v>
      </c>
      <c r="O55" s="168">
        <v>102389.564</v>
      </c>
      <c r="P55" s="131">
        <f t="shared" si="12"/>
        <v>0.1330983187545185</v>
      </c>
      <c r="Q55" s="128">
        <v>364</v>
      </c>
      <c r="R55" s="129">
        <v>792274</v>
      </c>
      <c r="S55" s="129">
        <v>163251</v>
      </c>
      <c r="T55" s="168">
        <v>149728.158</v>
      </c>
      <c r="U55" s="131">
        <f t="shared" si="13"/>
        <v>0.20432677259783924</v>
      </c>
      <c r="V55" s="128">
        <v>1078</v>
      </c>
      <c r="W55" s="129">
        <v>1890353</v>
      </c>
      <c r="X55" s="129">
        <v>514493</v>
      </c>
      <c r="Y55" s="168">
        <v>414686.09</v>
      </c>
      <c r="Z55" s="131">
        <f t="shared" si="14"/>
        <v>0.58905784863559252</v>
      </c>
      <c r="AA55" s="128">
        <v>1238</v>
      </c>
      <c r="AB55" s="129">
        <v>2028159</v>
      </c>
      <c r="AC55" s="129">
        <v>576572</v>
      </c>
      <c r="AD55" s="168">
        <v>452365.77399999998</v>
      </c>
      <c r="AE55" s="131">
        <f t="shared" si="15"/>
        <v>0.66648864985392364</v>
      </c>
      <c r="AF55" s="128">
        <v>1244</v>
      </c>
      <c r="AG55" s="129">
        <v>1792263</v>
      </c>
      <c r="AH55" s="129">
        <v>528534</v>
      </c>
      <c r="AI55" s="168">
        <v>425217.77500000002</v>
      </c>
      <c r="AJ55" s="131">
        <f t="shared" si="16"/>
        <v>0.68955130871399906</v>
      </c>
    </row>
    <row r="56" spans="1:36" x14ac:dyDescent="0.2">
      <c r="A56" s="114" t="str">
        <f>$A$16</f>
        <v>BVG 2015</v>
      </c>
      <c r="B56" s="33">
        <v>1047</v>
      </c>
      <c r="C56" s="8">
        <v>2738053</v>
      </c>
      <c r="D56" s="8">
        <v>622582</v>
      </c>
      <c r="E56" s="152">
        <v>598974.21200000006</v>
      </c>
      <c r="F56" s="34">
        <f t="shared" si="10"/>
        <v>0.71460920843553388</v>
      </c>
      <c r="G56" s="47">
        <v>1088</v>
      </c>
      <c r="H56" s="48">
        <v>2291512</v>
      </c>
      <c r="I56" s="48">
        <v>562988</v>
      </c>
      <c r="J56" s="162">
        <v>489742.26</v>
      </c>
      <c r="K56" s="50">
        <f t="shared" si="11"/>
        <v>0.61657452002106505</v>
      </c>
      <c r="L56" s="128">
        <v>1057</v>
      </c>
      <c r="M56" s="129">
        <v>2038836</v>
      </c>
      <c r="N56" s="129">
        <v>518068</v>
      </c>
      <c r="O56" s="168">
        <v>437178.28</v>
      </c>
      <c r="P56" s="131">
        <f t="shared" si="12"/>
        <v>0.56829711731160559</v>
      </c>
      <c r="Q56" s="128">
        <v>824</v>
      </c>
      <c r="R56" s="129">
        <v>1415117</v>
      </c>
      <c r="S56" s="129">
        <v>434085</v>
      </c>
      <c r="T56" s="168">
        <v>347949.21600000001</v>
      </c>
      <c r="U56" s="131">
        <f t="shared" si="13"/>
        <v>0.47482945948769667</v>
      </c>
      <c r="V56" s="128">
        <v>129</v>
      </c>
      <c r="W56" s="129">
        <v>203727</v>
      </c>
      <c r="X56" s="129">
        <v>68998</v>
      </c>
      <c r="Y56" s="168">
        <v>51737.639000000003</v>
      </c>
      <c r="Z56" s="131">
        <f t="shared" si="14"/>
        <v>7.349284930879868E-2</v>
      </c>
      <c r="AA56" s="128">
        <v>0</v>
      </c>
      <c r="AB56" s="129">
        <v>0</v>
      </c>
      <c r="AC56" s="129">
        <v>0</v>
      </c>
      <c r="AD56" s="168">
        <v>0</v>
      </c>
      <c r="AE56" s="131">
        <f t="shared" si="15"/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16"/>
        <v>0</v>
      </c>
    </row>
    <row r="57" spans="1:36" ht="12.75" customHeight="1" x14ac:dyDescent="0.2">
      <c r="A57" s="114" t="str">
        <f>$A$17</f>
        <v>VZ 1990</v>
      </c>
      <c r="B57" s="33">
        <v>0</v>
      </c>
      <c r="C57" s="8">
        <v>0</v>
      </c>
      <c r="D57" s="8">
        <v>0</v>
      </c>
      <c r="E57" s="152">
        <v>0</v>
      </c>
      <c r="F57" s="34">
        <f t="shared" si="10"/>
        <v>0</v>
      </c>
      <c r="G57" s="47">
        <v>0</v>
      </c>
      <c r="H57" s="48">
        <v>0</v>
      </c>
      <c r="I57" s="48">
        <v>0</v>
      </c>
      <c r="J57" s="162">
        <v>0</v>
      </c>
      <c r="K57" s="50">
        <f t="shared" si="11"/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12"/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3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4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5"/>
        <v>0</v>
      </c>
      <c r="AF57" s="128">
        <v>1</v>
      </c>
      <c r="AG57" s="129">
        <v>9</v>
      </c>
      <c r="AH57" s="129">
        <v>0</v>
      </c>
      <c r="AI57" s="168">
        <v>0.28199999999999997</v>
      </c>
      <c r="AJ57" s="131">
        <f t="shared" si="16"/>
        <v>4.573032466889412E-7</v>
      </c>
    </row>
    <row r="58" spans="1:36" ht="12.75" customHeight="1" x14ac:dyDescent="0.2">
      <c r="A58" s="114" t="str">
        <f>$A$18</f>
        <v>VZ 2000</v>
      </c>
      <c r="B58" s="33">
        <v>0</v>
      </c>
      <c r="C58" s="8">
        <v>0</v>
      </c>
      <c r="D58" s="8">
        <v>0</v>
      </c>
      <c r="E58" s="152">
        <v>0</v>
      </c>
      <c r="F58" s="34">
        <f t="shared" si="10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1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2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3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4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5"/>
        <v>0</v>
      </c>
      <c r="AF58" s="128">
        <v>1</v>
      </c>
      <c r="AG58" s="129">
        <v>130</v>
      </c>
      <c r="AH58" s="129">
        <v>72</v>
      </c>
      <c r="AI58" s="168">
        <v>27.13</v>
      </c>
      <c r="AJ58" s="131">
        <f t="shared" si="16"/>
        <v>4.3995166959826154E-5</v>
      </c>
    </row>
    <row r="59" spans="1:36" ht="12.75" customHeight="1" x14ac:dyDescent="0.2">
      <c r="A59" s="114" t="str">
        <f>$A$19</f>
        <v>VZ 2005</v>
      </c>
      <c r="B59" s="33">
        <v>0</v>
      </c>
      <c r="C59" s="8">
        <v>0</v>
      </c>
      <c r="D59" s="8">
        <v>0</v>
      </c>
      <c r="E59" s="152">
        <v>0</v>
      </c>
      <c r="F59" s="34">
        <f t="shared" si="10"/>
        <v>0</v>
      </c>
      <c r="G59" s="47">
        <v>1</v>
      </c>
      <c r="H59" s="48">
        <v>13</v>
      </c>
      <c r="I59" s="48">
        <v>0</v>
      </c>
      <c r="J59" s="162">
        <v>5.7030000000000003</v>
      </c>
      <c r="K59" s="50">
        <f t="shared" si="11"/>
        <v>7.1799490770515374E-6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2"/>
        <v>0</v>
      </c>
      <c r="Q59" s="128">
        <v>4</v>
      </c>
      <c r="R59" s="129">
        <v>257</v>
      </c>
      <c r="S59" s="129">
        <v>349</v>
      </c>
      <c r="T59" s="168">
        <v>221.94200000000001</v>
      </c>
      <c r="U59" s="131">
        <f t="shared" si="13"/>
        <v>3.0287350869506881E-4</v>
      </c>
      <c r="V59" s="128">
        <v>15</v>
      </c>
      <c r="W59" s="129">
        <v>3157</v>
      </c>
      <c r="X59" s="129">
        <v>1182</v>
      </c>
      <c r="Y59" s="168">
        <v>659.91899999999998</v>
      </c>
      <c r="Z59" s="131">
        <f t="shared" si="14"/>
        <v>9.3740898426024257E-4</v>
      </c>
      <c r="AA59" s="128">
        <v>20</v>
      </c>
      <c r="AB59" s="129">
        <v>7154</v>
      </c>
      <c r="AC59" s="129">
        <v>1398</v>
      </c>
      <c r="AD59" s="168">
        <v>1201.989</v>
      </c>
      <c r="AE59" s="131">
        <f t="shared" si="15"/>
        <v>1.770938633720039E-3</v>
      </c>
      <c r="AF59" s="128">
        <v>28</v>
      </c>
      <c r="AG59" s="129">
        <v>7848</v>
      </c>
      <c r="AH59" s="129">
        <v>2249</v>
      </c>
      <c r="AI59" s="168">
        <v>1709.575</v>
      </c>
      <c r="AJ59" s="131">
        <f t="shared" si="16"/>
        <v>2.7723198509157689E-3</v>
      </c>
    </row>
    <row r="60" spans="1:36" ht="12.75" customHeight="1" x14ac:dyDescent="0.2">
      <c r="A60" s="114" t="str">
        <f>$A$20</f>
        <v>VZ 2010</v>
      </c>
      <c r="B60" s="33">
        <v>6</v>
      </c>
      <c r="C60" s="8">
        <v>5689</v>
      </c>
      <c r="D60" s="8">
        <v>154</v>
      </c>
      <c r="E60" s="152">
        <v>2279.4789999999998</v>
      </c>
      <c r="F60" s="34">
        <f t="shared" si="10"/>
        <v>2.7195439322777086E-3</v>
      </c>
      <c r="G60" s="47">
        <v>9</v>
      </c>
      <c r="H60" s="48">
        <v>7365</v>
      </c>
      <c r="I60" s="48">
        <v>672</v>
      </c>
      <c r="J60" s="162">
        <v>2446.0549999999998</v>
      </c>
      <c r="K60" s="50">
        <f t="shared" si="11"/>
        <v>3.0795283779883036E-3</v>
      </c>
      <c r="L60" s="128">
        <v>19</v>
      </c>
      <c r="M60" s="129">
        <v>72934</v>
      </c>
      <c r="N60" s="129">
        <v>25375</v>
      </c>
      <c r="O60" s="168">
        <v>25029.977999999999</v>
      </c>
      <c r="P60" s="131">
        <f t="shared" si="12"/>
        <v>3.2536987756511843E-2</v>
      </c>
      <c r="Q60" s="128">
        <v>81</v>
      </c>
      <c r="R60" s="129">
        <v>319625</v>
      </c>
      <c r="S60" s="129">
        <v>121762</v>
      </c>
      <c r="T60" s="168">
        <v>106169.327</v>
      </c>
      <c r="U60" s="131">
        <f t="shared" si="13"/>
        <v>0.1448841435342752</v>
      </c>
      <c r="V60" s="128">
        <v>116</v>
      </c>
      <c r="W60" s="129">
        <v>342696</v>
      </c>
      <c r="X60" s="129">
        <v>134831</v>
      </c>
      <c r="Y60" s="168">
        <v>114275.06</v>
      </c>
      <c r="Z60" s="131">
        <f t="shared" si="14"/>
        <v>0.1623266914892256</v>
      </c>
      <c r="AA60" s="128">
        <v>125</v>
      </c>
      <c r="AB60" s="129">
        <v>305920</v>
      </c>
      <c r="AC60" s="129">
        <v>117808</v>
      </c>
      <c r="AD60" s="168">
        <v>99769.138000000006</v>
      </c>
      <c r="AE60" s="131">
        <f t="shared" si="15"/>
        <v>0.14699387509964404</v>
      </c>
      <c r="AF60" s="128">
        <v>122</v>
      </c>
      <c r="AG60" s="129">
        <v>284067</v>
      </c>
      <c r="AH60" s="129">
        <v>108506</v>
      </c>
      <c r="AI60" s="168">
        <v>88310.3</v>
      </c>
      <c r="AJ60" s="131">
        <f t="shared" si="16"/>
        <v>0.14320775498607946</v>
      </c>
    </row>
    <row r="61" spans="1:36" ht="12.75" customHeight="1" x14ac:dyDescent="0.2">
      <c r="A61" s="114" t="str">
        <f>$A$21</f>
        <v>VZ 2015</v>
      </c>
      <c r="B61" s="33">
        <v>91</v>
      </c>
      <c r="C61" s="8">
        <v>361036</v>
      </c>
      <c r="D61" s="8">
        <v>146458</v>
      </c>
      <c r="E61" s="152">
        <v>130271.641</v>
      </c>
      <c r="F61" s="34">
        <f t="shared" si="10"/>
        <v>0.15542123916448014</v>
      </c>
      <c r="G61" s="47">
        <v>95</v>
      </c>
      <c r="H61" s="48">
        <v>349399</v>
      </c>
      <c r="I61" s="48">
        <v>143377</v>
      </c>
      <c r="J61" s="162">
        <v>124038.22900000001</v>
      </c>
      <c r="K61" s="50">
        <f t="shared" si="11"/>
        <v>0.15616134803220361</v>
      </c>
      <c r="L61" s="128">
        <v>87</v>
      </c>
      <c r="M61" s="129">
        <v>276384</v>
      </c>
      <c r="N61" s="129">
        <v>115137</v>
      </c>
      <c r="O61" s="168">
        <v>98478.292000000001</v>
      </c>
      <c r="P61" s="131">
        <f t="shared" si="12"/>
        <v>0.12801397512559531</v>
      </c>
      <c r="Q61" s="128">
        <v>32</v>
      </c>
      <c r="R61" s="129">
        <v>25466</v>
      </c>
      <c r="S61" s="129">
        <v>15521</v>
      </c>
      <c r="T61" s="168">
        <v>11437.431</v>
      </c>
      <c r="U61" s="131">
        <f t="shared" si="13"/>
        <v>1.5608108683474736E-2</v>
      </c>
      <c r="V61" s="128">
        <v>0</v>
      </c>
      <c r="W61" s="129">
        <v>0</v>
      </c>
      <c r="X61" s="129">
        <v>0</v>
      </c>
      <c r="Y61" s="168">
        <v>0</v>
      </c>
      <c r="Z61" s="131">
        <f t="shared" si="14"/>
        <v>0</v>
      </c>
      <c r="AA61" s="128">
        <v>0</v>
      </c>
      <c r="AB61" s="129">
        <v>0</v>
      </c>
      <c r="AC61" s="129">
        <v>0</v>
      </c>
      <c r="AD61" s="168">
        <v>0</v>
      </c>
      <c r="AE61" s="131">
        <f t="shared" si="15"/>
        <v>0</v>
      </c>
      <c r="AF61" s="128">
        <v>0</v>
      </c>
      <c r="AG61" s="129">
        <v>0</v>
      </c>
      <c r="AH61" s="129">
        <v>0</v>
      </c>
      <c r="AI61" s="168">
        <v>0</v>
      </c>
      <c r="AJ61" s="131">
        <f t="shared" si="16"/>
        <v>0</v>
      </c>
    </row>
    <row r="62" spans="1:36" ht="12.75" customHeight="1" x14ac:dyDescent="0.2">
      <c r="A62" s="114" t="str">
        <f>$A$22</f>
        <v>Andere</v>
      </c>
      <c r="B62" s="33">
        <v>3</v>
      </c>
      <c r="C62" s="8">
        <v>183</v>
      </c>
      <c r="D62" s="8">
        <v>69</v>
      </c>
      <c r="E62" s="152">
        <v>63.985999999999997</v>
      </c>
      <c r="F62" s="34">
        <f t="shared" si="10"/>
        <v>7.6338820428142347E-5</v>
      </c>
      <c r="G62" s="47">
        <v>4</v>
      </c>
      <c r="H62" s="48">
        <v>24</v>
      </c>
      <c r="I62" s="48">
        <v>2</v>
      </c>
      <c r="J62" s="162">
        <v>2.8149999999999999</v>
      </c>
      <c r="K62" s="50">
        <f t="shared" si="11"/>
        <v>3.5440218572505831E-6</v>
      </c>
      <c r="L62" s="183">
        <v>5</v>
      </c>
      <c r="M62" s="129">
        <v>592</v>
      </c>
      <c r="N62" s="129">
        <v>39</v>
      </c>
      <c r="O62" s="168">
        <v>12.487</v>
      </c>
      <c r="P62" s="131">
        <f t="shared" si="12"/>
        <v>1.6232110396403997E-5</v>
      </c>
      <c r="Q62" s="183">
        <v>16</v>
      </c>
      <c r="R62" s="129">
        <v>9902</v>
      </c>
      <c r="S62" s="129">
        <v>551</v>
      </c>
      <c r="T62" s="168">
        <v>1563.3489999999999</v>
      </c>
      <c r="U62" s="131">
        <f t="shared" si="13"/>
        <v>2.133426737367993E-3</v>
      </c>
      <c r="V62" s="183">
        <v>9</v>
      </c>
      <c r="W62" s="129">
        <v>3210</v>
      </c>
      <c r="X62" s="129">
        <v>653</v>
      </c>
      <c r="Y62" s="168">
        <v>514.971</v>
      </c>
      <c r="Z62" s="131">
        <f t="shared" si="14"/>
        <v>7.3151165829970252E-4</v>
      </c>
      <c r="AA62" s="183">
        <v>6</v>
      </c>
      <c r="AB62" s="129">
        <v>636</v>
      </c>
      <c r="AC62" s="129">
        <v>26</v>
      </c>
      <c r="AD62" s="168">
        <v>12.346</v>
      </c>
      <c r="AE62" s="131">
        <f t="shared" si="15"/>
        <v>1.8189857288134584E-5</v>
      </c>
      <c r="AF62" s="183">
        <v>11</v>
      </c>
      <c r="AG62" s="129">
        <v>79781</v>
      </c>
      <c r="AH62" s="129">
        <v>7264</v>
      </c>
      <c r="AI62" s="168">
        <v>8197.7980000000007</v>
      </c>
      <c r="AJ62" s="131">
        <f t="shared" si="16"/>
        <v>1.3293899436525211E-2</v>
      </c>
    </row>
    <row r="63" spans="1:36" ht="12.75" customHeight="1" x14ac:dyDescent="0.2">
      <c r="A63" s="114" t="str">
        <f>$A$23</f>
        <v>Keine (Versicherungsvertrag)</v>
      </c>
      <c r="B63" s="33">
        <v>130</v>
      </c>
      <c r="C63" s="8">
        <v>786634</v>
      </c>
      <c r="D63" s="8">
        <v>127</v>
      </c>
      <c r="E63" s="152">
        <v>79570.994000000006</v>
      </c>
      <c r="F63" s="34">
        <f t="shared" si="10"/>
        <v>9.4932576223780082E-2</v>
      </c>
      <c r="G63" s="177">
        <v>170</v>
      </c>
      <c r="H63" s="178">
        <v>1025647</v>
      </c>
      <c r="I63" s="178">
        <v>119</v>
      </c>
      <c r="J63" s="162">
        <v>100292.667</v>
      </c>
      <c r="K63" s="50">
        <f t="shared" si="11"/>
        <v>0.12626621810655569</v>
      </c>
      <c r="L63" s="183">
        <v>196</v>
      </c>
      <c r="M63" s="129">
        <v>1053493</v>
      </c>
      <c r="N63" s="129">
        <v>119</v>
      </c>
      <c r="O63" s="168">
        <v>103689.288</v>
      </c>
      <c r="P63" s="131">
        <f t="shared" si="12"/>
        <v>0.13478785695047077</v>
      </c>
      <c r="Q63" s="183">
        <v>189</v>
      </c>
      <c r="R63" s="129">
        <v>1139836</v>
      </c>
      <c r="S63" s="129">
        <v>0</v>
      </c>
      <c r="T63" s="168">
        <v>109295.16899999999</v>
      </c>
      <c r="U63" s="131">
        <f t="shared" si="13"/>
        <v>0.14914982886722888</v>
      </c>
      <c r="V63" s="183">
        <v>211</v>
      </c>
      <c r="W63" s="129">
        <v>1256422</v>
      </c>
      <c r="X63" s="129">
        <v>11099</v>
      </c>
      <c r="Y63" s="168">
        <v>115380.879</v>
      </c>
      <c r="Z63" s="131">
        <f t="shared" si="14"/>
        <v>0.16389749739959594</v>
      </c>
      <c r="AA63" s="183">
        <v>221</v>
      </c>
      <c r="AB63" s="129">
        <v>1279794</v>
      </c>
      <c r="AC63" s="129">
        <v>14187</v>
      </c>
      <c r="AD63" s="168">
        <v>116530.534</v>
      </c>
      <c r="AE63" s="131">
        <f t="shared" si="15"/>
        <v>0.1716891125198538</v>
      </c>
      <c r="AF63" s="315" t="str">
        <f>Translation!$A$474</f>
        <v>nicht separat erhoben</v>
      </c>
      <c r="AG63" s="316"/>
      <c r="AH63" s="316"/>
      <c r="AI63" s="316"/>
      <c r="AJ63" s="317"/>
    </row>
    <row r="64" spans="1:36" ht="12.75" customHeight="1" x14ac:dyDescent="0.2">
      <c r="A64" s="114" t="str">
        <f>$A$24</f>
        <v>Keine (temporäre Leistungen)</v>
      </c>
      <c r="B64" s="33">
        <v>11</v>
      </c>
      <c r="C64" s="8">
        <v>1723</v>
      </c>
      <c r="D64" s="8">
        <v>73</v>
      </c>
      <c r="E64" s="152">
        <v>254.137</v>
      </c>
      <c r="F64" s="34">
        <f t="shared" si="10"/>
        <v>3.0319943123725205E-4</v>
      </c>
      <c r="G64" s="177">
        <v>13</v>
      </c>
      <c r="H64" s="178">
        <v>2688</v>
      </c>
      <c r="I64" s="178">
        <v>84</v>
      </c>
      <c r="J64" s="162">
        <v>274.49599999999998</v>
      </c>
      <c r="K64" s="50">
        <f t="shared" si="11"/>
        <v>3.455843068304995E-4</v>
      </c>
      <c r="L64" s="183">
        <v>12</v>
      </c>
      <c r="M64" s="129">
        <v>2054</v>
      </c>
      <c r="N64" s="129">
        <v>57</v>
      </c>
      <c r="O64" s="168">
        <v>280.31799999999998</v>
      </c>
      <c r="P64" s="131">
        <f t="shared" si="12"/>
        <v>3.6439118459991797E-4</v>
      </c>
      <c r="Q64" s="183">
        <v>11</v>
      </c>
      <c r="R64" s="129">
        <v>2029</v>
      </c>
      <c r="S64" s="129">
        <v>54</v>
      </c>
      <c r="T64" s="168">
        <v>289.40899999999999</v>
      </c>
      <c r="U64" s="131">
        <f t="shared" si="13"/>
        <v>3.9494245919173104E-4</v>
      </c>
      <c r="V64" s="183">
        <v>14</v>
      </c>
      <c r="W64" s="129">
        <v>1780</v>
      </c>
      <c r="X64" s="129">
        <v>98</v>
      </c>
      <c r="Y64" s="168">
        <v>256.67200000000003</v>
      </c>
      <c r="Z64" s="131">
        <f t="shared" si="14"/>
        <v>3.6460025974103638E-4</v>
      </c>
      <c r="AA64" s="183">
        <v>15</v>
      </c>
      <c r="AB64" s="129">
        <v>3931</v>
      </c>
      <c r="AC64" s="129">
        <v>256</v>
      </c>
      <c r="AD64" s="168">
        <v>403.84300000000002</v>
      </c>
      <c r="AE64" s="131">
        <f t="shared" si="15"/>
        <v>5.9499809953119515E-4</v>
      </c>
      <c r="AF64" s="315" t="str">
        <f>Translation!$A$474</f>
        <v>nicht separat erhoben</v>
      </c>
      <c r="AG64" s="316"/>
      <c r="AH64" s="316"/>
      <c r="AI64" s="316"/>
      <c r="AJ64" s="317"/>
    </row>
    <row r="65" spans="1:36" ht="12.75" customHeight="1" x14ac:dyDescent="0.2">
      <c r="A65" s="114" t="str">
        <f>$A$25</f>
        <v>Keine (Kapitalleistungen)</v>
      </c>
      <c r="B65" s="33">
        <v>93</v>
      </c>
      <c r="C65" s="8">
        <v>28452</v>
      </c>
      <c r="D65" s="8">
        <v>0</v>
      </c>
      <c r="E65" s="152">
        <v>3647.8620000000001</v>
      </c>
      <c r="F65" s="34">
        <f t="shared" si="10"/>
        <v>4.3521001807371017E-3</v>
      </c>
      <c r="G65" s="47">
        <v>101</v>
      </c>
      <c r="H65" s="48">
        <v>17196</v>
      </c>
      <c r="I65" s="48">
        <v>0</v>
      </c>
      <c r="J65" s="162">
        <v>2054.741</v>
      </c>
      <c r="K65" s="50">
        <f t="shared" si="11"/>
        <v>2.5868728294809666E-3</v>
      </c>
      <c r="L65" s="128">
        <v>101</v>
      </c>
      <c r="M65" s="129">
        <v>17258</v>
      </c>
      <c r="N65" s="129">
        <v>0</v>
      </c>
      <c r="O65" s="168">
        <v>1968.992</v>
      </c>
      <c r="P65" s="131">
        <f t="shared" si="12"/>
        <v>2.5595335559891329E-3</v>
      </c>
      <c r="Q65" s="128">
        <v>104</v>
      </c>
      <c r="R65" s="129">
        <v>16285</v>
      </c>
      <c r="S65" s="129">
        <v>0</v>
      </c>
      <c r="T65" s="168">
        <v>1868.0809999999999</v>
      </c>
      <c r="U65" s="131">
        <f t="shared" si="13"/>
        <v>2.5492797532535205E-3</v>
      </c>
      <c r="V65" s="128">
        <v>105</v>
      </c>
      <c r="W65" s="129">
        <v>20370</v>
      </c>
      <c r="X65" s="129">
        <v>0</v>
      </c>
      <c r="Y65" s="168">
        <v>2258.4989999999998</v>
      </c>
      <c r="Z65" s="131">
        <f t="shared" si="14"/>
        <v>3.2081774483577125E-3</v>
      </c>
      <c r="AA65" s="128">
        <v>122</v>
      </c>
      <c r="AB65" s="129">
        <v>20909</v>
      </c>
      <c r="AC65" s="129">
        <v>0</v>
      </c>
      <c r="AD65" s="168">
        <v>2438.2660000000001</v>
      </c>
      <c r="AE65" s="131">
        <f t="shared" si="15"/>
        <v>3.5923951539373693E-3</v>
      </c>
      <c r="AF65" s="128">
        <v>333</v>
      </c>
      <c r="AG65" s="129">
        <v>1342584</v>
      </c>
      <c r="AH65" s="129">
        <v>111111</v>
      </c>
      <c r="AI65" s="168">
        <v>68302.281000000003</v>
      </c>
      <c r="AJ65" s="131">
        <f>AI65/AI$76</f>
        <v>0.11076189665801556</v>
      </c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1418</v>
      </c>
      <c r="C76" s="9">
        <f t="shared" si="17"/>
        <v>4004052</v>
      </c>
      <c r="D76" s="9">
        <f t="shared" si="17"/>
        <v>792852</v>
      </c>
      <c r="E76" s="153">
        <f t="shared" si="17"/>
        <v>838184.29000000015</v>
      </c>
      <c r="F76" s="67">
        <f t="shared" si="17"/>
        <v>0.99999999999999978</v>
      </c>
      <c r="G76" s="51">
        <f t="shared" ref="G76:P76" si="18">SUM(G$52:G$75)</f>
        <v>1549</v>
      </c>
      <c r="H76" s="68">
        <f t="shared" si="18"/>
        <v>3936527</v>
      </c>
      <c r="I76" s="68">
        <f t="shared" si="18"/>
        <v>785835</v>
      </c>
      <c r="J76" s="163">
        <f t="shared" si="18"/>
        <v>794295.32700000016</v>
      </c>
      <c r="K76" s="69">
        <f t="shared" si="18"/>
        <v>0.99999999999999978</v>
      </c>
      <c r="L76" s="132">
        <f t="shared" si="18"/>
        <v>1616</v>
      </c>
      <c r="M76" s="133">
        <f t="shared" si="18"/>
        <v>3850189</v>
      </c>
      <c r="N76" s="133">
        <f t="shared" si="18"/>
        <v>761307</v>
      </c>
      <c r="O76" s="169">
        <f t="shared" si="18"/>
        <v>769277.66599999985</v>
      </c>
      <c r="P76" s="135">
        <f t="shared" si="18"/>
        <v>1.0000000000000002</v>
      </c>
      <c r="Q76" s="132">
        <f t="shared" ref="Q76:AJ76" si="19">SUM(Q$52:Q$75)</f>
        <v>1643</v>
      </c>
      <c r="R76" s="133">
        <f t="shared" si="19"/>
        <v>3728054</v>
      </c>
      <c r="S76" s="133">
        <f t="shared" si="19"/>
        <v>738727</v>
      </c>
      <c r="T76" s="169">
        <f t="shared" si="19"/>
        <v>732787.76</v>
      </c>
      <c r="U76" s="135">
        <f t="shared" si="19"/>
        <v>1</v>
      </c>
      <c r="V76" s="132">
        <f t="shared" si="19"/>
        <v>1705</v>
      </c>
      <c r="W76" s="133">
        <f t="shared" si="19"/>
        <v>3729812</v>
      </c>
      <c r="X76" s="133">
        <f t="shared" si="19"/>
        <v>734767</v>
      </c>
      <c r="Y76" s="169">
        <f t="shared" si="19"/>
        <v>703981.94500000007</v>
      </c>
      <c r="Z76" s="135">
        <f t="shared" si="19"/>
        <v>0.99999999999999989</v>
      </c>
      <c r="AA76" s="132">
        <f t="shared" si="19"/>
        <v>1802</v>
      </c>
      <c r="AB76" s="133">
        <f t="shared" si="19"/>
        <v>3664657</v>
      </c>
      <c r="AC76" s="133">
        <f t="shared" si="19"/>
        <v>714906</v>
      </c>
      <c r="AD76" s="169">
        <f t="shared" si="19"/>
        <v>678729.89899999998</v>
      </c>
      <c r="AE76" s="135">
        <f t="shared" si="19"/>
        <v>1</v>
      </c>
      <c r="AF76" s="132">
        <f t="shared" si="19"/>
        <v>1847</v>
      </c>
      <c r="AG76" s="133">
        <f t="shared" si="19"/>
        <v>3574632</v>
      </c>
      <c r="AH76" s="133">
        <f t="shared" si="19"/>
        <v>783627</v>
      </c>
      <c r="AI76" s="169">
        <f t="shared" si="19"/>
        <v>616658.64399999997</v>
      </c>
      <c r="AJ76" s="135">
        <f t="shared" si="19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EVK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5" si="2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5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5" si="2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5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5" si="24">Y92/Y$116</f>
        <v>0</v>
      </c>
      <c r="AA92" s="136">
        <v>2</v>
      </c>
      <c r="AB92" s="137">
        <v>27012</v>
      </c>
      <c r="AC92" s="137">
        <v>10505</v>
      </c>
      <c r="AD92" s="170">
        <v>7813.97</v>
      </c>
      <c r="AE92" s="139">
        <f t="shared" ref="AE92:AE105" si="25">AD92/AD$116</f>
        <v>6.2361535550888469E-2</v>
      </c>
      <c r="AF92" s="136">
        <v>4</v>
      </c>
      <c r="AG92" s="137">
        <v>29173</v>
      </c>
      <c r="AH92" s="137">
        <v>10027</v>
      </c>
      <c r="AI92" s="170">
        <v>8184.7089999999998</v>
      </c>
      <c r="AJ92" s="139">
        <f t="shared" ref="AJ92:AJ102" si="26">AI92/AI$116</f>
        <v>6.3547756625815119E-2</v>
      </c>
    </row>
    <row r="93" spans="1:36" x14ac:dyDescent="0.2">
      <c r="A93" s="114" t="str">
        <f>$A$13</f>
        <v>BVG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</row>
    <row r="94" spans="1:36" x14ac:dyDescent="0.2">
      <c r="A94" s="114" t="str">
        <f>$A$14</f>
        <v>BVG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1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2"/>
        <v>0</v>
      </c>
      <c r="Q94" s="136">
        <v>1</v>
      </c>
      <c r="R94" s="137">
        <v>61</v>
      </c>
      <c r="S94" s="137">
        <v>30</v>
      </c>
      <c r="T94" s="170">
        <v>6.6639999999999997</v>
      </c>
      <c r="U94" s="139">
        <f t="shared" si="23"/>
        <v>5.2358086349342562E-5</v>
      </c>
      <c r="V94" s="136">
        <v>1</v>
      </c>
      <c r="W94" s="137">
        <v>64</v>
      </c>
      <c r="X94" s="137">
        <v>22</v>
      </c>
      <c r="Y94" s="170">
        <v>6.49</v>
      </c>
      <c r="Z94" s="139">
        <f t="shared" si="24"/>
        <v>5.4424388754364867E-5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5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</row>
    <row r="95" spans="1:36" x14ac:dyDescent="0.2">
      <c r="A95" s="114" t="str">
        <f>$A$15</f>
        <v>BVG 2010</v>
      </c>
      <c r="B95" s="36">
        <v>1</v>
      </c>
      <c r="C95" s="10">
        <v>422</v>
      </c>
      <c r="D95" s="10">
        <v>178</v>
      </c>
      <c r="E95" s="154">
        <v>129.1</v>
      </c>
      <c r="F95" s="37">
        <f t="shared" si="20"/>
        <v>9.2934379121286075E-4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3</v>
      </c>
      <c r="M95" s="137">
        <v>24883</v>
      </c>
      <c r="N95" s="137">
        <v>12856</v>
      </c>
      <c r="O95" s="170">
        <v>8362.2860000000001</v>
      </c>
      <c r="P95" s="139">
        <f t="shared" si="22"/>
        <v>6.2400408172168076E-2</v>
      </c>
      <c r="Q95" s="136">
        <v>5</v>
      </c>
      <c r="R95" s="137">
        <v>48647</v>
      </c>
      <c r="S95" s="137">
        <v>24572</v>
      </c>
      <c r="T95" s="170">
        <v>18998.550999999999</v>
      </c>
      <c r="U95" s="139">
        <f t="shared" si="23"/>
        <v>0.14926887361500427</v>
      </c>
      <c r="V95" s="136">
        <v>12</v>
      </c>
      <c r="W95" s="137">
        <v>53020</v>
      </c>
      <c r="X95" s="137">
        <v>26590</v>
      </c>
      <c r="Y95" s="170">
        <v>20113.991999999998</v>
      </c>
      <c r="Z95" s="139">
        <f t="shared" si="24"/>
        <v>0.16867360863022879</v>
      </c>
      <c r="AA95" s="136">
        <v>17</v>
      </c>
      <c r="AB95" s="137">
        <v>112431</v>
      </c>
      <c r="AC95" s="137">
        <v>47907</v>
      </c>
      <c r="AD95" s="170">
        <v>40057.612000000001</v>
      </c>
      <c r="AE95" s="139">
        <f t="shared" si="25"/>
        <v>0.31969078391927491</v>
      </c>
      <c r="AF95" s="136">
        <v>18</v>
      </c>
      <c r="AG95" s="137">
        <v>117834</v>
      </c>
      <c r="AH95" s="137">
        <v>49255</v>
      </c>
      <c r="AI95" s="170">
        <v>41026.28</v>
      </c>
      <c r="AJ95" s="139">
        <f t="shared" si="26"/>
        <v>0.31853643870570675</v>
      </c>
    </row>
    <row r="96" spans="1:36" x14ac:dyDescent="0.2">
      <c r="A96" s="114" t="str">
        <f>$A$16</f>
        <v>BVG 2015</v>
      </c>
      <c r="B96" s="36">
        <v>15</v>
      </c>
      <c r="C96" s="10">
        <v>76832</v>
      </c>
      <c r="D96" s="10">
        <v>38261</v>
      </c>
      <c r="E96" s="154">
        <v>30461.861000000001</v>
      </c>
      <c r="F96" s="37">
        <f t="shared" si="20"/>
        <v>0.21928382175940503</v>
      </c>
      <c r="G96" s="53">
        <v>15</v>
      </c>
      <c r="H96" s="54">
        <v>74965</v>
      </c>
      <c r="I96" s="54">
        <v>36830</v>
      </c>
      <c r="J96" s="164">
        <v>28542.671999999999</v>
      </c>
      <c r="K96" s="56">
        <f t="shared" si="21"/>
        <v>0.22325852594083787</v>
      </c>
      <c r="L96" s="136">
        <v>12</v>
      </c>
      <c r="M96" s="137">
        <v>74788</v>
      </c>
      <c r="N96" s="137">
        <v>32136</v>
      </c>
      <c r="O96" s="170">
        <v>28444.601999999999</v>
      </c>
      <c r="P96" s="139">
        <f t="shared" si="22"/>
        <v>0.21225712384088136</v>
      </c>
      <c r="Q96" s="136">
        <v>11</v>
      </c>
      <c r="R96" s="137">
        <v>67824</v>
      </c>
      <c r="S96" s="137">
        <v>25798</v>
      </c>
      <c r="T96" s="170">
        <v>23502.348000000002</v>
      </c>
      <c r="U96" s="139">
        <f t="shared" si="23"/>
        <v>0.18465455672213366</v>
      </c>
      <c r="V96" s="136">
        <v>4</v>
      </c>
      <c r="W96" s="137">
        <v>60882</v>
      </c>
      <c r="X96" s="137">
        <v>23085</v>
      </c>
      <c r="Y96" s="170">
        <v>20994.107</v>
      </c>
      <c r="Z96" s="139">
        <f t="shared" si="24"/>
        <v>0.17605415114310211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5"/>
        <v>0</v>
      </c>
      <c r="AF96" s="136">
        <v>0</v>
      </c>
      <c r="AG96" s="137">
        <v>0</v>
      </c>
      <c r="AH96" s="137">
        <v>0</v>
      </c>
      <c r="AI96" s="170"/>
      <c r="AJ96" s="139">
        <f t="shared" si="26"/>
        <v>0</v>
      </c>
    </row>
    <row r="97" spans="1:36" ht="12.75" customHeight="1" x14ac:dyDescent="0.2">
      <c r="A97" s="114" t="str">
        <f>$A$17</f>
        <v>VZ 1990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0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6"/>
        <v>0</v>
      </c>
    </row>
    <row r="98" spans="1:36" ht="12.75" customHeight="1" x14ac:dyDescent="0.2">
      <c r="A98" s="114" t="str">
        <f>$A$18</f>
        <v>VZ 2000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0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1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2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3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4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5"/>
        <v>0</v>
      </c>
      <c r="AF98" s="136">
        <v>3</v>
      </c>
      <c r="AG98" s="137">
        <v>8310</v>
      </c>
      <c r="AH98" s="137">
        <v>4932</v>
      </c>
      <c r="AI98" s="170">
        <v>3918.0509999999999</v>
      </c>
      <c r="AJ98" s="139">
        <f t="shared" si="26"/>
        <v>3.0420550247483639E-2</v>
      </c>
    </row>
    <row r="99" spans="1:36" ht="12.75" customHeight="1" x14ac:dyDescent="0.2">
      <c r="A99" s="114" t="str">
        <f>$A$19</f>
        <v>VZ 2005</v>
      </c>
      <c r="B99" s="36">
        <v>1</v>
      </c>
      <c r="C99" s="10">
        <v>11</v>
      </c>
      <c r="D99" s="10">
        <v>29</v>
      </c>
      <c r="E99" s="154">
        <v>60.475999999999999</v>
      </c>
      <c r="F99" s="37">
        <f t="shared" si="20"/>
        <v>4.3534465621525151E-4</v>
      </c>
      <c r="G99" s="53">
        <v>1</v>
      </c>
      <c r="H99" s="54">
        <v>11</v>
      </c>
      <c r="I99" s="54">
        <v>29</v>
      </c>
      <c r="J99" s="164">
        <v>59.523000000000003</v>
      </c>
      <c r="K99" s="56">
        <f t="shared" si="21"/>
        <v>4.6558420457539835E-4</v>
      </c>
      <c r="L99" s="136">
        <v>1</v>
      </c>
      <c r="M99" s="137">
        <v>11</v>
      </c>
      <c r="N99" s="137">
        <v>25</v>
      </c>
      <c r="O99" s="170">
        <v>59.777000000000001</v>
      </c>
      <c r="P99" s="139">
        <f t="shared" si="22"/>
        <v>4.4606333714341883E-4</v>
      </c>
      <c r="Q99" s="136">
        <v>1</v>
      </c>
      <c r="R99" s="137">
        <v>11</v>
      </c>
      <c r="S99" s="137">
        <v>25</v>
      </c>
      <c r="T99" s="170">
        <v>58.862000000000002</v>
      </c>
      <c r="U99" s="139">
        <f t="shared" si="23"/>
        <v>4.6247023990021041E-4</v>
      </c>
      <c r="V99" s="136">
        <v>1</v>
      </c>
      <c r="W99" s="137">
        <v>11</v>
      </c>
      <c r="X99" s="137">
        <v>26</v>
      </c>
      <c r="Y99" s="170">
        <v>57.723999999999997</v>
      </c>
      <c r="Z99" s="139">
        <f t="shared" si="24"/>
        <v>4.8406678219675768E-4</v>
      </c>
      <c r="AA99" s="136">
        <v>2</v>
      </c>
      <c r="AB99" s="137">
        <v>13</v>
      </c>
      <c r="AC99" s="137">
        <v>38</v>
      </c>
      <c r="AD99" s="170">
        <v>76.534999999999997</v>
      </c>
      <c r="AE99" s="139">
        <f t="shared" si="25"/>
        <v>6.108086060462541E-4</v>
      </c>
      <c r="AF99" s="136">
        <v>7</v>
      </c>
      <c r="AG99" s="137">
        <v>30090</v>
      </c>
      <c r="AH99" s="137">
        <v>10337</v>
      </c>
      <c r="AI99" s="170">
        <v>8911.6139999999996</v>
      </c>
      <c r="AJ99" s="139">
        <f t="shared" si="26"/>
        <v>6.9191595891216998E-2</v>
      </c>
    </row>
    <row r="100" spans="1:36" ht="12.75" customHeight="1" x14ac:dyDescent="0.2">
      <c r="A100" s="114" t="str">
        <f>$A$20</f>
        <v>VZ 2010</v>
      </c>
      <c r="B100" s="36">
        <v>3</v>
      </c>
      <c r="C100" s="10">
        <v>28175</v>
      </c>
      <c r="D100" s="10">
        <v>10426</v>
      </c>
      <c r="E100" s="154">
        <v>8236.5550000000003</v>
      </c>
      <c r="F100" s="37">
        <f t="shared" si="20"/>
        <v>5.9291953913503059E-2</v>
      </c>
      <c r="G100" s="53">
        <v>8</v>
      </c>
      <c r="H100" s="54">
        <v>102028</v>
      </c>
      <c r="I100" s="54">
        <v>51641</v>
      </c>
      <c r="J100" s="164">
        <v>42814.756000000001</v>
      </c>
      <c r="K100" s="56">
        <f t="shared" si="21"/>
        <v>0.33489363970817604</v>
      </c>
      <c r="L100" s="136">
        <v>9</v>
      </c>
      <c r="M100" s="137">
        <v>99932</v>
      </c>
      <c r="N100" s="137">
        <v>50665</v>
      </c>
      <c r="O100" s="170">
        <v>41849.767</v>
      </c>
      <c r="P100" s="139">
        <f t="shared" si="22"/>
        <v>0.31228811627707181</v>
      </c>
      <c r="Q100" s="136">
        <v>17</v>
      </c>
      <c r="R100" s="137">
        <v>172034</v>
      </c>
      <c r="S100" s="137">
        <v>83764</v>
      </c>
      <c r="T100" s="170">
        <v>70400.712</v>
      </c>
      <c r="U100" s="139">
        <f t="shared" si="23"/>
        <v>0.55312823498667429</v>
      </c>
      <c r="V100" s="136">
        <v>20</v>
      </c>
      <c r="W100" s="137">
        <v>194366</v>
      </c>
      <c r="X100" s="137">
        <v>94111</v>
      </c>
      <c r="Y100" s="170">
        <v>78075.695999999996</v>
      </c>
      <c r="Z100" s="139">
        <f t="shared" si="24"/>
        <v>0.65473374905571802</v>
      </c>
      <c r="AA100" s="136">
        <v>22</v>
      </c>
      <c r="AB100" s="137">
        <v>199924</v>
      </c>
      <c r="AC100" s="137">
        <v>95462</v>
      </c>
      <c r="AD100" s="170">
        <v>77352.998999999996</v>
      </c>
      <c r="AE100" s="139">
        <f t="shared" si="25"/>
        <v>0.61733687192379028</v>
      </c>
      <c r="AF100" s="136">
        <v>23</v>
      </c>
      <c r="AG100" s="137">
        <v>172254</v>
      </c>
      <c r="AH100" s="137">
        <v>85031</v>
      </c>
      <c r="AI100" s="170">
        <v>66723.887000000002</v>
      </c>
      <c r="AJ100" s="139">
        <f t="shared" si="26"/>
        <v>0.51805792144893481</v>
      </c>
    </row>
    <row r="101" spans="1:36" ht="12.75" customHeight="1" x14ac:dyDescent="0.2">
      <c r="A101" s="114" t="str">
        <f>$A$21</f>
        <v>VZ 2015</v>
      </c>
      <c r="B101" s="36">
        <v>18</v>
      </c>
      <c r="C101" s="10">
        <v>206289</v>
      </c>
      <c r="D101" s="10">
        <v>107760</v>
      </c>
      <c r="E101" s="154">
        <v>100027.231</v>
      </c>
      <c r="F101" s="37">
        <f t="shared" si="20"/>
        <v>0.72005953587966387</v>
      </c>
      <c r="G101" s="53">
        <v>14</v>
      </c>
      <c r="H101" s="54">
        <v>128366</v>
      </c>
      <c r="I101" s="54">
        <v>62960</v>
      </c>
      <c r="J101" s="164">
        <v>56428.881000000001</v>
      </c>
      <c r="K101" s="56">
        <f t="shared" si="21"/>
        <v>0.44138225014641075</v>
      </c>
      <c r="L101" s="136">
        <v>13</v>
      </c>
      <c r="M101" s="137">
        <v>126109</v>
      </c>
      <c r="N101" s="137">
        <v>60502</v>
      </c>
      <c r="O101" s="170">
        <v>55293.684999999998</v>
      </c>
      <c r="P101" s="139">
        <f t="shared" si="22"/>
        <v>0.41260828837273533</v>
      </c>
      <c r="Q101" s="136">
        <v>4</v>
      </c>
      <c r="R101" s="137">
        <v>33463</v>
      </c>
      <c r="S101" s="137">
        <v>15909</v>
      </c>
      <c r="T101" s="170">
        <v>14310.242</v>
      </c>
      <c r="U101" s="139">
        <f t="shared" si="23"/>
        <v>0.11243350634993828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4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25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26"/>
        <v>0</v>
      </c>
    </row>
    <row r="102" spans="1:36" ht="12.75" customHeight="1" x14ac:dyDescent="0.2">
      <c r="A102" s="114" t="str">
        <f>$A$22</f>
        <v>Andere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1"/>
        <v>0</v>
      </c>
      <c r="L102" s="185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85">
        <v>0</v>
      </c>
      <c r="R102" s="137">
        <v>0</v>
      </c>
      <c r="S102" s="137">
        <v>0</v>
      </c>
      <c r="T102" s="170">
        <v>0</v>
      </c>
      <c r="U102" s="139">
        <f t="shared" si="23"/>
        <v>0</v>
      </c>
      <c r="V102" s="185">
        <v>0</v>
      </c>
      <c r="W102" s="137">
        <v>0</v>
      </c>
      <c r="X102" s="137">
        <v>0</v>
      </c>
      <c r="Y102" s="170">
        <v>0</v>
      </c>
      <c r="Z102" s="139">
        <f t="shared" si="24"/>
        <v>0</v>
      </c>
      <c r="AA102" s="185">
        <v>0</v>
      </c>
      <c r="AB102" s="137">
        <v>0</v>
      </c>
      <c r="AC102" s="137">
        <v>0</v>
      </c>
      <c r="AD102" s="170">
        <v>0</v>
      </c>
      <c r="AE102" s="139">
        <f t="shared" si="25"/>
        <v>0</v>
      </c>
      <c r="AF102" s="185">
        <v>1</v>
      </c>
      <c r="AG102" s="137">
        <v>59</v>
      </c>
      <c r="AH102" s="137">
        <v>20</v>
      </c>
      <c r="AI102" s="170">
        <v>5.8979999999999997</v>
      </c>
      <c r="AJ102" s="139">
        <f t="shared" si="26"/>
        <v>4.579327970964607E-5</v>
      </c>
    </row>
    <row r="103" spans="1:36" ht="12.75" customHeight="1" x14ac:dyDescent="0.2">
      <c r="A103" s="114" t="str">
        <f>$A$23</f>
        <v>Keine (Versicherungsvertrag)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179">
        <v>0</v>
      </c>
      <c r="H103" s="180">
        <v>0</v>
      </c>
      <c r="I103" s="180">
        <v>0</v>
      </c>
      <c r="J103" s="164">
        <v>0</v>
      </c>
      <c r="K103" s="56">
        <f t="shared" si="21"/>
        <v>0</v>
      </c>
      <c r="L103" s="185">
        <v>0</v>
      </c>
      <c r="M103" s="137">
        <v>0</v>
      </c>
      <c r="N103" s="137">
        <v>0</v>
      </c>
      <c r="O103" s="170">
        <v>0</v>
      </c>
      <c r="P103" s="139">
        <f t="shared" si="22"/>
        <v>0</v>
      </c>
      <c r="Q103" s="185">
        <v>0</v>
      </c>
      <c r="R103" s="137">
        <v>0</v>
      </c>
      <c r="S103" s="137">
        <v>0</v>
      </c>
      <c r="T103" s="170">
        <v>0</v>
      </c>
      <c r="U103" s="139">
        <f t="shared" ref="U103:U104" si="27">T103/T$116</f>
        <v>0</v>
      </c>
      <c r="V103" s="185">
        <v>0</v>
      </c>
      <c r="W103" s="137">
        <v>0</v>
      </c>
      <c r="X103" s="137">
        <v>0</v>
      </c>
      <c r="Y103" s="170">
        <v>0</v>
      </c>
      <c r="Z103" s="139">
        <f t="shared" ref="Z103:Z104" si="28">Y103/Y$116</f>
        <v>0</v>
      </c>
      <c r="AA103" s="185">
        <v>0</v>
      </c>
      <c r="AB103" s="137">
        <v>0</v>
      </c>
      <c r="AC103" s="137">
        <v>0</v>
      </c>
      <c r="AD103" s="170">
        <v>0</v>
      </c>
      <c r="AE103" s="139">
        <f t="shared" ref="AE103:AE104" si="29">AD103/AD$116</f>
        <v>0</v>
      </c>
      <c r="AF103" s="309" t="str">
        <f>Translation!$A$474</f>
        <v>nicht separat erhoben</v>
      </c>
      <c r="AG103" s="310"/>
      <c r="AH103" s="310"/>
      <c r="AI103" s="310"/>
      <c r="AJ103" s="311"/>
    </row>
    <row r="104" spans="1:36" ht="12.75" customHeight="1" x14ac:dyDescent="0.2">
      <c r="A104" s="114" t="str">
        <f>$A$24</f>
        <v>Keine (temporäre Leistungen)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179">
        <v>0</v>
      </c>
      <c r="H104" s="180">
        <v>0</v>
      </c>
      <c r="I104" s="180">
        <v>0</v>
      </c>
      <c r="J104" s="164">
        <v>0</v>
      </c>
      <c r="K104" s="56">
        <f t="shared" si="21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7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8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9"/>
        <v>0</v>
      </c>
      <c r="AF104" s="309" t="str">
        <f>Translation!$A$474</f>
        <v>nicht separat erhoben</v>
      </c>
      <c r="AG104" s="310"/>
      <c r="AH104" s="310"/>
      <c r="AI104" s="310"/>
      <c r="AJ104" s="311"/>
    </row>
    <row r="105" spans="1:36" ht="12.75" customHeight="1" x14ac:dyDescent="0.2">
      <c r="A105" s="114" t="str">
        <f>$A$25</f>
        <v>Keine (Kapitalleistungen)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0"/>
        <v>0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21"/>
        <v>0</v>
      </c>
      <c r="L105" s="136">
        <v>0</v>
      </c>
      <c r="M105" s="137">
        <v>0</v>
      </c>
      <c r="N105" s="137">
        <v>0</v>
      </c>
      <c r="O105" s="170">
        <v>0</v>
      </c>
      <c r="P105" s="139">
        <f t="shared" si="22"/>
        <v>0</v>
      </c>
      <c r="Q105" s="136">
        <v>0</v>
      </c>
      <c r="R105" s="137">
        <v>0</v>
      </c>
      <c r="S105" s="137">
        <v>0</v>
      </c>
      <c r="T105" s="170">
        <v>0</v>
      </c>
      <c r="U105" s="139">
        <f t="shared" si="23"/>
        <v>0</v>
      </c>
      <c r="V105" s="136">
        <v>0</v>
      </c>
      <c r="W105" s="137">
        <v>0</v>
      </c>
      <c r="X105" s="137">
        <v>0</v>
      </c>
      <c r="Y105" s="170">
        <v>0</v>
      </c>
      <c r="Z105" s="139">
        <f t="shared" si="24"/>
        <v>0</v>
      </c>
      <c r="AA105" s="136">
        <v>0</v>
      </c>
      <c r="AB105" s="137">
        <v>0</v>
      </c>
      <c r="AC105" s="137">
        <v>0</v>
      </c>
      <c r="AD105" s="170">
        <v>0</v>
      </c>
      <c r="AE105" s="139">
        <f t="shared" si="25"/>
        <v>0</v>
      </c>
      <c r="AF105" s="136">
        <v>2</v>
      </c>
      <c r="AG105" s="137">
        <v>396</v>
      </c>
      <c r="AH105" s="137">
        <v>103</v>
      </c>
      <c r="AI105" s="170">
        <v>25.751999999999999</v>
      </c>
      <c r="AJ105" s="139">
        <f>AI105/AI$116</f>
        <v>1.9994380113306303E-4</v>
      </c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K116" si="30">SUM(B$92:B$115)</f>
        <v>38</v>
      </c>
      <c r="C116" s="11">
        <f t="shared" si="30"/>
        <v>311729</v>
      </c>
      <c r="D116" s="11">
        <f t="shared" si="30"/>
        <v>156654</v>
      </c>
      <c r="E116" s="155">
        <f t="shared" si="30"/>
        <v>138915.223</v>
      </c>
      <c r="F116" s="70">
        <f t="shared" si="30"/>
        <v>1</v>
      </c>
      <c r="G116" s="57">
        <f t="shared" si="30"/>
        <v>38</v>
      </c>
      <c r="H116" s="71">
        <f t="shared" si="30"/>
        <v>305370</v>
      </c>
      <c r="I116" s="71">
        <f t="shared" si="30"/>
        <v>151460</v>
      </c>
      <c r="J116" s="165">
        <f t="shared" si="30"/>
        <v>127845.83199999999</v>
      </c>
      <c r="K116" s="72">
        <f t="shared" si="30"/>
        <v>1</v>
      </c>
      <c r="L116" s="140">
        <f t="shared" ref="L116:U116" si="31">SUM(L$92:L$115)</f>
        <v>38</v>
      </c>
      <c r="M116" s="141">
        <f t="shared" si="31"/>
        <v>325723</v>
      </c>
      <c r="N116" s="141">
        <f t="shared" si="31"/>
        <v>156184</v>
      </c>
      <c r="O116" s="171">
        <f t="shared" si="31"/>
        <v>134010.117</v>
      </c>
      <c r="P116" s="143">
        <f t="shared" si="31"/>
        <v>1</v>
      </c>
      <c r="Q116" s="140">
        <f t="shared" si="31"/>
        <v>39</v>
      </c>
      <c r="R116" s="141">
        <f t="shared" si="31"/>
        <v>322040</v>
      </c>
      <c r="S116" s="141">
        <f t="shared" si="31"/>
        <v>150098</v>
      </c>
      <c r="T116" s="171">
        <f t="shared" si="31"/>
        <v>127277.379</v>
      </c>
      <c r="U116" s="143">
        <f t="shared" si="31"/>
        <v>1</v>
      </c>
      <c r="V116" s="140">
        <f t="shared" ref="V116:AJ116" si="32">SUM(V$92:V$115)</f>
        <v>38</v>
      </c>
      <c r="W116" s="141">
        <f t="shared" si="32"/>
        <v>308343</v>
      </c>
      <c r="X116" s="141">
        <f t="shared" si="32"/>
        <v>143834</v>
      </c>
      <c r="Y116" s="171">
        <f t="shared" si="32"/>
        <v>119248.00899999999</v>
      </c>
      <c r="Z116" s="143">
        <f t="shared" si="32"/>
        <v>1</v>
      </c>
      <c r="AA116" s="140">
        <f t="shared" si="32"/>
        <v>43</v>
      </c>
      <c r="AB116" s="141">
        <f t="shared" si="32"/>
        <v>339380</v>
      </c>
      <c r="AC116" s="141">
        <f t="shared" si="32"/>
        <v>153912</v>
      </c>
      <c r="AD116" s="171">
        <f t="shared" si="32"/>
        <v>125301.11600000001</v>
      </c>
      <c r="AE116" s="143">
        <f t="shared" si="32"/>
        <v>0.99999999999999989</v>
      </c>
      <c r="AF116" s="140">
        <f t="shared" si="32"/>
        <v>58</v>
      </c>
      <c r="AG116" s="141">
        <f t="shared" si="32"/>
        <v>358116</v>
      </c>
      <c r="AH116" s="141">
        <f t="shared" si="32"/>
        <v>159705</v>
      </c>
      <c r="AI116" s="171">
        <f t="shared" si="32"/>
        <v>128796.19099999999</v>
      </c>
      <c r="AJ116" s="143">
        <f t="shared" si="32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EVK 2000</v>
      </c>
      <c r="B132" s="209">
        <v>3</v>
      </c>
      <c r="C132" s="210">
        <v>330</v>
      </c>
      <c r="D132" s="210">
        <v>2</v>
      </c>
      <c r="E132" s="211">
        <v>61.530999999999999</v>
      </c>
      <c r="F132" s="212">
        <f t="shared" ref="F132:F145" si="33">E132/E$156</f>
        <v>8.0768629727268862E-5</v>
      </c>
      <c r="G132" s="217">
        <v>4</v>
      </c>
      <c r="H132" s="218">
        <v>359</v>
      </c>
      <c r="I132" s="218">
        <v>2</v>
      </c>
      <c r="J132" s="219">
        <v>63.898000000000003</v>
      </c>
      <c r="K132" s="220">
        <f t="shared" ref="K132:K145" si="34">J132/J$156</f>
        <v>9.1518808581801965E-5</v>
      </c>
      <c r="L132" s="227">
        <v>4</v>
      </c>
      <c r="M132" s="228">
        <v>355</v>
      </c>
      <c r="N132" s="228">
        <v>14</v>
      </c>
      <c r="O132" s="229">
        <v>62.265999999999998</v>
      </c>
      <c r="P132" s="230">
        <f t="shared" ref="P132:P145" si="35">O132/O$156</f>
        <v>9.2990418235405187E-5</v>
      </c>
      <c r="Q132" s="227">
        <v>9</v>
      </c>
      <c r="R132" s="228">
        <v>685</v>
      </c>
      <c r="S132" s="228">
        <v>175</v>
      </c>
      <c r="T132" s="229">
        <v>182.755</v>
      </c>
      <c r="U132" s="230">
        <f t="shared" ref="U132:U145" si="36">T132/T$156</f>
        <v>2.8782103983691719E-4</v>
      </c>
      <c r="V132" s="227">
        <v>12</v>
      </c>
      <c r="W132" s="228">
        <v>1197</v>
      </c>
      <c r="X132" s="228">
        <v>357</v>
      </c>
      <c r="Y132" s="229">
        <v>310.88400000000001</v>
      </c>
      <c r="Z132" s="230">
        <f t="shared" ref="Z132:Z142" si="37">Y132/Y$156</f>
        <v>5.1359039797878466E-4</v>
      </c>
      <c r="AA132" s="227">
        <v>23</v>
      </c>
      <c r="AB132" s="228">
        <v>1840</v>
      </c>
      <c r="AC132" s="228">
        <v>494</v>
      </c>
      <c r="AD132" s="229">
        <v>414.77100000000002</v>
      </c>
      <c r="AE132" s="230">
        <f t="shared" ref="AE132:AE142" si="38">AD132/AD$156</f>
        <v>7.1952019066938964E-4</v>
      </c>
      <c r="AF132" s="227"/>
      <c r="AG132" s="228"/>
      <c r="AH132" s="228"/>
      <c r="AI132" s="229"/>
      <c r="AJ132" s="230" t="e">
        <f t="shared" ref="AJ132:AJ142" si="39">AI132/AI$156</f>
        <v>#DIV/0!</v>
      </c>
    </row>
    <row r="133" spans="1:36" x14ac:dyDescent="0.2">
      <c r="A133" s="114" t="str">
        <f>$A$13</f>
        <v>BVG 2000</v>
      </c>
      <c r="B133" s="209">
        <v>1</v>
      </c>
      <c r="C133" s="210">
        <v>0</v>
      </c>
      <c r="D133" s="210">
        <v>2</v>
      </c>
      <c r="E133" s="211">
        <v>0</v>
      </c>
      <c r="F133" s="212">
        <f t="shared" si="33"/>
        <v>0</v>
      </c>
      <c r="G133" s="217">
        <v>1</v>
      </c>
      <c r="H133" s="218">
        <v>0</v>
      </c>
      <c r="I133" s="218">
        <v>2</v>
      </c>
      <c r="J133" s="219">
        <v>6.0000000000000001E-3</v>
      </c>
      <c r="K133" s="220">
        <f t="shared" si="34"/>
        <v>8.5935843295691846E-9</v>
      </c>
      <c r="L133" s="227">
        <v>5</v>
      </c>
      <c r="M133" s="228">
        <v>480</v>
      </c>
      <c r="N133" s="228">
        <v>260</v>
      </c>
      <c r="O133" s="229">
        <v>179.64500000000001</v>
      </c>
      <c r="P133" s="230">
        <f t="shared" si="35"/>
        <v>2.6828869180450592E-4</v>
      </c>
      <c r="Q133" s="227">
        <v>5</v>
      </c>
      <c r="R133" s="228">
        <v>456</v>
      </c>
      <c r="S133" s="228">
        <v>257</v>
      </c>
      <c r="T133" s="229">
        <v>176.494</v>
      </c>
      <c r="U133" s="230">
        <f t="shared" si="36"/>
        <v>2.7796058441616846E-4</v>
      </c>
      <c r="V133" s="227">
        <v>4</v>
      </c>
      <c r="W133" s="228">
        <v>83</v>
      </c>
      <c r="X133" s="228">
        <v>55</v>
      </c>
      <c r="Y133" s="229">
        <v>19.103999999999999</v>
      </c>
      <c r="Z133" s="230">
        <f t="shared" si="37"/>
        <v>3.1560424347945538E-5</v>
      </c>
      <c r="AA133" s="227">
        <v>6</v>
      </c>
      <c r="AB133" s="228">
        <v>442</v>
      </c>
      <c r="AC133" s="228">
        <v>119</v>
      </c>
      <c r="AD133" s="229">
        <v>64.623999999999995</v>
      </c>
      <c r="AE133" s="230">
        <f t="shared" si="38"/>
        <v>1.1210589168919388E-4</v>
      </c>
      <c r="AF133" s="227"/>
      <c r="AG133" s="228"/>
      <c r="AH133" s="228"/>
      <c r="AI133" s="229"/>
      <c r="AJ133" s="230" t="e">
        <f t="shared" si="39"/>
        <v>#DIV/0!</v>
      </c>
    </row>
    <row r="134" spans="1:36" x14ac:dyDescent="0.2">
      <c r="A134" s="114" t="str">
        <f>$A$14</f>
        <v>BVG 2005</v>
      </c>
      <c r="B134" s="209">
        <v>1</v>
      </c>
      <c r="C134" s="210">
        <v>141</v>
      </c>
      <c r="D134" s="210">
        <v>93</v>
      </c>
      <c r="E134" s="211">
        <v>59.609000000000002</v>
      </c>
      <c r="F134" s="212">
        <f t="shared" si="33"/>
        <v>7.8245717596216044E-5</v>
      </c>
      <c r="G134" s="217">
        <v>1</v>
      </c>
      <c r="H134" s="218">
        <v>171</v>
      </c>
      <c r="I134" s="218">
        <v>85</v>
      </c>
      <c r="J134" s="219">
        <v>62.392000000000003</v>
      </c>
      <c r="K134" s="220">
        <f t="shared" si="34"/>
        <v>8.9361818915080103E-5</v>
      </c>
      <c r="L134" s="227">
        <v>1</v>
      </c>
      <c r="M134" s="228">
        <v>58</v>
      </c>
      <c r="N134" s="228">
        <v>5</v>
      </c>
      <c r="O134" s="229">
        <v>8.5559999999999992</v>
      </c>
      <c r="P134" s="230">
        <f t="shared" si="35"/>
        <v>1.2777856589826337E-5</v>
      </c>
      <c r="Q134" s="227">
        <v>4</v>
      </c>
      <c r="R134" s="228">
        <v>6122</v>
      </c>
      <c r="S134" s="228">
        <v>2722</v>
      </c>
      <c r="T134" s="229">
        <v>3906.4290000000001</v>
      </c>
      <c r="U134" s="230">
        <f t="shared" si="36"/>
        <v>6.1522391005941757E-3</v>
      </c>
      <c r="V134" s="227">
        <v>11</v>
      </c>
      <c r="W134" s="228">
        <v>6810</v>
      </c>
      <c r="X134" s="228">
        <v>3001</v>
      </c>
      <c r="Y134" s="229">
        <v>3876.8710000000001</v>
      </c>
      <c r="Z134" s="230">
        <f t="shared" si="37"/>
        <v>6.4047159705948485E-3</v>
      </c>
      <c r="AA134" s="227">
        <v>25</v>
      </c>
      <c r="AB134" s="228">
        <v>15860</v>
      </c>
      <c r="AC134" s="228">
        <v>4046</v>
      </c>
      <c r="AD134" s="229">
        <v>5522.8419999999996</v>
      </c>
      <c r="AE134" s="230">
        <f t="shared" si="38"/>
        <v>9.5806995399314639E-3</v>
      </c>
      <c r="AF134" s="227"/>
      <c r="AG134" s="228"/>
      <c r="AH134" s="228"/>
      <c r="AI134" s="229"/>
      <c r="AJ134" s="230" t="e">
        <f t="shared" si="39"/>
        <v>#DIV/0!</v>
      </c>
    </row>
    <row r="135" spans="1:36" x14ac:dyDescent="0.2">
      <c r="A135" s="114" t="str">
        <f>$A$15</f>
        <v>BVG 2010</v>
      </c>
      <c r="B135" s="209">
        <v>32</v>
      </c>
      <c r="C135" s="210">
        <v>81811</v>
      </c>
      <c r="D135" s="210">
        <v>23292</v>
      </c>
      <c r="E135" s="211">
        <v>23000.839</v>
      </c>
      <c r="F135" s="212">
        <f t="shared" si="33"/>
        <v>3.0192037324397864E-2</v>
      </c>
      <c r="G135" s="217">
        <v>59</v>
      </c>
      <c r="H135" s="218">
        <v>168667</v>
      </c>
      <c r="I135" s="218">
        <v>78098</v>
      </c>
      <c r="J135" s="219">
        <v>70812.661999999997</v>
      </c>
      <c r="K135" s="220">
        <f t="shared" si="34"/>
        <v>0.10142243041637988</v>
      </c>
      <c r="L135" s="227">
        <v>124</v>
      </c>
      <c r="M135" s="228">
        <v>314983</v>
      </c>
      <c r="N135" s="228">
        <v>101882</v>
      </c>
      <c r="O135" s="229">
        <v>98012.702000000005</v>
      </c>
      <c r="P135" s="230">
        <f t="shared" si="35"/>
        <v>0.14637590581315862</v>
      </c>
      <c r="Q135" s="227">
        <v>355</v>
      </c>
      <c r="R135" s="228">
        <v>718245</v>
      </c>
      <c r="S135" s="228">
        <v>162845</v>
      </c>
      <c r="T135" s="229">
        <v>145309.48499999999</v>
      </c>
      <c r="U135" s="230">
        <f t="shared" si="36"/>
        <v>0.22884805926440818</v>
      </c>
      <c r="V135" s="227">
        <v>1064</v>
      </c>
      <c r="W135" s="228">
        <v>1888147</v>
      </c>
      <c r="X135" s="228">
        <v>514139</v>
      </c>
      <c r="Y135" s="229">
        <v>414408.00400000002</v>
      </c>
      <c r="Z135" s="230">
        <f t="shared" si="37"/>
        <v>0.6846153925578472</v>
      </c>
      <c r="AA135" s="227">
        <v>1213</v>
      </c>
      <c r="AB135" s="228">
        <v>2023619</v>
      </c>
      <c r="AC135" s="228">
        <v>575857</v>
      </c>
      <c r="AD135" s="229">
        <v>444755.109</v>
      </c>
      <c r="AE135" s="230">
        <f t="shared" si="38"/>
        <v>0.77153484893800472</v>
      </c>
      <c r="AF135" s="227"/>
      <c r="AG135" s="228"/>
      <c r="AH135" s="228"/>
      <c r="AI135" s="229"/>
      <c r="AJ135" s="230" t="e">
        <f t="shared" si="39"/>
        <v>#DIV/0!</v>
      </c>
    </row>
    <row r="136" spans="1:36" x14ac:dyDescent="0.2">
      <c r="A136" s="114" t="str">
        <f>$A$16</f>
        <v>BVG 2015</v>
      </c>
      <c r="B136" s="209">
        <v>1041</v>
      </c>
      <c r="C136" s="210">
        <v>2664441</v>
      </c>
      <c r="D136" s="210">
        <v>622056</v>
      </c>
      <c r="E136" s="211">
        <v>594216.58100000001</v>
      </c>
      <c r="F136" s="212">
        <f t="shared" si="33"/>
        <v>0.77999803365121101</v>
      </c>
      <c r="G136" s="217">
        <v>1080</v>
      </c>
      <c r="H136" s="218">
        <v>2290570</v>
      </c>
      <c r="I136" s="218">
        <v>562862</v>
      </c>
      <c r="J136" s="219">
        <v>489611.913</v>
      </c>
      <c r="K136" s="220">
        <f t="shared" si="34"/>
        <v>0.70125354385453187</v>
      </c>
      <c r="L136" s="227">
        <v>1049</v>
      </c>
      <c r="M136" s="228">
        <v>2037803</v>
      </c>
      <c r="N136" s="228">
        <v>517929</v>
      </c>
      <c r="O136" s="229">
        <v>437042.46</v>
      </c>
      <c r="P136" s="230">
        <f t="shared" si="35"/>
        <v>0.6526958716158151</v>
      </c>
      <c r="Q136" s="227">
        <v>817</v>
      </c>
      <c r="R136" s="228">
        <v>1414656</v>
      </c>
      <c r="S136" s="228">
        <v>433932</v>
      </c>
      <c r="T136" s="229">
        <v>347797.30599999998</v>
      </c>
      <c r="U136" s="230">
        <f t="shared" si="36"/>
        <v>0.54774633944569762</v>
      </c>
      <c r="V136" s="227">
        <v>128</v>
      </c>
      <c r="W136" s="228">
        <v>203655</v>
      </c>
      <c r="X136" s="228">
        <v>68983</v>
      </c>
      <c r="Y136" s="229">
        <v>51728.127</v>
      </c>
      <c r="Z136" s="230">
        <f t="shared" si="37"/>
        <v>8.5456534696629977E-2</v>
      </c>
      <c r="AA136" s="227">
        <v>0</v>
      </c>
      <c r="AB136" s="228">
        <v>0</v>
      </c>
      <c r="AC136" s="228">
        <v>0</v>
      </c>
      <c r="AD136" s="229">
        <v>0</v>
      </c>
      <c r="AE136" s="230">
        <f t="shared" si="38"/>
        <v>0</v>
      </c>
      <c r="AF136" s="227"/>
      <c r="AG136" s="228"/>
      <c r="AH136" s="228"/>
      <c r="AI136" s="229"/>
      <c r="AJ136" s="230" t="e">
        <f t="shared" si="39"/>
        <v>#DIV/0!</v>
      </c>
    </row>
    <row r="137" spans="1:36" ht="12.75" customHeight="1" x14ac:dyDescent="0.2">
      <c r="A137" s="114" t="str">
        <f>$A$17</f>
        <v>VZ 1990</v>
      </c>
      <c r="B137" s="209">
        <v>0</v>
      </c>
      <c r="C137" s="210">
        <v>0</v>
      </c>
      <c r="D137" s="210">
        <v>0</v>
      </c>
      <c r="E137" s="211">
        <v>0</v>
      </c>
      <c r="F137" s="212">
        <f t="shared" si="33"/>
        <v>0</v>
      </c>
      <c r="G137" s="217">
        <v>0</v>
      </c>
      <c r="H137" s="218">
        <v>0</v>
      </c>
      <c r="I137" s="218">
        <v>0</v>
      </c>
      <c r="J137" s="219">
        <v>0</v>
      </c>
      <c r="K137" s="220">
        <f t="shared" si="34"/>
        <v>0</v>
      </c>
      <c r="L137" s="227">
        <v>0</v>
      </c>
      <c r="M137" s="228">
        <v>0</v>
      </c>
      <c r="N137" s="228">
        <v>0</v>
      </c>
      <c r="O137" s="229">
        <v>0</v>
      </c>
      <c r="P137" s="230">
        <f t="shared" si="35"/>
        <v>0</v>
      </c>
      <c r="Q137" s="227">
        <v>0</v>
      </c>
      <c r="R137" s="228">
        <v>0</v>
      </c>
      <c r="S137" s="228">
        <v>0</v>
      </c>
      <c r="T137" s="229">
        <v>0</v>
      </c>
      <c r="U137" s="230">
        <f t="shared" si="36"/>
        <v>0</v>
      </c>
      <c r="V137" s="227">
        <v>0</v>
      </c>
      <c r="W137" s="228">
        <v>0</v>
      </c>
      <c r="X137" s="228">
        <v>0</v>
      </c>
      <c r="Y137" s="229">
        <v>0</v>
      </c>
      <c r="Z137" s="230">
        <f t="shared" si="37"/>
        <v>0</v>
      </c>
      <c r="AA137" s="227">
        <v>0</v>
      </c>
      <c r="AB137" s="228">
        <v>0</v>
      </c>
      <c r="AC137" s="228">
        <v>0</v>
      </c>
      <c r="AD137" s="229">
        <v>0</v>
      </c>
      <c r="AE137" s="230">
        <f t="shared" si="38"/>
        <v>0</v>
      </c>
      <c r="AF137" s="227"/>
      <c r="AG137" s="228"/>
      <c r="AH137" s="228"/>
      <c r="AI137" s="229"/>
      <c r="AJ137" s="230" t="e">
        <f t="shared" si="39"/>
        <v>#DIV/0!</v>
      </c>
    </row>
    <row r="138" spans="1:36" ht="12.75" customHeight="1" x14ac:dyDescent="0.2">
      <c r="A138" s="114" t="str">
        <f>$A$18</f>
        <v>VZ 2000</v>
      </c>
      <c r="B138" s="209">
        <v>0</v>
      </c>
      <c r="C138" s="210">
        <v>0</v>
      </c>
      <c r="D138" s="210">
        <v>0</v>
      </c>
      <c r="E138" s="211">
        <v>0</v>
      </c>
      <c r="F138" s="212">
        <f t="shared" si="33"/>
        <v>0</v>
      </c>
      <c r="G138" s="217">
        <v>0</v>
      </c>
      <c r="H138" s="218">
        <v>0</v>
      </c>
      <c r="I138" s="218">
        <v>0</v>
      </c>
      <c r="J138" s="219">
        <v>0</v>
      </c>
      <c r="K138" s="220">
        <f t="shared" si="34"/>
        <v>0</v>
      </c>
      <c r="L138" s="227">
        <v>0</v>
      </c>
      <c r="M138" s="228">
        <v>0</v>
      </c>
      <c r="N138" s="228">
        <v>0</v>
      </c>
      <c r="O138" s="229">
        <v>0</v>
      </c>
      <c r="P138" s="230">
        <f t="shared" si="35"/>
        <v>0</v>
      </c>
      <c r="Q138" s="227">
        <v>0</v>
      </c>
      <c r="R138" s="228">
        <v>0</v>
      </c>
      <c r="S138" s="228">
        <v>0</v>
      </c>
      <c r="T138" s="229">
        <v>0</v>
      </c>
      <c r="U138" s="230">
        <f t="shared" si="36"/>
        <v>0</v>
      </c>
      <c r="V138" s="227">
        <v>0</v>
      </c>
      <c r="W138" s="228">
        <v>0</v>
      </c>
      <c r="X138" s="228">
        <v>0</v>
      </c>
      <c r="Y138" s="229">
        <v>0</v>
      </c>
      <c r="Z138" s="230">
        <f t="shared" si="37"/>
        <v>0</v>
      </c>
      <c r="AA138" s="227">
        <v>0</v>
      </c>
      <c r="AB138" s="228">
        <v>0</v>
      </c>
      <c r="AC138" s="228">
        <v>0</v>
      </c>
      <c r="AD138" s="229">
        <v>0</v>
      </c>
      <c r="AE138" s="230">
        <f t="shared" si="38"/>
        <v>0</v>
      </c>
      <c r="AF138" s="227"/>
      <c r="AG138" s="228"/>
      <c r="AH138" s="228"/>
      <c r="AI138" s="229"/>
      <c r="AJ138" s="230" t="e">
        <f t="shared" si="39"/>
        <v>#DIV/0!</v>
      </c>
    </row>
    <row r="139" spans="1:36" ht="12.75" customHeight="1" x14ac:dyDescent="0.2">
      <c r="A139" s="114" t="str">
        <f>$A$19</f>
        <v>VZ 2005</v>
      </c>
      <c r="B139" s="209">
        <v>0</v>
      </c>
      <c r="C139" s="210">
        <v>0</v>
      </c>
      <c r="D139" s="210">
        <v>0</v>
      </c>
      <c r="E139" s="211">
        <v>0</v>
      </c>
      <c r="F139" s="212">
        <f t="shared" si="33"/>
        <v>0</v>
      </c>
      <c r="G139" s="217">
        <v>1</v>
      </c>
      <c r="H139" s="218">
        <v>13</v>
      </c>
      <c r="I139" s="218">
        <v>0</v>
      </c>
      <c r="J139" s="219">
        <v>5.7030000000000003</v>
      </c>
      <c r="K139" s="220">
        <f t="shared" si="34"/>
        <v>8.1682019052555105E-6</v>
      </c>
      <c r="L139" s="227">
        <v>0</v>
      </c>
      <c r="M139" s="228">
        <v>0</v>
      </c>
      <c r="N139" s="228">
        <v>0</v>
      </c>
      <c r="O139" s="229">
        <v>0</v>
      </c>
      <c r="P139" s="230">
        <f t="shared" si="35"/>
        <v>0</v>
      </c>
      <c r="Q139" s="227">
        <v>4</v>
      </c>
      <c r="R139" s="228">
        <v>257</v>
      </c>
      <c r="S139" s="228">
        <v>349</v>
      </c>
      <c r="T139" s="229">
        <v>221.94200000000001</v>
      </c>
      <c r="U139" s="230">
        <f t="shared" si="36"/>
        <v>3.4953668694965982E-4</v>
      </c>
      <c r="V139" s="227">
        <v>15</v>
      </c>
      <c r="W139" s="228">
        <v>3157</v>
      </c>
      <c r="X139" s="228">
        <v>1182</v>
      </c>
      <c r="Y139" s="229">
        <v>659.91899999999998</v>
      </c>
      <c r="Z139" s="230">
        <f t="shared" si="37"/>
        <v>1.0902074788144826E-3</v>
      </c>
      <c r="AA139" s="227">
        <v>20</v>
      </c>
      <c r="AB139" s="228">
        <v>7154</v>
      </c>
      <c r="AC139" s="228">
        <v>1398</v>
      </c>
      <c r="AD139" s="229">
        <v>1201.989</v>
      </c>
      <c r="AE139" s="230">
        <f t="shared" si="38"/>
        <v>2.0851394009284859E-3</v>
      </c>
      <c r="AF139" s="227"/>
      <c r="AG139" s="228"/>
      <c r="AH139" s="228"/>
      <c r="AI139" s="229"/>
      <c r="AJ139" s="230" t="e">
        <f t="shared" si="39"/>
        <v>#DIV/0!</v>
      </c>
    </row>
    <row r="140" spans="1:36" ht="12.75" customHeight="1" x14ac:dyDescent="0.2">
      <c r="A140" s="114" t="str">
        <f>$A$20</f>
        <v>VZ 2010</v>
      </c>
      <c r="B140" s="209">
        <v>6</v>
      </c>
      <c r="C140" s="210">
        <v>5689</v>
      </c>
      <c r="D140" s="210">
        <v>154</v>
      </c>
      <c r="E140" s="211">
        <v>2279.4789999999998</v>
      </c>
      <c r="F140" s="212">
        <f t="shared" si="33"/>
        <v>2.9921567229865449E-3</v>
      </c>
      <c r="G140" s="217">
        <v>9</v>
      </c>
      <c r="H140" s="218">
        <v>7365</v>
      </c>
      <c r="I140" s="218">
        <v>672</v>
      </c>
      <c r="J140" s="219">
        <v>2446.0549999999998</v>
      </c>
      <c r="K140" s="220">
        <f t="shared" si="34"/>
        <v>3.5033966528773917E-3</v>
      </c>
      <c r="L140" s="227">
        <v>18</v>
      </c>
      <c r="M140" s="228">
        <v>72352</v>
      </c>
      <c r="N140" s="228">
        <v>25115</v>
      </c>
      <c r="O140" s="229">
        <v>24834.548999999999</v>
      </c>
      <c r="P140" s="230">
        <f t="shared" si="35"/>
        <v>3.7088862271507136E-2</v>
      </c>
      <c r="Q140" s="227">
        <v>79</v>
      </c>
      <c r="R140" s="228">
        <v>319049</v>
      </c>
      <c r="S140" s="228">
        <v>121483</v>
      </c>
      <c r="T140" s="229">
        <v>105974.345</v>
      </c>
      <c r="U140" s="230">
        <f t="shared" si="36"/>
        <v>0.16689910631137975</v>
      </c>
      <c r="V140" s="227">
        <v>114</v>
      </c>
      <c r="W140" s="228">
        <v>340600</v>
      </c>
      <c r="X140" s="228">
        <v>134022</v>
      </c>
      <c r="Y140" s="229">
        <v>113994.94500000001</v>
      </c>
      <c r="Z140" s="230">
        <f t="shared" si="37"/>
        <v>0.18832332693261689</v>
      </c>
      <c r="AA140" s="227">
        <v>120</v>
      </c>
      <c r="AB140" s="228">
        <v>303353</v>
      </c>
      <c r="AC140" s="228">
        <v>116911</v>
      </c>
      <c r="AD140" s="229">
        <v>99462.376000000004</v>
      </c>
      <c r="AE140" s="230">
        <f t="shared" si="38"/>
        <v>0.17254144514430983</v>
      </c>
      <c r="AF140" s="227"/>
      <c r="AG140" s="228"/>
      <c r="AH140" s="228"/>
      <c r="AI140" s="229"/>
      <c r="AJ140" s="230" t="e">
        <f t="shared" si="39"/>
        <v>#DIV/0!</v>
      </c>
    </row>
    <row r="141" spans="1:36" ht="12.75" customHeight="1" x14ac:dyDescent="0.2">
      <c r="A141" s="114" t="str">
        <f>$A$21</f>
        <v>VZ 2015</v>
      </c>
      <c r="B141" s="209">
        <v>90</v>
      </c>
      <c r="C141" s="210">
        <v>361031</v>
      </c>
      <c r="D141" s="210">
        <v>146452</v>
      </c>
      <c r="E141" s="211">
        <v>130270.68799999999</v>
      </c>
      <c r="F141" s="212">
        <f t="shared" si="33"/>
        <v>0.17099973937346324</v>
      </c>
      <c r="G141" s="217">
        <v>93</v>
      </c>
      <c r="H141" s="218">
        <v>349239</v>
      </c>
      <c r="I141" s="218">
        <v>143353</v>
      </c>
      <c r="J141" s="219">
        <v>124016.20299999999</v>
      </c>
      <c r="K141" s="220">
        <f t="shared" si="34"/>
        <v>0.17762394978557847</v>
      </c>
      <c r="L141" s="227">
        <v>85</v>
      </c>
      <c r="M141" s="228">
        <v>276201</v>
      </c>
      <c r="N141" s="228">
        <v>115111</v>
      </c>
      <c r="O141" s="229">
        <v>98455.691000000006</v>
      </c>
      <c r="P141" s="230">
        <f t="shared" si="35"/>
        <v>0.14703748247431694</v>
      </c>
      <c r="Q141" s="227">
        <v>31</v>
      </c>
      <c r="R141" s="228">
        <v>25291</v>
      </c>
      <c r="S141" s="228">
        <v>15508</v>
      </c>
      <c r="T141" s="229">
        <v>11417.62</v>
      </c>
      <c r="U141" s="230">
        <f t="shared" si="36"/>
        <v>1.7981621629300334E-2</v>
      </c>
      <c r="V141" s="227">
        <v>0</v>
      </c>
      <c r="W141" s="228">
        <v>0</v>
      </c>
      <c r="X141" s="228">
        <v>0</v>
      </c>
      <c r="Y141" s="229">
        <v>0</v>
      </c>
      <c r="Z141" s="230">
        <f t="shared" si="37"/>
        <v>0</v>
      </c>
      <c r="AA141" s="227">
        <v>0</v>
      </c>
      <c r="AB141" s="228">
        <v>0</v>
      </c>
      <c r="AC141" s="228">
        <v>0</v>
      </c>
      <c r="AD141" s="229">
        <v>0</v>
      </c>
      <c r="AE141" s="230">
        <f t="shared" si="38"/>
        <v>0</v>
      </c>
      <c r="AF141" s="227"/>
      <c r="AG141" s="228"/>
      <c r="AH141" s="228"/>
      <c r="AI141" s="229"/>
      <c r="AJ141" s="230" t="e">
        <f t="shared" si="39"/>
        <v>#DIV/0!</v>
      </c>
    </row>
    <row r="142" spans="1:36" ht="12.75" customHeight="1" x14ac:dyDescent="0.2">
      <c r="A142" s="114" t="str">
        <f>$A$22</f>
        <v>Andere</v>
      </c>
      <c r="B142" s="209">
        <v>3</v>
      </c>
      <c r="C142" s="210">
        <v>183</v>
      </c>
      <c r="D142" s="210">
        <v>69</v>
      </c>
      <c r="E142" s="211">
        <v>63.985999999999997</v>
      </c>
      <c r="F142" s="212">
        <f t="shared" si="33"/>
        <v>8.3991183984154737E-5</v>
      </c>
      <c r="G142" s="217">
        <v>4</v>
      </c>
      <c r="H142" s="218">
        <v>24</v>
      </c>
      <c r="I142" s="218">
        <v>2</v>
      </c>
      <c r="J142" s="219">
        <v>2.8149999999999999</v>
      </c>
      <c r="K142" s="220">
        <f t="shared" si="34"/>
        <v>4.0318233146228756E-6</v>
      </c>
      <c r="L142" s="231">
        <v>5</v>
      </c>
      <c r="M142" s="228">
        <v>592</v>
      </c>
      <c r="N142" s="228">
        <v>39</v>
      </c>
      <c r="O142" s="229">
        <v>12.487</v>
      </c>
      <c r="P142" s="230">
        <f t="shared" si="35"/>
        <v>1.8648561855675722E-5</v>
      </c>
      <c r="Q142" s="231">
        <v>11</v>
      </c>
      <c r="R142" s="228">
        <v>7606</v>
      </c>
      <c r="S142" s="228">
        <v>252</v>
      </c>
      <c r="T142" s="229">
        <v>1127.5429999999999</v>
      </c>
      <c r="U142" s="230">
        <f t="shared" si="36"/>
        <v>1.7757686450211327E-3</v>
      </c>
      <c r="V142" s="231">
        <v>9</v>
      </c>
      <c r="W142" s="228">
        <v>3210</v>
      </c>
      <c r="X142" s="228">
        <v>653</v>
      </c>
      <c r="Y142" s="229">
        <v>514.971</v>
      </c>
      <c r="Z142" s="230">
        <f t="shared" si="37"/>
        <v>8.5074870639059166E-4</v>
      </c>
      <c r="AA142" s="231">
        <v>6</v>
      </c>
      <c r="AB142" s="228">
        <v>636</v>
      </c>
      <c r="AC142" s="228">
        <v>26</v>
      </c>
      <c r="AD142" s="229">
        <v>12.346</v>
      </c>
      <c r="AE142" s="230">
        <f t="shared" si="38"/>
        <v>2.1417110342826004E-5</v>
      </c>
      <c r="AF142" s="231"/>
      <c r="AG142" s="228"/>
      <c r="AH142" s="228"/>
      <c r="AI142" s="229"/>
      <c r="AJ142" s="230" t="e">
        <f t="shared" si="39"/>
        <v>#DIV/0!</v>
      </c>
    </row>
    <row r="143" spans="1:36" ht="12.75" customHeight="1" x14ac:dyDescent="0.2">
      <c r="A143" s="114" t="str">
        <f>$A$23</f>
        <v>Keine (Versicherungsvertrag)</v>
      </c>
      <c r="B143" s="209">
        <v>64</v>
      </c>
      <c r="C143" s="210">
        <v>45103</v>
      </c>
      <c r="D143" s="210">
        <v>127</v>
      </c>
      <c r="E143" s="211">
        <v>7985.6509999999998</v>
      </c>
      <c r="F143" s="212">
        <f t="shared" si="33"/>
        <v>1.0482359928331967E-2</v>
      </c>
      <c r="G143" s="221">
        <v>85</v>
      </c>
      <c r="H143" s="222">
        <v>50493</v>
      </c>
      <c r="I143" s="222">
        <v>0</v>
      </c>
      <c r="J143" s="219">
        <v>8876.9719999999998</v>
      </c>
      <c r="K143" s="220">
        <f t="shared" si="34"/>
        <v>1.2714167912204071E-2</v>
      </c>
      <c r="L143" s="231">
        <v>96</v>
      </c>
      <c r="M143" s="228">
        <v>53697</v>
      </c>
      <c r="N143" s="228">
        <v>0</v>
      </c>
      <c r="O143" s="229">
        <v>8764.2819999999992</v>
      </c>
      <c r="P143" s="230">
        <f t="shared" si="35"/>
        <v>1.3088912869190785E-2</v>
      </c>
      <c r="Q143" s="231">
        <v>92</v>
      </c>
      <c r="R143" s="228">
        <v>164139</v>
      </c>
      <c r="S143" s="228">
        <v>0</v>
      </c>
      <c r="T143" s="229">
        <v>16719.899000000001</v>
      </c>
      <c r="U143" s="230">
        <f t="shared" ref="U143:U144" si="40">T143/T$156</f>
        <v>2.6332186348653839E-2</v>
      </c>
      <c r="V143" s="231">
        <v>100</v>
      </c>
      <c r="W143" s="228">
        <v>174485</v>
      </c>
      <c r="X143" s="228">
        <v>12</v>
      </c>
      <c r="Y143" s="229">
        <v>17321.620999999999</v>
      </c>
      <c r="Z143" s="230">
        <f t="shared" ref="Z143:Z144" si="41">Y143/Y$156</f>
        <v>2.8615876735462981E-2</v>
      </c>
      <c r="AA143" s="231">
        <v>110</v>
      </c>
      <c r="AB143" s="228">
        <v>272535</v>
      </c>
      <c r="AC143" s="228">
        <v>10671</v>
      </c>
      <c r="AD143" s="229">
        <v>22210.77</v>
      </c>
      <c r="AE143" s="230">
        <f t="shared" ref="AE143:AE144" si="42">AD143/AD$156</f>
        <v>3.852992968484769E-2</v>
      </c>
      <c r="AF143" s="231"/>
      <c r="AG143" s="228"/>
      <c r="AH143" s="228"/>
      <c r="AI143" s="229"/>
      <c r="AJ143" s="230" t="e">
        <f t="shared" ref="AJ143:AJ144" si="43">AI143/AI$156</f>
        <v>#DIV/0!</v>
      </c>
    </row>
    <row r="144" spans="1:36" ht="12.75" customHeight="1" x14ac:dyDescent="0.2">
      <c r="A144" s="114" t="str">
        <f>$A$24</f>
        <v>Keine (temporäre Leistungen)</v>
      </c>
      <c r="B144" s="209">
        <v>10</v>
      </c>
      <c r="C144" s="210">
        <v>1555</v>
      </c>
      <c r="D144" s="210">
        <v>71</v>
      </c>
      <c r="E144" s="211">
        <v>238.02699999999999</v>
      </c>
      <c r="F144" s="212">
        <f t="shared" si="33"/>
        <v>3.1244599678361518E-4</v>
      </c>
      <c r="G144" s="221">
        <v>11</v>
      </c>
      <c r="H144" s="222">
        <v>2473</v>
      </c>
      <c r="I144" s="222">
        <v>81</v>
      </c>
      <c r="J144" s="219">
        <v>257.178</v>
      </c>
      <c r="K144" s="220">
        <f t="shared" si="34"/>
        <v>3.6834680511832398E-4</v>
      </c>
      <c r="L144" s="231">
        <v>11</v>
      </c>
      <c r="M144" s="228">
        <v>1822</v>
      </c>
      <c r="N144" s="228">
        <v>56</v>
      </c>
      <c r="O144" s="229">
        <v>262.88499999999999</v>
      </c>
      <c r="P144" s="230">
        <f t="shared" si="35"/>
        <v>3.9260248125485002E-4</v>
      </c>
      <c r="Q144" s="231">
        <v>10</v>
      </c>
      <c r="R144" s="228">
        <v>1808</v>
      </c>
      <c r="S144" s="228">
        <v>48</v>
      </c>
      <c r="T144" s="229">
        <v>273.17099999999999</v>
      </c>
      <c r="U144" s="230">
        <f t="shared" si="40"/>
        <v>4.3021729240398627E-4</v>
      </c>
      <c r="V144" s="231">
        <v>13</v>
      </c>
      <c r="W144" s="228">
        <v>1603</v>
      </c>
      <c r="X144" s="228">
        <v>93</v>
      </c>
      <c r="Y144" s="229">
        <v>236.91200000000001</v>
      </c>
      <c r="Z144" s="230">
        <f t="shared" si="41"/>
        <v>3.9138626743721075E-4</v>
      </c>
      <c r="AA144" s="231">
        <v>14</v>
      </c>
      <c r="AB144" s="228">
        <v>3782</v>
      </c>
      <c r="AC144" s="228">
        <v>251</v>
      </c>
      <c r="AD144" s="229">
        <v>386.87400000000002</v>
      </c>
      <c r="AE144" s="230">
        <f t="shared" si="42"/>
        <v>6.7112612560914209E-4</v>
      </c>
      <c r="AF144" s="231"/>
      <c r="AG144" s="228"/>
      <c r="AH144" s="228"/>
      <c r="AI144" s="229"/>
      <c r="AJ144" s="230" t="e">
        <f t="shared" si="43"/>
        <v>#DIV/0!</v>
      </c>
    </row>
    <row r="145" spans="1:36" ht="12.75" customHeight="1" x14ac:dyDescent="0.2">
      <c r="A145" s="114" t="str">
        <f>$A$25</f>
        <v>Keine (Kapitalleistungen)</v>
      </c>
      <c r="B145" s="209">
        <v>91</v>
      </c>
      <c r="C145" s="210">
        <v>28324</v>
      </c>
      <c r="D145" s="210">
        <v>0</v>
      </c>
      <c r="E145" s="211">
        <v>3641.6590000000001</v>
      </c>
      <c r="F145" s="212">
        <f t="shared" si="33"/>
        <v>4.780221471518035E-3</v>
      </c>
      <c r="G145" s="217">
        <v>95</v>
      </c>
      <c r="H145" s="218">
        <v>16968</v>
      </c>
      <c r="I145" s="218">
        <v>0</v>
      </c>
      <c r="J145" s="219">
        <v>2039.481</v>
      </c>
      <c r="K145" s="220">
        <f t="shared" si="34"/>
        <v>2.9210753270090149E-3</v>
      </c>
      <c r="L145" s="227">
        <v>97</v>
      </c>
      <c r="M145" s="228">
        <v>17102</v>
      </c>
      <c r="N145" s="228">
        <v>0</v>
      </c>
      <c r="O145" s="229">
        <v>1960.347</v>
      </c>
      <c r="P145" s="230">
        <f t="shared" si="35"/>
        <v>2.9276569462711888E-3</v>
      </c>
      <c r="Q145" s="227">
        <v>100</v>
      </c>
      <c r="R145" s="228">
        <v>16046</v>
      </c>
      <c r="S145" s="228">
        <v>0</v>
      </c>
      <c r="T145" s="229">
        <v>1853.5409999999999</v>
      </c>
      <c r="U145" s="230">
        <f t="shared" si="36"/>
        <v>2.9191436513384549E-3</v>
      </c>
      <c r="V145" s="227">
        <v>99</v>
      </c>
      <c r="W145" s="228">
        <v>20190</v>
      </c>
      <c r="X145" s="228">
        <v>0</v>
      </c>
      <c r="Y145" s="229">
        <v>2243.6970000000001</v>
      </c>
      <c r="Z145" s="230">
        <f>Y145/Y$156</f>
        <v>3.7066598318787882E-3</v>
      </c>
      <c r="AA145" s="227">
        <v>116</v>
      </c>
      <c r="AB145" s="228">
        <v>20731</v>
      </c>
      <c r="AC145" s="228">
        <v>0</v>
      </c>
      <c r="AD145" s="229">
        <v>2423.2829999999999</v>
      </c>
      <c r="AE145" s="230">
        <f>AD145/AD$156</f>
        <v>4.2037679736671328E-3</v>
      </c>
      <c r="AF145" s="227"/>
      <c r="AG145" s="228"/>
      <c r="AH145" s="228"/>
      <c r="AI145" s="229"/>
      <c r="AJ145" s="230" t="e">
        <f>AI145/AI$156</f>
        <v>#DIV/0!</v>
      </c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44">SUM(B$132:B$155)</f>
        <v>1342</v>
      </c>
      <c r="C156" s="214">
        <f t="shared" si="44"/>
        <v>3188608</v>
      </c>
      <c r="D156" s="214">
        <f t="shared" si="44"/>
        <v>792318</v>
      </c>
      <c r="E156" s="215">
        <f t="shared" si="44"/>
        <v>761818.05</v>
      </c>
      <c r="F156" s="216">
        <f t="shared" si="44"/>
        <v>1</v>
      </c>
      <c r="G156" s="223">
        <f t="shared" ref="G156:AJ156" si="45">SUM(G$132:G$155)</f>
        <v>1443</v>
      </c>
      <c r="H156" s="224">
        <f t="shared" si="45"/>
        <v>2886342</v>
      </c>
      <c r="I156" s="224">
        <f t="shared" si="45"/>
        <v>785157</v>
      </c>
      <c r="J156" s="225">
        <f t="shared" si="45"/>
        <v>698195.27799999993</v>
      </c>
      <c r="K156" s="226">
        <f t="shared" si="45"/>
        <v>1</v>
      </c>
      <c r="L156" s="232">
        <f t="shared" si="45"/>
        <v>1495</v>
      </c>
      <c r="M156" s="233">
        <f t="shared" si="45"/>
        <v>2775445</v>
      </c>
      <c r="N156" s="233">
        <f t="shared" si="45"/>
        <v>760411</v>
      </c>
      <c r="O156" s="234">
        <f t="shared" si="45"/>
        <v>669595.87</v>
      </c>
      <c r="P156" s="235">
        <f t="shared" si="45"/>
        <v>0.99999999999999989</v>
      </c>
      <c r="Q156" s="232">
        <f t="shared" si="45"/>
        <v>1517</v>
      </c>
      <c r="R156" s="233">
        <f t="shared" si="45"/>
        <v>2674360</v>
      </c>
      <c r="S156" s="233">
        <f t="shared" si="45"/>
        <v>737571</v>
      </c>
      <c r="T156" s="234">
        <f t="shared" si="45"/>
        <v>634960.5299999998</v>
      </c>
      <c r="U156" s="235">
        <f t="shared" si="45"/>
        <v>1.0000000000000002</v>
      </c>
      <c r="V156" s="232">
        <f t="shared" si="45"/>
        <v>1569</v>
      </c>
      <c r="W156" s="233">
        <f t="shared" si="45"/>
        <v>2643137</v>
      </c>
      <c r="X156" s="233">
        <f t="shared" si="45"/>
        <v>722497</v>
      </c>
      <c r="Y156" s="234">
        <f t="shared" si="45"/>
        <v>605315.05500000017</v>
      </c>
      <c r="Z156" s="235">
        <f t="shared" si="45"/>
        <v>0.99999999999999956</v>
      </c>
      <c r="AA156" s="232">
        <f t="shared" si="45"/>
        <v>1653</v>
      </c>
      <c r="AB156" s="233">
        <f t="shared" si="45"/>
        <v>2649952</v>
      </c>
      <c r="AC156" s="233">
        <f t="shared" si="45"/>
        <v>709773</v>
      </c>
      <c r="AD156" s="234">
        <f t="shared" si="45"/>
        <v>576454.98400000005</v>
      </c>
      <c r="AE156" s="235">
        <f t="shared" si="45"/>
        <v>0.99999999999999989</v>
      </c>
      <c r="AF156" s="232">
        <f t="shared" si="45"/>
        <v>0</v>
      </c>
      <c r="AG156" s="233">
        <f t="shared" si="45"/>
        <v>0</v>
      </c>
      <c r="AH156" s="233">
        <f t="shared" si="45"/>
        <v>0</v>
      </c>
      <c r="AI156" s="234">
        <f t="shared" si="45"/>
        <v>0</v>
      </c>
      <c r="AJ156" s="235" t="e">
        <f t="shared" si="45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EVK 2000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85" si="46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85" si="47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85" si="48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85" si="49">T172/T$196</f>
        <v>0</v>
      </c>
      <c r="V172" s="255">
        <v>0</v>
      </c>
      <c r="W172" s="256">
        <v>0</v>
      </c>
      <c r="X172" s="256">
        <v>0</v>
      </c>
      <c r="Y172" s="257">
        <v>0</v>
      </c>
      <c r="Z172" s="258">
        <f t="shared" ref="Z172:Z182" si="50">Y172/Y$196</f>
        <v>0</v>
      </c>
      <c r="AA172" s="255">
        <v>0</v>
      </c>
      <c r="AB172" s="256">
        <v>0</v>
      </c>
      <c r="AC172" s="256">
        <v>0</v>
      </c>
      <c r="AD172" s="257">
        <v>0</v>
      </c>
      <c r="AE172" s="258">
        <f t="shared" ref="AE172:AE182" si="51">AD172/AD$196</f>
        <v>0</v>
      </c>
      <c r="AF172" s="255"/>
      <c r="AG172" s="256"/>
      <c r="AH172" s="256"/>
      <c r="AI172" s="257"/>
      <c r="AJ172" s="258" t="e">
        <f t="shared" ref="AJ172:AJ182" si="52">AI172/AI$196</f>
        <v>#DIV/0!</v>
      </c>
    </row>
    <row r="173" spans="1:36" x14ac:dyDescent="0.2">
      <c r="A173" s="114" t="str">
        <f>$A$13</f>
        <v>BVG 2000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46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47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8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9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50"/>
        <v>0</v>
      </c>
      <c r="AA173" s="255">
        <v>1</v>
      </c>
      <c r="AB173" s="256">
        <v>12</v>
      </c>
      <c r="AC173" s="256">
        <v>0</v>
      </c>
      <c r="AD173" s="257">
        <v>5.7720000000000002</v>
      </c>
      <c r="AE173" s="258">
        <f t="shared" si="51"/>
        <v>5.6436126101889218E-5</v>
      </c>
      <c r="AF173" s="255"/>
      <c r="AG173" s="256"/>
      <c r="AH173" s="256"/>
      <c r="AI173" s="257"/>
      <c r="AJ173" s="258" t="e">
        <f t="shared" si="52"/>
        <v>#DIV/0!</v>
      </c>
    </row>
    <row r="174" spans="1:36" x14ac:dyDescent="0.2">
      <c r="A174" s="114" t="str">
        <f>$A$14</f>
        <v>BVG 2005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46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47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8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9"/>
        <v>0</v>
      </c>
      <c r="V174" s="255">
        <v>1</v>
      </c>
      <c r="W174" s="256">
        <v>7</v>
      </c>
      <c r="X174" s="256">
        <v>0</v>
      </c>
      <c r="Y174" s="257">
        <v>5.3570000000000002</v>
      </c>
      <c r="Z174" s="258">
        <f t="shared" si="50"/>
        <v>5.4293796024177919E-5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51"/>
        <v>0</v>
      </c>
      <c r="AF174" s="255"/>
      <c r="AG174" s="256"/>
      <c r="AH174" s="256"/>
      <c r="AI174" s="257"/>
      <c r="AJ174" s="258" t="e">
        <f t="shared" si="52"/>
        <v>#DIV/0!</v>
      </c>
    </row>
    <row r="175" spans="1:36" x14ac:dyDescent="0.2">
      <c r="A175" s="114" t="str">
        <f>$A$15</f>
        <v>BVG 2010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46"/>
        <v>0</v>
      </c>
      <c r="G175" s="245">
        <v>3</v>
      </c>
      <c r="H175" s="246">
        <v>73486</v>
      </c>
      <c r="I175" s="246">
        <v>406</v>
      </c>
      <c r="J175" s="247">
        <v>4499.4030000000002</v>
      </c>
      <c r="K175" s="248">
        <f t="shared" si="47"/>
        <v>4.6819986532993345E-2</v>
      </c>
      <c r="L175" s="255">
        <v>5</v>
      </c>
      <c r="M175" s="256">
        <v>72762</v>
      </c>
      <c r="N175" s="256">
        <v>351</v>
      </c>
      <c r="O175" s="257">
        <v>4376.8620000000001</v>
      </c>
      <c r="P175" s="258">
        <f t="shared" si="48"/>
        <v>4.3908338088129953E-2</v>
      </c>
      <c r="Q175" s="255">
        <v>9</v>
      </c>
      <c r="R175" s="256">
        <v>74029</v>
      </c>
      <c r="S175" s="256">
        <v>406</v>
      </c>
      <c r="T175" s="257">
        <v>4418.6729999999998</v>
      </c>
      <c r="U175" s="258">
        <f t="shared" si="49"/>
        <v>4.5168129568832725E-2</v>
      </c>
      <c r="V175" s="255">
        <v>14</v>
      </c>
      <c r="W175" s="256">
        <v>2206</v>
      </c>
      <c r="X175" s="256">
        <v>354</v>
      </c>
      <c r="Y175" s="257">
        <v>278.08600000000001</v>
      </c>
      <c r="Z175" s="258">
        <f t="shared" si="50"/>
        <v>2.8184328096284377E-3</v>
      </c>
      <c r="AA175" s="255">
        <v>25</v>
      </c>
      <c r="AB175" s="256">
        <v>4540</v>
      </c>
      <c r="AC175" s="256">
        <v>715</v>
      </c>
      <c r="AD175" s="257">
        <v>7610.665</v>
      </c>
      <c r="AE175" s="258">
        <f t="shared" si="51"/>
        <v>7.4413799317261733E-2</v>
      </c>
      <c r="AF175" s="255"/>
      <c r="AG175" s="256"/>
      <c r="AH175" s="256"/>
      <c r="AI175" s="257"/>
      <c r="AJ175" s="258" t="e">
        <f t="shared" si="52"/>
        <v>#DIV/0!</v>
      </c>
    </row>
    <row r="176" spans="1:36" x14ac:dyDescent="0.2">
      <c r="A176" s="114" t="str">
        <f>$A$16</f>
        <v>BVG 2015</v>
      </c>
      <c r="B176" s="237">
        <v>6</v>
      </c>
      <c r="C176" s="238">
        <v>73612</v>
      </c>
      <c r="D176" s="238">
        <v>526</v>
      </c>
      <c r="E176" s="239">
        <v>4757.6310000000003</v>
      </c>
      <c r="F176" s="240">
        <f t="shared" si="46"/>
        <v>6.230018657459109E-2</v>
      </c>
      <c r="G176" s="245">
        <v>8</v>
      </c>
      <c r="H176" s="246">
        <v>942</v>
      </c>
      <c r="I176" s="246">
        <v>126</v>
      </c>
      <c r="J176" s="247">
        <v>130.34700000000001</v>
      </c>
      <c r="K176" s="248">
        <f t="shared" si="47"/>
        <v>1.3563676746928611E-3</v>
      </c>
      <c r="L176" s="255">
        <v>8</v>
      </c>
      <c r="M176" s="256">
        <v>1033</v>
      </c>
      <c r="N176" s="256">
        <v>139</v>
      </c>
      <c r="O176" s="257">
        <v>135.82</v>
      </c>
      <c r="P176" s="258">
        <f t="shared" si="48"/>
        <v>1.362535642917188E-3</v>
      </c>
      <c r="Q176" s="255">
        <v>7</v>
      </c>
      <c r="R176" s="256">
        <v>461</v>
      </c>
      <c r="S176" s="256">
        <v>153</v>
      </c>
      <c r="T176" s="257">
        <v>151.91</v>
      </c>
      <c r="U176" s="258">
        <f t="shared" si="49"/>
        <v>1.5528396337093466E-3</v>
      </c>
      <c r="V176" s="255">
        <v>1</v>
      </c>
      <c r="W176" s="256">
        <v>72</v>
      </c>
      <c r="X176" s="256">
        <v>15</v>
      </c>
      <c r="Y176" s="257">
        <v>9.5120000000000005</v>
      </c>
      <c r="Z176" s="258">
        <f t="shared" si="50"/>
        <v>9.6405187190961431E-5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51"/>
        <v>0</v>
      </c>
      <c r="AF176" s="255"/>
      <c r="AG176" s="256"/>
      <c r="AH176" s="256"/>
      <c r="AI176" s="257"/>
      <c r="AJ176" s="258" t="e">
        <f t="shared" si="52"/>
        <v>#DIV/0!</v>
      </c>
    </row>
    <row r="177" spans="1:36" ht="12.75" customHeight="1" x14ac:dyDescent="0.2">
      <c r="A177" s="114" t="str">
        <f>$A$17</f>
        <v>VZ 1990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46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47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8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9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50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51"/>
        <v>0</v>
      </c>
      <c r="AF177" s="255"/>
      <c r="AG177" s="256"/>
      <c r="AH177" s="256"/>
      <c r="AI177" s="257"/>
      <c r="AJ177" s="258" t="e">
        <f t="shared" si="52"/>
        <v>#DIV/0!</v>
      </c>
    </row>
    <row r="178" spans="1:36" ht="12.75" customHeight="1" x14ac:dyDescent="0.2">
      <c r="A178" s="114" t="str">
        <f>$A$18</f>
        <v>VZ 2000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46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47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8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9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50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51"/>
        <v>0</v>
      </c>
      <c r="AF178" s="255"/>
      <c r="AG178" s="256"/>
      <c r="AH178" s="256"/>
      <c r="AI178" s="257"/>
      <c r="AJ178" s="258" t="e">
        <f t="shared" si="52"/>
        <v>#DIV/0!</v>
      </c>
    </row>
    <row r="179" spans="1:36" ht="12.75" customHeight="1" x14ac:dyDescent="0.2">
      <c r="A179" s="114" t="str">
        <f>$A$19</f>
        <v>VZ 2005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46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47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48"/>
        <v>0</v>
      </c>
      <c r="Q179" s="255">
        <v>0</v>
      </c>
      <c r="R179" s="256">
        <v>0</v>
      </c>
      <c r="S179" s="256">
        <v>0</v>
      </c>
      <c r="T179" s="257">
        <v>0</v>
      </c>
      <c r="U179" s="258">
        <f t="shared" si="49"/>
        <v>0</v>
      </c>
      <c r="V179" s="255">
        <v>0</v>
      </c>
      <c r="W179" s="256">
        <v>0</v>
      </c>
      <c r="X179" s="256">
        <v>0</v>
      </c>
      <c r="Y179" s="257">
        <v>0</v>
      </c>
      <c r="Z179" s="258">
        <f t="shared" si="50"/>
        <v>0</v>
      </c>
      <c r="AA179" s="255">
        <v>0</v>
      </c>
      <c r="AB179" s="256">
        <v>0</v>
      </c>
      <c r="AC179" s="256">
        <v>0</v>
      </c>
      <c r="AD179" s="257">
        <v>0</v>
      </c>
      <c r="AE179" s="258">
        <f t="shared" si="51"/>
        <v>0</v>
      </c>
      <c r="AF179" s="255"/>
      <c r="AG179" s="256"/>
      <c r="AH179" s="256"/>
      <c r="AI179" s="257"/>
      <c r="AJ179" s="258" t="e">
        <f t="shared" si="52"/>
        <v>#DIV/0!</v>
      </c>
    </row>
    <row r="180" spans="1:36" ht="12.75" customHeight="1" x14ac:dyDescent="0.2">
      <c r="A180" s="114" t="str">
        <f>$A$20</f>
        <v>VZ 2010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46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47"/>
        <v>0</v>
      </c>
      <c r="L180" s="255">
        <v>1</v>
      </c>
      <c r="M180" s="256">
        <v>582</v>
      </c>
      <c r="N180" s="256">
        <v>260</v>
      </c>
      <c r="O180" s="257">
        <v>195.429</v>
      </c>
      <c r="P180" s="258">
        <f t="shared" si="48"/>
        <v>1.9605284800446412E-3</v>
      </c>
      <c r="Q180" s="255">
        <v>2</v>
      </c>
      <c r="R180" s="256">
        <v>576</v>
      </c>
      <c r="S180" s="256">
        <v>279</v>
      </c>
      <c r="T180" s="257">
        <v>194.982</v>
      </c>
      <c r="U180" s="258">
        <f t="shared" si="49"/>
        <v>1.9931260447627924E-3</v>
      </c>
      <c r="V180" s="255">
        <v>2</v>
      </c>
      <c r="W180" s="256">
        <v>2096</v>
      </c>
      <c r="X180" s="256">
        <v>809</v>
      </c>
      <c r="Y180" s="257">
        <v>280.11500000000001</v>
      </c>
      <c r="Z180" s="258">
        <f t="shared" si="50"/>
        <v>2.8389969522704121E-3</v>
      </c>
      <c r="AA180" s="255">
        <v>5</v>
      </c>
      <c r="AB180" s="256">
        <v>2567</v>
      </c>
      <c r="AC180" s="256">
        <v>897</v>
      </c>
      <c r="AD180" s="257">
        <v>306.762</v>
      </c>
      <c r="AE180" s="258">
        <f t="shared" si="51"/>
        <v>2.9993865064566424E-3</v>
      </c>
      <c r="AF180" s="255"/>
      <c r="AG180" s="256"/>
      <c r="AH180" s="256"/>
      <c r="AI180" s="257"/>
      <c r="AJ180" s="258" t="e">
        <f t="shared" si="52"/>
        <v>#DIV/0!</v>
      </c>
    </row>
    <row r="181" spans="1:36" ht="12.75" customHeight="1" x14ac:dyDescent="0.2">
      <c r="A181" s="114" t="str">
        <f>$A$21</f>
        <v>VZ 2015</v>
      </c>
      <c r="B181" s="237">
        <v>1</v>
      </c>
      <c r="C181" s="238">
        <v>5</v>
      </c>
      <c r="D181" s="238">
        <v>6</v>
      </c>
      <c r="E181" s="239">
        <v>0.95299999999999996</v>
      </c>
      <c r="F181" s="240">
        <f t="shared" si="46"/>
        <v>1.2479336418815435E-5</v>
      </c>
      <c r="G181" s="245">
        <v>2</v>
      </c>
      <c r="H181" s="246">
        <v>160</v>
      </c>
      <c r="I181" s="246">
        <v>24</v>
      </c>
      <c r="J181" s="247">
        <v>22.026</v>
      </c>
      <c r="K181" s="248">
        <f t="shared" si="47"/>
        <v>2.2919863443565986E-4</v>
      </c>
      <c r="L181" s="255">
        <v>2</v>
      </c>
      <c r="M181" s="256">
        <v>183</v>
      </c>
      <c r="N181" s="256">
        <v>26</v>
      </c>
      <c r="O181" s="257">
        <v>22.600999999999999</v>
      </c>
      <c r="P181" s="258">
        <f t="shared" si="48"/>
        <v>2.267314686023514E-4</v>
      </c>
      <c r="Q181" s="255">
        <v>1</v>
      </c>
      <c r="R181" s="256">
        <v>175</v>
      </c>
      <c r="S181" s="256">
        <v>13</v>
      </c>
      <c r="T181" s="257">
        <v>19.811</v>
      </c>
      <c r="U181" s="258">
        <f t="shared" si="49"/>
        <v>2.0251007822668596E-4</v>
      </c>
      <c r="V181" s="255">
        <v>0</v>
      </c>
      <c r="W181" s="256">
        <v>0</v>
      </c>
      <c r="X181" s="256">
        <v>0</v>
      </c>
      <c r="Y181" s="257">
        <v>0</v>
      </c>
      <c r="Z181" s="258">
        <f t="shared" si="50"/>
        <v>0</v>
      </c>
      <c r="AA181" s="255">
        <v>0</v>
      </c>
      <c r="AB181" s="256">
        <v>0</v>
      </c>
      <c r="AC181" s="256">
        <v>0</v>
      </c>
      <c r="AD181" s="257">
        <v>0</v>
      </c>
      <c r="AE181" s="258">
        <f t="shared" si="51"/>
        <v>0</v>
      </c>
      <c r="AF181" s="255"/>
      <c r="AG181" s="256"/>
      <c r="AH181" s="256"/>
      <c r="AI181" s="257"/>
      <c r="AJ181" s="258" t="e">
        <f t="shared" si="52"/>
        <v>#DIV/0!</v>
      </c>
    </row>
    <row r="182" spans="1:36" ht="12.75" customHeight="1" x14ac:dyDescent="0.2">
      <c r="A182" s="114" t="str">
        <f>$A$22</f>
        <v>Andere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46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47"/>
        <v>0</v>
      </c>
      <c r="L182" s="259">
        <v>0</v>
      </c>
      <c r="M182" s="256">
        <v>0</v>
      </c>
      <c r="N182" s="256">
        <v>0</v>
      </c>
      <c r="O182" s="257">
        <v>0</v>
      </c>
      <c r="P182" s="258">
        <f t="shared" si="48"/>
        <v>0</v>
      </c>
      <c r="Q182" s="259">
        <v>5</v>
      </c>
      <c r="R182" s="256">
        <v>2296</v>
      </c>
      <c r="S182" s="256">
        <v>299</v>
      </c>
      <c r="T182" s="257">
        <v>435.80599999999998</v>
      </c>
      <c r="U182" s="258">
        <f t="shared" si="49"/>
        <v>4.4548537252869164E-3</v>
      </c>
      <c r="V182" s="259">
        <v>0</v>
      </c>
      <c r="W182" s="256">
        <v>0</v>
      </c>
      <c r="X182" s="256">
        <v>0</v>
      </c>
      <c r="Y182" s="257">
        <v>0</v>
      </c>
      <c r="Z182" s="258">
        <f t="shared" si="50"/>
        <v>0</v>
      </c>
      <c r="AA182" s="259">
        <v>0</v>
      </c>
      <c r="AB182" s="256">
        <v>0</v>
      </c>
      <c r="AC182" s="256">
        <v>0</v>
      </c>
      <c r="AD182" s="257">
        <v>0</v>
      </c>
      <c r="AE182" s="258">
        <f t="shared" si="51"/>
        <v>0</v>
      </c>
      <c r="AF182" s="259"/>
      <c r="AG182" s="256"/>
      <c r="AH182" s="256"/>
      <c r="AI182" s="257"/>
      <c r="AJ182" s="258" t="e">
        <f t="shared" si="52"/>
        <v>#DIV/0!</v>
      </c>
    </row>
    <row r="183" spans="1:36" ht="12.75" customHeight="1" x14ac:dyDescent="0.2">
      <c r="A183" s="114" t="str">
        <f>$A$23</f>
        <v>Keine (Versicherungsvertrag)</v>
      </c>
      <c r="B183" s="237">
        <v>66</v>
      </c>
      <c r="C183" s="238">
        <v>741531</v>
      </c>
      <c r="D183" s="238">
        <v>0</v>
      </c>
      <c r="E183" s="239">
        <v>71585.342999999993</v>
      </c>
      <c r="F183" s="240">
        <f t="shared" si="46"/>
        <v>0.93739515000345708</v>
      </c>
      <c r="G183" s="252">
        <v>85</v>
      </c>
      <c r="H183" s="253">
        <v>975154</v>
      </c>
      <c r="I183" s="253">
        <v>119</v>
      </c>
      <c r="J183" s="247">
        <v>91415.695000000007</v>
      </c>
      <c r="K183" s="248">
        <f t="shared" si="47"/>
        <v>0.95125544629014713</v>
      </c>
      <c r="L183" s="259">
        <v>100</v>
      </c>
      <c r="M183" s="256">
        <v>999796</v>
      </c>
      <c r="N183" s="256">
        <v>119</v>
      </c>
      <c r="O183" s="257">
        <v>94925.005999999994</v>
      </c>
      <c r="P183" s="258">
        <f t="shared" si="48"/>
        <v>0.9522802538589894</v>
      </c>
      <c r="Q183" s="259">
        <v>97</v>
      </c>
      <c r="R183" s="256">
        <v>975697</v>
      </c>
      <c r="S183" s="256">
        <v>0</v>
      </c>
      <c r="T183" s="257">
        <v>92575.27</v>
      </c>
      <c r="U183" s="258">
        <f t="shared" ref="U183:U184" si="53">T183/T$196</f>
        <v>0.94631392506973777</v>
      </c>
      <c r="V183" s="259">
        <v>111</v>
      </c>
      <c r="W183" s="256">
        <v>1081937</v>
      </c>
      <c r="X183" s="256">
        <v>11087</v>
      </c>
      <c r="Y183" s="257">
        <v>98059.258000000002</v>
      </c>
      <c r="Z183" s="258">
        <f t="shared" ref="Z183:Z184" si="54">Y183/Y$196</f>
        <v>0.99384158150723112</v>
      </c>
      <c r="AA183" s="259">
        <v>111</v>
      </c>
      <c r="AB183" s="256">
        <v>1007259</v>
      </c>
      <c r="AC183" s="256">
        <v>3516</v>
      </c>
      <c r="AD183" s="257">
        <v>94319.763999999996</v>
      </c>
      <c r="AE183" s="258">
        <f t="shared" ref="AE183:AE184" si="55">AD183/AD$196</f>
        <v>0.92221796517748278</v>
      </c>
      <c r="AF183" s="259"/>
      <c r="AG183" s="256"/>
      <c r="AH183" s="256"/>
      <c r="AI183" s="257"/>
      <c r="AJ183" s="258" t="e">
        <f t="shared" ref="AJ183:AJ184" si="56">AI183/AI$196</f>
        <v>#DIV/0!</v>
      </c>
    </row>
    <row r="184" spans="1:36" ht="12.75" customHeight="1" x14ac:dyDescent="0.2">
      <c r="A184" s="114" t="str">
        <f>$A$24</f>
        <v>Keine (temporäre Leistungen)</v>
      </c>
      <c r="B184" s="237">
        <v>1</v>
      </c>
      <c r="C184" s="238">
        <v>168</v>
      </c>
      <c r="D184" s="238">
        <v>2</v>
      </c>
      <c r="E184" s="239">
        <v>16.11</v>
      </c>
      <c r="F184" s="240">
        <f t="shared" si="46"/>
        <v>2.1095709308196922E-4</v>
      </c>
      <c r="G184" s="252">
        <v>2</v>
      </c>
      <c r="H184" s="253">
        <v>215</v>
      </c>
      <c r="I184" s="253">
        <v>3</v>
      </c>
      <c r="J184" s="247">
        <v>17.318000000000001</v>
      </c>
      <c r="K184" s="248">
        <f t="shared" si="47"/>
        <v>1.8020802465980014E-4</v>
      </c>
      <c r="L184" s="259">
        <v>1</v>
      </c>
      <c r="M184" s="256">
        <v>232</v>
      </c>
      <c r="N184" s="256">
        <v>1</v>
      </c>
      <c r="O184" s="257">
        <v>17.433</v>
      </c>
      <c r="P184" s="258">
        <f t="shared" si="48"/>
        <v>1.7488649582517553E-4</v>
      </c>
      <c r="Q184" s="259">
        <v>1</v>
      </c>
      <c r="R184" s="256">
        <v>221</v>
      </c>
      <c r="S184" s="256">
        <v>6</v>
      </c>
      <c r="T184" s="257">
        <v>16.238</v>
      </c>
      <c r="U184" s="258">
        <f t="shared" si="53"/>
        <v>1.6598650498434844E-4</v>
      </c>
      <c r="V184" s="259">
        <v>1</v>
      </c>
      <c r="W184" s="256">
        <v>177</v>
      </c>
      <c r="X184" s="256">
        <v>5</v>
      </c>
      <c r="Y184" s="257">
        <v>19.760000000000002</v>
      </c>
      <c r="Z184" s="258">
        <f t="shared" si="54"/>
        <v>2.0026981695683325E-4</v>
      </c>
      <c r="AA184" s="259">
        <v>1</v>
      </c>
      <c r="AB184" s="256">
        <v>149</v>
      </c>
      <c r="AC184" s="256">
        <v>5</v>
      </c>
      <c r="AD184" s="257">
        <v>16.969000000000001</v>
      </c>
      <c r="AE184" s="258">
        <f t="shared" si="55"/>
        <v>1.6591556199288949E-4</v>
      </c>
      <c r="AF184" s="259"/>
      <c r="AG184" s="256"/>
      <c r="AH184" s="256"/>
      <c r="AI184" s="257"/>
      <c r="AJ184" s="258" t="e">
        <f t="shared" si="56"/>
        <v>#DIV/0!</v>
      </c>
    </row>
    <row r="185" spans="1:36" ht="12.75" customHeight="1" x14ac:dyDescent="0.2">
      <c r="A185" s="114" t="str">
        <f>$A$25</f>
        <v>Keine (Kapitalleistungen)</v>
      </c>
      <c r="B185" s="237">
        <v>2</v>
      </c>
      <c r="C185" s="238">
        <v>128</v>
      </c>
      <c r="D185" s="238">
        <v>0</v>
      </c>
      <c r="E185" s="239">
        <v>6.2030000000000003</v>
      </c>
      <c r="F185" s="240">
        <f t="shared" si="46"/>
        <v>8.1226992451114533E-5</v>
      </c>
      <c r="G185" s="245">
        <v>6</v>
      </c>
      <c r="H185" s="246">
        <v>228</v>
      </c>
      <c r="I185" s="246">
        <v>0</v>
      </c>
      <c r="J185" s="247">
        <v>15.26</v>
      </c>
      <c r="K185" s="248">
        <f t="shared" si="47"/>
        <v>1.5879284307128709E-4</v>
      </c>
      <c r="L185" s="255">
        <v>4</v>
      </c>
      <c r="M185" s="256">
        <v>156</v>
      </c>
      <c r="N185" s="256">
        <v>0</v>
      </c>
      <c r="O185" s="257">
        <v>8.6449999999999996</v>
      </c>
      <c r="P185" s="258">
        <f t="shared" si="48"/>
        <v>8.6725965491231717E-5</v>
      </c>
      <c r="Q185" s="255">
        <v>4</v>
      </c>
      <c r="R185" s="256">
        <v>239</v>
      </c>
      <c r="S185" s="256">
        <v>0</v>
      </c>
      <c r="T185" s="257">
        <v>14.54</v>
      </c>
      <c r="U185" s="258">
        <f t="shared" si="49"/>
        <v>1.4862937445944243E-4</v>
      </c>
      <c r="V185" s="255">
        <v>6</v>
      </c>
      <c r="W185" s="256">
        <v>180</v>
      </c>
      <c r="X185" s="256">
        <v>0</v>
      </c>
      <c r="Y185" s="257">
        <v>14.802</v>
      </c>
      <c r="Z185" s="258">
        <f>Y185/Y$196</f>
        <v>1.5001993069812983E-4</v>
      </c>
      <c r="AA185" s="255">
        <v>6</v>
      </c>
      <c r="AB185" s="256">
        <v>178</v>
      </c>
      <c r="AC185" s="256">
        <v>0</v>
      </c>
      <c r="AD185" s="257">
        <v>14.983000000000001</v>
      </c>
      <c r="AE185" s="258">
        <f>AD185/AD$196</f>
        <v>1.4649731070419373E-4</v>
      </c>
      <c r="AF185" s="255"/>
      <c r="AG185" s="256"/>
      <c r="AH185" s="256"/>
      <c r="AI185" s="257"/>
      <c r="AJ185" s="258" t="e">
        <f>AI185/AI$196</f>
        <v>#DIV/0!</v>
      </c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57">SUM(B$172:B$195)</f>
        <v>76</v>
      </c>
      <c r="C196" s="242">
        <f t="shared" si="57"/>
        <v>815444</v>
      </c>
      <c r="D196" s="242">
        <f t="shared" si="57"/>
        <v>534</v>
      </c>
      <c r="E196" s="243">
        <f t="shared" si="57"/>
        <v>76366.239999999991</v>
      </c>
      <c r="F196" s="244">
        <f t="shared" si="57"/>
        <v>1</v>
      </c>
      <c r="G196" s="249">
        <f t="shared" ref="G196:AJ196" si="58">SUM(G$172:G$195)</f>
        <v>106</v>
      </c>
      <c r="H196" s="250">
        <f t="shared" si="58"/>
        <v>1050185</v>
      </c>
      <c r="I196" s="250">
        <f t="shared" si="58"/>
        <v>678</v>
      </c>
      <c r="J196" s="254">
        <f t="shared" si="58"/>
        <v>96100.048999999999</v>
      </c>
      <c r="K196" s="251">
        <f t="shared" si="58"/>
        <v>1</v>
      </c>
      <c r="L196" s="260">
        <f t="shared" si="58"/>
        <v>121</v>
      </c>
      <c r="M196" s="261">
        <f t="shared" si="58"/>
        <v>1074744</v>
      </c>
      <c r="N196" s="261">
        <f t="shared" si="58"/>
        <v>896</v>
      </c>
      <c r="O196" s="262">
        <f t="shared" si="58"/>
        <v>99681.796000000002</v>
      </c>
      <c r="P196" s="263">
        <f t="shared" si="58"/>
        <v>0.99999999999999989</v>
      </c>
      <c r="Q196" s="260">
        <f t="shared" si="58"/>
        <v>126</v>
      </c>
      <c r="R196" s="261">
        <f t="shared" si="58"/>
        <v>1053694</v>
      </c>
      <c r="S196" s="261">
        <f t="shared" si="58"/>
        <v>1156</v>
      </c>
      <c r="T196" s="262">
        <f t="shared" si="58"/>
        <v>97827.23</v>
      </c>
      <c r="U196" s="263">
        <f t="shared" si="58"/>
        <v>1</v>
      </c>
      <c r="V196" s="260">
        <f t="shared" si="58"/>
        <v>136</v>
      </c>
      <c r="W196" s="261">
        <f t="shared" si="58"/>
        <v>1086675</v>
      </c>
      <c r="X196" s="261">
        <f t="shared" si="58"/>
        <v>12270</v>
      </c>
      <c r="Y196" s="262">
        <f t="shared" si="58"/>
        <v>98666.89</v>
      </c>
      <c r="Z196" s="263">
        <f t="shared" si="58"/>
        <v>1</v>
      </c>
      <c r="AA196" s="260">
        <f t="shared" si="58"/>
        <v>149</v>
      </c>
      <c r="AB196" s="261">
        <f t="shared" si="58"/>
        <v>1014705</v>
      </c>
      <c r="AC196" s="261">
        <f t="shared" si="58"/>
        <v>5133</v>
      </c>
      <c r="AD196" s="262">
        <f t="shared" si="58"/>
        <v>102274.91499999998</v>
      </c>
      <c r="AE196" s="263">
        <f t="shared" si="58"/>
        <v>1</v>
      </c>
      <c r="AF196" s="260">
        <f t="shared" si="58"/>
        <v>0</v>
      </c>
      <c r="AG196" s="261">
        <f t="shared" si="58"/>
        <v>0</v>
      </c>
      <c r="AH196" s="261">
        <f t="shared" si="58"/>
        <v>0</v>
      </c>
      <c r="AI196" s="262">
        <f t="shared" si="58"/>
        <v>0</v>
      </c>
      <c r="AJ196" s="263" t="e">
        <f t="shared" si="58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13">
    <mergeCell ref="B3:F3"/>
    <mergeCell ref="G3:K3"/>
    <mergeCell ref="AF104:AJ104"/>
    <mergeCell ref="V3:Z3"/>
    <mergeCell ref="AA3:AE3"/>
    <mergeCell ref="AF3:AJ3"/>
    <mergeCell ref="AF24:AJ24"/>
    <mergeCell ref="AF63:AJ63"/>
    <mergeCell ref="L3:P3"/>
    <mergeCell ref="Q3:U3"/>
    <mergeCell ref="AF64:AJ64"/>
    <mergeCell ref="AF23:AJ23"/>
    <mergeCell ref="AF103:AJ10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Translation!$A$425</f>
        <v>Registrierung und Umfang der 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Translation!$A426</f>
        <v>Obligatorische Leistungen (inkl. umhüllende VE)</v>
      </c>
      <c r="B12" s="30">
        <v>1194</v>
      </c>
      <c r="C12" s="6">
        <v>4186131</v>
      </c>
      <c r="D12" s="6">
        <v>942472</v>
      </c>
      <c r="E12" s="150">
        <v>957159.65</v>
      </c>
      <c r="F12" s="31">
        <f>E12/E$36</f>
        <v>0.97959280223282641</v>
      </c>
      <c r="G12" s="41">
        <v>1289</v>
      </c>
      <c r="H12" s="42">
        <v>4116582</v>
      </c>
      <c r="I12" s="42">
        <v>925355</v>
      </c>
      <c r="J12" s="160">
        <v>902591.46900000004</v>
      </c>
      <c r="K12" s="44">
        <f>J12/J$36</f>
        <v>0.97879967745805829</v>
      </c>
      <c r="L12" s="76">
        <v>1361</v>
      </c>
      <c r="M12" s="122">
        <v>4053906</v>
      </c>
      <c r="N12" s="122">
        <v>906216</v>
      </c>
      <c r="O12" s="166">
        <v>884360.91899999999</v>
      </c>
      <c r="P12" s="124">
        <f>O12/O$36</f>
        <v>0.97904669546493794</v>
      </c>
      <c r="Q12" s="76">
        <v>1385</v>
      </c>
      <c r="R12" s="122">
        <v>3955201</v>
      </c>
      <c r="S12" s="122">
        <v>877289</v>
      </c>
      <c r="T12" s="166">
        <v>843483.38899999997</v>
      </c>
      <c r="U12" s="124">
        <f>T12/T$36</f>
        <v>0.9807203556473878</v>
      </c>
      <c r="V12" s="76">
        <v>1417</v>
      </c>
      <c r="W12" s="122">
        <v>3916781</v>
      </c>
      <c r="X12" s="122">
        <v>866798</v>
      </c>
      <c r="Y12" s="166">
        <v>805642.103</v>
      </c>
      <c r="Z12" s="124">
        <f>Y12/Y$36</f>
        <v>0.97863555509060107</v>
      </c>
      <c r="AA12" s="76">
        <v>1531</v>
      </c>
      <c r="AB12" s="122">
        <v>3891191</v>
      </c>
      <c r="AC12" s="122">
        <v>857625</v>
      </c>
      <c r="AD12" s="166">
        <v>788088.69200000004</v>
      </c>
      <c r="AE12" s="124">
        <f>AD12/AD$36</f>
        <v>0.98017200493192425</v>
      </c>
      <c r="AF12" s="76">
        <v>1588</v>
      </c>
      <c r="AG12" s="122">
        <v>3823133</v>
      </c>
      <c r="AH12" s="122">
        <v>930521</v>
      </c>
      <c r="AI12" s="166">
        <v>733339.33</v>
      </c>
      <c r="AJ12" s="124">
        <f>AI12/AI$36</f>
        <v>0.98374749960539187</v>
      </c>
    </row>
    <row r="13" spans="1:36" x14ac:dyDescent="0.2">
      <c r="A13" s="114" t="str">
        <f>Translation!$A427</f>
        <v>Nur überobligatorische Leistungen</v>
      </c>
      <c r="B13" s="30">
        <v>262</v>
      </c>
      <c r="C13" s="6">
        <v>129650</v>
      </c>
      <c r="D13" s="6">
        <v>7034</v>
      </c>
      <c r="E13" s="150">
        <v>19939.863000000001</v>
      </c>
      <c r="F13" s="31">
        <f>E13/E$36</f>
        <v>2.0407197767173587E-2</v>
      </c>
      <c r="G13" s="41">
        <v>298</v>
      </c>
      <c r="H13" s="42">
        <v>125315</v>
      </c>
      <c r="I13" s="42">
        <v>11940</v>
      </c>
      <c r="J13" s="160">
        <v>19549.689999999999</v>
      </c>
      <c r="K13" s="44">
        <f>J13/J$36</f>
        <v>2.1200322541941759E-2</v>
      </c>
      <c r="L13" s="76">
        <v>293</v>
      </c>
      <c r="M13" s="122">
        <v>122006</v>
      </c>
      <c r="N13" s="122">
        <v>11275</v>
      </c>
      <c r="O13" s="166">
        <v>18926.864000000001</v>
      </c>
      <c r="P13" s="124">
        <f>O13/O$36</f>
        <v>2.0953304535062001E-2</v>
      </c>
      <c r="Q13" s="76">
        <v>297</v>
      </c>
      <c r="R13" s="122">
        <v>94893</v>
      </c>
      <c r="S13" s="122">
        <v>11536</v>
      </c>
      <c r="T13" s="166">
        <v>16581.75</v>
      </c>
      <c r="U13" s="124">
        <f>T13/T$36</f>
        <v>1.9279644352612226E-2</v>
      </c>
      <c r="V13" s="76">
        <v>326</v>
      </c>
      <c r="W13" s="122">
        <v>121374</v>
      </c>
      <c r="X13" s="122">
        <v>11803</v>
      </c>
      <c r="Y13" s="166">
        <v>17587.850999999999</v>
      </c>
      <c r="Z13" s="124">
        <f>Y13/Y$36</f>
        <v>2.136444490939891E-2</v>
      </c>
      <c r="AA13" s="76">
        <v>314</v>
      </c>
      <c r="AB13" s="122">
        <v>112846</v>
      </c>
      <c r="AC13" s="122">
        <v>11193</v>
      </c>
      <c r="AD13" s="166">
        <v>15942.323</v>
      </c>
      <c r="AE13" s="124">
        <f>AD13/AD$36</f>
        <v>1.9827995068075824E-2</v>
      </c>
      <c r="AF13" s="76">
        <v>317</v>
      </c>
      <c r="AG13" s="122">
        <v>109615</v>
      </c>
      <c r="AH13" s="122">
        <v>12811</v>
      </c>
      <c r="AI13" s="166">
        <v>12115.504999999999</v>
      </c>
      <c r="AJ13" s="124">
        <f>AI13/AI$36</f>
        <v>1.6252500394608078E-2</v>
      </c>
    </row>
    <row r="14" spans="1:36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</row>
    <row r="15" spans="1:3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</row>
    <row r="16" spans="1:3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903287.78300000005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Obligatorische Leistungen (inkl. umhüllende VE)</v>
      </c>
      <c r="B52" s="33">
        <v>1158</v>
      </c>
      <c r="C52" s="8">
        <v>3874402</v>
      </c>
      <c r="D52" s="8">
        <v>785964</v>
      </c>
      <c r="E52" s="152">
        <v>818265.51699999999</v>
      </c>
      <c r="F52" s="34">
        <f>E52/E$76</f>
        <v>0.97623580728290671</v>
      </c>
      <c r="G52" s="47">
        <v>1253</v>
      </c>
      <c r="H52" s="48">
        <v>3811212</v>
      </c>
      <c r="I52" s="48">
        <v>774046</v>
      </c>
      <c r="J52" s="162">
        <v>774767.48600000003</v>
      </c>
      <c r="K52" s="50">
        <f>J52/J$76</f>
        <v>0.9754148862064248</v>
      </c>
      <c r="L52" s="128">
        <v>1323</v>
      </c>
      <c r="M52" s="129">
        <v>3728183</v>
      </c>
      <c r="N52" s="129">
        <v>750032</v>
      </c>
      <c r="O52" s="168">
        <v>750350.80200000003</v>
      </c>
      <c r="P52" s="131">
        <f>O52/O$76</f>
        <v>0.97539657676738023</v>
      </c>
      <c r="Q52" s="128">
        <v>1347</v>
      </c>
      <c r="R52" s="129">
        <v>3633222</v>
      </c>
      <c r="S52" s="129">
        <v>727221</v>
      </c>
      <c r="T52" s="168">
        <v>716212.674</v>
      </c>
      <c r="U52" s="131">
        <f>T52/T$76</f>
        <v>0.97738078212441759</v>
      </c>
      <c r="V52" s="128">
        <v>1380</v>
      </c>
      <c r="W52" s="129">
        <v>3608502</v>
      </c>
      <c r="X52" s="129">
        <v>722986</v>
      </c>
      <c r="Y52" s="168">
        <v>686400.58400000003</v>
      </c>
      <c r="Z52" s="131">
        <f>Y52/Y$76</f>
        <v>0.97502583535718368</v>
      </c>
      <c r="AA52" s="128">
        <v>1489</v>
      </c>
      <c r="AB52" s="129">
        <v>3552201</v>
      </c>
      <c r="AC52" s="129">
        <v>703821</v>
      </c>
      <c r="AD52" s="168">
        <v>662814.57799999998</v>
      </c>
      <c r="AE52" s="131">
        <f>AD52/AD$76</f>
        <v>0.97655131883323743</v>
      </c>
      <c r="AF52" s="128">
        <v>1532</v>
      </c>
      <c r="AG52" s="129">
        <v>3465472</v>
      </c>
      <c r="AH52" s="129">
        <v>770938</v>
      </c>
      <c r="AI52" s="168">
        <v>604574.73199999996</v>
      </c>
      <c r="AJ52" s="131">
        <f>AI52/AI$76</f>
        <v>0.9804042120911225</v>
      </c>
    </row>
    <row r="53" spans="1:36" x14ac:dyDescent="0.2">
      <c r="A53" s="114" t="str">
        <f>$A$13</f>
        <v>Nur überobligatorische Leistungen</v>
      </c>
      <c r="B53" s="33">
        <v>260</v>
      </c>
      <c r="C53" s="8">
        <v>129650</v>
      </c>
      <c r="D53" s="8">
        <v>6888</v>
      </c>
      <c r="E53" s="152">
        <v>19918.773000000001</v>
      </c>
      <c r="F53" s="34">
        <f>E53/E$76</f>
        <v>2.3764192717093277E-2</v>
      </c>
      <c r="G53" s="47">
        <v>296</v>
      </c>
      <c r="H53" s="48">
        <v>125315</v>
      </c>
      <c r="I53" s="48">
        <v>11789</v>
      </c>
      <c r="J53" s="162">
        <v>19527.841</v>
      </c>
      <c r="K53" s="50">
        <f>J53/J$76</f>
        <v>2.458511379357517E-2</v>
      </c>
      <c r="L53" s="128">
        <v>293</v>
      </c>
      <c r="M53" s="129">
        <v>122006</v>
      </c>
      <c r="N53" s="129">
        <v>11275</v>
      </c>
      <c r="O53" s="168">
        <v>18926.864000000001</v>
      </c>
      <c r="P53" s="131">
        <f>O53/O$76</f>
        <v>2.4603423232619888E-2</v>
      </c>
      <c r="Q53" s="128">
        <v>296</v>
      </c>
      <c r="R53" s="129">
        <v>94832</v>
      </c>
      <c r="S53" s="129">
        <v>11506</v>
      </c>
      <c r="T53" s="168">
        <v>16575.085999999999</v>
      </c>
      <c r="U53" s="131">
        <f>T53/T$76</f>
        <v>2.261921787558242E-2</v>
      </c>
      <c r="V53" s="128">
        <v>325</v>
      </c>
      <c r="W53" s="129">
        <v>121310</v>
      </c>
      <c r="X53" s="129">
        <v>11781</v>
      </c>
      <c r="Y53" s="168">
        <v>17581.361000000001</v>
      </c>
      <c r="Z53" s="131">
        <f>Y53/Y$76</f>
        <v>2.4974164642816227E-2</v>
      </c>
      <c r="AA53" s="128">
        <v>313</v>
      </c>
      <c r="AB53" s="129">
        <v>112456</v>
      </c>
      <c r="AC53" s="129">
        <v>11085</v>
      </c>
      <c r="AD53" s="168">
        <v>15915.321</v>
      </c>
      <c r="AE53" s="131">
        <f>AD53/AD$76</f>
        <v>2.3448681166762627E-2</v>
      </c>
      <c r="AF53" s="128">
        <v>315</v>
      </c>
      <c r="AG53" s="129">
        <v>109160</v>
      </c>
      <c r="AH53" s="129">
        <v>12689</v>
      </c>
      <c r="AI53" s="168">
        <v>12083.912</v>
      </c>
      <c r="AJ53" s="131">
        <f>AI53/AI$76</f>
        <v>1.9595787908877511E-2</v>
      </c>
    </row>
    <row r="54" spans="1:36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</row>
    <row r="55" spans="1:3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1.0000000000000002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0.99999999999999989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Obligatorische Leistungen (inkl. umhüllende VE)</v>
      </c>
      <c r="B92" s="36">
        <v>36</v>
      </c>
      <c r="C92" s="10">
        <v>311729</v>
      </c>
      <c r="D92" s="10">
        <v>156508</v>
      </c>
      <c r="E92" s="154">
        <v>138894.133</v>
      </c>
      <c r="F92" s="37">
        <f>E92/E$116</f>
        <v>0.9998481807857732</v>
      </c>
      <c r="G92" s="53">
        <v>36</v>
      </c>
      <c r="H92" s="54">
        <v>305370</v>
      </c>
      <c r="I92" s="54">
        <v>151309</v>
      </c>
      <c r="J92" s="164">
        <v>127823.98299999999</v>
      </c>
      <c r="K92" s="56">
        <f>J92/J$116</f>
        <v>0.9998290988477434</v>
      </c>
      <c r="L92" s="136">
        <v>38</v>
      </c>
      <c r="M92" s="137">
        <v>325723</v>
      </c>
      <c r="N92" s="137">
        <v>156184</v>
      </c>
      <c r="O92" s="170">
        <v>134010.117</v>
      </c>
      <c r="P92" s="139">
        <f>O92/O$116</f>
        <v>1</v>
      </c>
      <c r="Q92" s="136">
        <v>38</v>
      </c>
      <c r="R92" s="137">
        <v>321979</v>
      </c>
      <c r="S92" s="137">
        <v>150068</v>
      </c>
      <c r="T92" s="170">
        <v>127270.715</v>
      </c>
      <c r="U92" s="139">
        <f>T92/T$116</f>
        <v>0.9999476419136506</v>
      </c>
      <c r="V92" s="136">
        <v>37</v>
      </c>
      <c r="W92" s="137">
        <v>308279</v>
      </c>
      <c r="X92" s="137">
        <v>143812</v>
      </c>
      <c r="Y92" s="170">
        <v>119241.519</v>
      </c>
      <c r="Z92" s="139">
        <f>Y92/Y$116</f>
        <v>0.99994557561124564</v>
      </c>
      <c r="AA92" s="136">
        <v>42</v>
      </c>
      <c r="AB92" s="137">
        <v>338990</v>
      </c>
      <c r="AC92" s="137">
        <v>153804</v>
      </c>
      <c r="AD92" s="170">
        <v>125274.114</v>
      </c>
      <c r="AE92" s="139">
        <f>AD92/AD$116</f>
        <v>0.99978450311647671</v>
      </c>
      <c r="AF92" s="136">
        <v>56</v>
      </c>
      <c r="AG92" s="137">
        <v>357661</v>
      </c>
      <c r="AH92" s="137">
        <v>159583</v>
      </c>
      <c r="AI92" s="170">
        <v>128764.598</v>
      </c>
      <c r="AJ92" s="139">
        <f>AI92/AI$116</f>
        <v>0.99975470547882905</v>
      </c>
    </row>
    <row r="93" spans="1:36" x14ac:dyDescent="0.2">
      <c r="A93" s="114" t="str">
        <f>$A$13</f>
        <v>Nur überobligatorische Leistungen</v>
      </c>
      <c r="B93" s="36">
        <v>2</v>
      </c>
      <c r="C93" s="10">
        <v>0</v>
      </c>
      <c r="D93" s="10">
        <v>146</v>
      </c>
      <c r="E93" s="154">
        <v>21.09</v>
      </c>
      <c r="F93" s="37">
        <f>E93/E$116</f>
        <v>1.51819214226795E-4</v>
      </c>
      <c r="G93" s="53">
        <v>2</v>
      </c>
      <c r="H93" s="54">
        <v>0</v>
      </c>
      <c r="I93" s="54">
        <v>151</v>
      </c>
      <c r="J93" s="164">
        <v>21.849</v>
      </c>
      <c r="K93" s="56">
        <f>J93/J$116</f>
        <v>1.7090115225657103E-4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1</v>
      </c>
      <c r="R93" s="137">
        <v>61</v>
      </c>
      <c r="S93" s="137">
        <v>30</v>
      </c>
      <c r="T93" s="170">
        <v>6.6639999999999997</v>
      </c>
      <c r="U93" s="139">
        <f>T93/T$116</f>
        <v>5.2358086349342562E-5</v>
      </c>
      <c r="V93" s="136">
        <v>1</v>
      </c>
      <c r="W93" s="137">
        <v>64</v>
      </c>
      <c r="X93" s="137">
        <v>22</v>
      </c>
      <c r="Y93" s="170">
        <v>6.49</v>
      </c>
      <c r="Z93" s="139">
        <f>Y93/Y$116</f>
        <v>5.442438875436486E-5</v>
      </c>
      <c r="AA93" s="136">
        <v>1</v>
      </c>
      <c r="AB93" s="137">
        <v>390</v>
      </c>
      <c r="AC93" s="137">
        <v>108</v>
      </c>
      <c r="AD93" s="170">
        <v>27.001999999999999</v>
      </c>
      <c r="AE93" s="139">
        <f>AD93/AD$116</f>
        <v>2.1549688352336783E-4</v>
      </c>
      <c r="AF93" s="136">
        <v>2</v>
      </c>
      <c r="AG93" s="137">
        <v>455</v>
      </c>
      <c r="AH93" s="137">
        <v>122</v>
      </c>
      <c r="AI93" s="170">
        <v>31.593</v>
      </c>
      <c r="AJ93" s="139">
        <f>AI93/AI$116</f>
        <v>2.4529452117104926E-4</v>
      </c>
    </row>
    <row r="94" spans="1:36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</row>
    <row r="95" spans="1:3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</row>
    <row r="96" spans="1:3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</row>
    <row r="97" spans="1:3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0.99999999999999989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125301.11599999999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128796.19099999999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Obligatorische Leistungen (inkl. umhüllende VE)</v>
      </c>
      <c r="B132" s="209">
        <v>1106</v>
      </c>
      <c r="C132" s="210">
        <v>3116934</v>
      </c>
      <c r="D132" s="210">
        <v>785443</v>
      </c>
      <c r="E132" s="211">
        <v>747259.87600000005</v>
      </c>
      <c r="F132" s="212">
        <f>E132/E$156</f>
        <v>0.98089022175308138</v>
      </c>
      <c r="G132" s="217">
        <v>1184</v>
      </c>
      <c r="H132" s="218">
        <v>2827378</v>
      </c>
      <c r="I132" s="218">
        <v>773383</v>
      </c>
      <c r="J132" s="219">
        <v>684903.34100000001</v>
      </c>
      <c r="K132" s="220">
        <f>J132/J$156</f>
        <v>0.98096243641452985</v>
      </c>
      <c r="L132" s="227">
        <v>1238</v>
      </c>
      <c r="M132" s="228">
        <v>2720856</v>
      </c>
      <c r="N132" s="228">
        <v>749154</v>
      </c>
      <c r="O132" s="229">
        <v>657149.75399999996</v>
      </c>
      <c r="P132" s="230">
        <f>O132/O$156</f>
        <v>0.98141249586859003</v>
      </c>
      <c r="Q132" s="227">
        <v>1254</v>
      </c>
      <c r="R132" s="228">
        <v>2620763</v>
      </c>
      <c r="S132" s="228">
        <v>726086</v>
      </c>
      <c r="T132" s="229">
        <v>623720.28200000001</v>
      </c>
      <c r="U132" s="230">
        <f>T132/T$156</f>
        <v>0.98229772171823027</v>
      </c>
      <c r="V132" s="227">
        <v>1284</v>
      </c>
      <c r="W132" s="228">
        <v>2589659</v>
      </c>
      <c r="X132" s="228">
        <v>710721</v>
      </c>
      <c r="Y132" s="229">
        <v>593987.32700000005</v>
      </c>
      <c r="Z132" s="230">
        <f>Y132/Y$156</f>
        <v>0.98128622788012432</v>
      </c>
      <c r="AA132" s="227">
        <v>1378</v>
      </c>
      <c r="AB132" s="228">
        <v>2602207</v>
      </c>
      <c r="AC132" s="228">
        <v>700302</v>
      </c>
      <c r="AD132" s="229">
        <v>566486.77399999998</v>
      </c>
      <c r="AE132" s="230">
        <f>AD132/AD$156</f>
        <v>0.98270773906605691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Nur überobligatorische Leistungen</v>
      </c>
      <c r="B133" s="209">
        <v>236</v>
      </c>
      <c r="C133" s="210">
        <v>71674</v>
      </c>
      <c r="D133" s="210">
        <v>6875</v>
      </c>
      <c r="E133" s="211">
        <v>14558.174000000001</v>
      </c>
      <c r="F133" s="212">
        <f>E133/E$156</f>
        <v>1.910977824691867E-2</v>
      </c>
      <c r="G133" s="217">
        <v>259</v>
      </c>
      <c r="H133" s="218">
        <v>58964</v>
      </c>
      <c r="I133" s="218">
        <v>11774</v>
      </c>
      <c r="J133" s="219">
        <v>13291.937</v>
      </c>
      <c r="K133" s="220">
        <f>J133/J$156</f>
        <v>1.9037563585470138E-2</v>
      </c>
      <c r="L133" s="227">
        <v>257</v>
      </c>
      <c r="M133" s="228">
        <v>54589</v>
      </c>
      <c r="N133" s="228">
        <v>11257</v>
      </c>
      <c r="O133" s="229">
        <v>12446.116</v>
      </c>
      <c r="P133" s="230">
        <f>O133/O$156</f>
        <v>1.8587504131409891E-2</v>
      </c>
      <c r="Q133" s="227">
        <v>263</v>
      </c>
      <c r="R133" s="228">
        <v>53597</v>
      </c>
      <c r="S133" s="228">
        <v>11485</v>
      </c>
      <c r="T133" s="229">
        <v>11240.248</v>
      </c>
      <c r="U133" s="230">
        <f>T133/T$156</f>
        <v>1.7702278281769734E-2</v>
      </c>
      <c r="V133" s="227">
        <v>285</v>
      </c>
      <c r="W133" s="228">
        <v>53478</v>
      </c>
      <c r="X133" s="228">
        <v>11776</v>
      </c>
      <c r="Y133" s="229">
        <v>11327.727999999999</v>
      </c>
      <c r="Z133" s="230">
        <f>Y133/Y$156</f>
        <v>1.8713772119875655E-2</v>
      </c>
      <c r="AA133" s="227">
        <v>275</v>
      </c>
      <c r="AB133" s="228">
        <v>47745</v>
      </c>
      <c r="AC133" s="228">
        <v>9471</v>
      </c>
      <c r="AD133" s="229">
        <v>9968.2099999999991</v>
      </c>
      <c r="AE133" s="230">
        <f>AD133/AD$156</f>
        <v>1.7292260933943111E-2</v>
      </c>
      <c r="AF133" s="227"/>
      <c r="AG133" s="228"/>
      <c r="AH133" s="228"/>
      <c r="AI133" s="229"/>
      <c r="AJ133" s="230" t="e">
        <f>AI133/AI$156</f>
        <v>#DIV/0!</v>
      </c>
    </row>
    <row r="134" spans="1:36" ht="12.75" hidden="1" customHeight="1" x14ac:dyDescent="0.2">
      <c r="A134" s="114">
        <f>$A$14</f>
        <v>0</v>
      </c>
      <c r="B134" s="209"/>
      <c r="C134" s="210"/>
      <c r="D134" s="210"/>
      <c r="E134" s="211"/>
      <c r="F134" s="212"/>
      <c r="G134" s="217"/>
      <c r="H134" s="218"/>
      <c r="I134" s="218"/>
      <c r="J134" s="219"/>
      <c r="K134" s="220"/>
      <c r="L134" s="227"/>
      <c r="M134" s="228"/>
      <c r="N134" s="228"/>
      <c r="O134" s="229"/>
      <c r="P134" s="230"/>
      <c r="Q134" s="227"/>
      <c r="R134" s="228"/>
      <c r="S134" s="228"/>
      <c r="T134" s="229"/>
      <c r="U134" s="230"/>
      <c r="V134" s="227"/>
      <c r="W134" s="228"/>
      <c r="X134" s="228"/>
      <c r="Y134" s="229"/>
      <c r="Z134" s="230"/>
      <c r="AA134" s="227"/>
      <c r="AB134" s="228"/>
      <c r="AC134" s="228"/>
      <c r="AD134" s="229"/>
      <c r="AE134" s="230"/>
      <c r="AF134" s="227"/>
      <c r="AG134" s="228"/>
      <c r="AH134" s="228"/>
      <c r="AI134" s="229"/>
      <c r="AJ134" s="230"/>
    </row>
    <row r="135" spans="1:36" ht="12.75" hidden="1" customHeight="1" x14ac:dyDescent="0.2">
      <c r="A135" s="114">
        <f>$A$15</f>
        <v>0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  <c r="AF135" s="227"/>
      <c r="AG135" s="228"/>
      <c r="AH135" s="228"/>
      <c r="AI135" s="229"/>
      <c r="AJ135" s="230"/>
    </row>
    <row r="136" spans="1:36" ht="12.75" hidden="1" customHeight="1" x14ac:dyDescent="0.2">
      <c r="A136" s="114">
        <f>$A$16</f>
        <v>0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  <c r="AF136" s="227"/>
      <c r="AG136" s="228"/>
      <c r="AH136" s="228"/>
      <c r="AI136" s="229"/>
      <c r="AJ136" s="230"/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698195.27800000005</v>
      </c>
      <c r="K156" s="226">
        <f t="shared" si="9"/>
        <v>1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0.99999999999999989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1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Obligatorische Leistungen (inkl. umhüllende VE)</v>
      </c>
      <c r="B172" s="237">
        <v>52</v>
      </c>
      <c r="C172" s="238">
        <v>757468</v>
      </c>
      <c r="D172" s="238">
        <v>521</v>
      </c>
      <c r="E172" s="239">
        <v>71005.641000000003</v>
      </c>
      <c r="F172" s="240">
        <f>E172/E$196</f>
        <v>0.92980407310874547</v>
      </c>
      <c r="G172" s="245">
        <v>69</v>
      </c>
      <c r="H172" s="246">
        <v>983834</v>
      </c>
      <c r="I172" s="246">
        <v>663</v>
      </c>
      <c r="J172" s="247">
        <v>89864.145000000004</v>
      </c>
      <c r="K172" s="248">
        <f>J172/J$196</f>
        <v>0.93511029323200456</v>
      </c>
      <c r="L172" s="255">
        <v>85</v>
      </c>
      <c r="M172" s="256">
        <v>1007327</v>
      </c>
      <c r="N172" s="256">
        <v>878</v>
      </c>
      <c r="O172" s="257">
        <v>93201.047999999995</v>
      </c>
      <c r="P172" s="258">
        <f>O172/O$196</f>
        <v>0.93498564171135112</v>
      </c>
      <c r="Q172" s="255">
        <v>93</v>
      </c>
      <c r="R172" s="256">
        <v>1012459</v>
      </c>
      <c r="S172" s="256">
        <v>1135</v>
      </c>
      <c r="T172" s="257">
        <v>92492.392000000007</v>
      </c>
      <c r="U172" s="258">
        <f>T172/T$196</f>
        <v>0.94546673763531885</v>
      </c>
      <c r="V172" s="255">
        <v>96</v>
      </c>
      <c r="W172" s="256">
        <v>1018843</v>
      </c>
      <c r="X172" s="256">
        <v>12265</v>
      </c>
      <c r="Y172" s="257">
        <v>92413.256999999998</v>
      </c>
      <c r="Z172" s="258">
        <f>Y172/Y$196</f>
        <v>0.93661872792382528</v>
      </c>
      <c r="AA172" s="255">
        <v>111</v>
      </c>
      <c r="AB172" s="256">
        <v>949994</v>
      </c>
      <c r="AC172" s="256">
        <v>3519</v>
      </c>
      <c r="AD172" s="257">
        <v>96327.804000000004</v>
      </c>
      <c r="AE172" s="258">
        <f>AD172/AD$196</f>
        <v>0.9418517140786673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Nur überobligatorische Leistungen</v>
      </c>
      <c r="B173" s="237">
        <v>24</v>
      </c>
      <c r="C173" s="238">
        <v>57976</v>
      </c>
      <c r="D173" s="238">
        <v>13</v>
      </c>
      <c r="E173" s="239">
        <v>5360.5990000000002</v>
      </c>
      <c r="F173" s="240">
        <f>E173/E$196</f>
        <v>7.0195926891254562E-2</v>
      </c>
      <c r="G173" s="245">
        <v>37</v>
      </c>
      <c r="H173" s="246">
        <v>66351</v>
      </c>
      <c r="I173" s="246">
        <v>15</v>
      </c>
      <c r="J173" s="247">
        <v>6235.9040000000005</v>
      </c>
      <c r="K173" s="248">
        <f>J173/J$196</f>
        <v>6.488970676799552E-2</v>
      </c>
      <c r="L173" s="255">
        <v>36</v>
      </c>
      <c r="M173" s="256">
        <v>67417</v>
      </c>
      <c r="N173" s="256">
        <v>18</v>
      </c>
      <c r="O173" s="257">
        <v>6480.7479999999996</v>
      </c>
      <c r="P173" s="258">
        <f>O173/O$196</f>
        <v>6.5014358288648808E-2</v>
      </c>
      <c r="Q173" s="255">
        <v>33</v>
      </c>
      <c r="R173" s="256">
        <v>41235</v>
      </c>
      <c r="S173" s="256">
        <v>21</v>
      </c>
      <c r="T173" s="257">
        <v>5334.8379999999997</v>
      </c>
      <c r="U173" s="258">
        <f>T173/T$196</f>
        <v>5.4533262364681076E-2</v>
      </c>
      <c r="V173" s="255">
        <v>40</v>
      </c>
      <c r="W173" s="256">
        <v>67832</v>
      </c>
      <c r="X173" s="256">
        <v>5</v>
      </c>
      <c r="Y173" s="257">
        <v>6253.6329999999998</v>
      </c>
      <c r="Z173" s="258">
        <f>Y173/Y$196</f>
        <v>6.3381272076174694E-2</v>
      </c>
      <c r="AA173" s="255">
        <v>38</v>
      </c>
      <c r="AB173" s="256">
        <v>64711</v>
      </c>
      <c r="AC173" s="256">
        <v>1614</v>
      </c>
      <c r="AD173" s="257">
        <v>5947.1109999999999</v>
      </c>
      <c r="AE173" s="258">
        <f>AD173/AD$196</f>
        <v>5.8148285921332706E-2</v>
      </c>
      <c r="AF173" s="255"/>
      <c r="AG173" s="256"/>
      <c r="AH173" s="256"/>
      <c r="AI173" s="257"/>
      <c r="AJ173" s="258" t="e">
        <f>AI173/AI$196</f>
        <v>#DIV/0!</v>
      </c>
    </row>
    <row r="174" spans="1:36" ht="12.75" hidden="1" customHeight="1" x14ac:dyDescent="0.2">
      <c r="A174" s="114">
        <f>$A$14</f>
        <v>0</v>
      </c>
      <c r="B174" s="237"/>
      <c r="C174" s="238"/>
      <c r="D174" s="238"/>
      <c r="E174" s="239"/>
      <c r="F174" s="240"/>
      <c r="G174" s="245"/>
      <c r="H174" s="246"/>
      <c r="I174" s="246"/>
      <c r="J174" s="247"/>
      <c r="K174" s="248"/>
      <c r="L174" s="255"/>
      <c r="M174" s="256"/>
      <c r="N174" s="256"/>
      <c r="O174" s="257"/>
      <c r="P174" s="258"/>
      <c r="Q174" s="255"/>
      <c r="R174" s="256"/>
      <c r="S174" s="256"/>
      <c r="T174" s="257"/>
      <c r="U174" s="258"/>
      <c r="V174" s="255"/>
      <c r="W174" s="256"/>
      <c r="X174" s="256"/>
      <c r="Y174" s="257"/>
      <c r="Z174" s="258"/>
      <c r="AA174" s="255"/>
      <c r="AB174" s="256"/>
      <c r="AC174" s="256"/>
      <c r="AD174" s="257"/>
      <c r="AE174" s="258"/>
      <c r="AF174" s="255"/>
      <c r="AG174" s="256"/>
      <c r="AH174" s="256"/>
      <c r="AI174" s="257"/>
      <c r="AJ174" s="258"/>
    </row>
    <row r="175" spans="1:36" ht="12.75" hidden="1" customHeight="1" x14ac:dyDescent="0.2">
      <c r="A175" s="114">
        <f>$A$15</f>
        <v>0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  <c r="AF175" s="255"/>
      <c r="AG175" s="256"/>
      <c r="AH175" s="256"/>
      <c r="AI175" s="257"/>
      <c r="AJ175" s="258"/>
    </row>
    <row r="176" spans="1:36" ht="12.75" hidden="1" customHeight="1" x14ac:dyDescent="0.2">
      <c r="A176" s="114">
        <f>$A$16</f>
        <v>0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  <c r="AF176" s="255"/>
      <c r="AG176" s="256"/>
      <c r="AH176" s="256"/>
      <c r="AI176" s="257"/>
      <c r="AJ176" s="258"/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0.99999999999999989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97827.23000000001</v>
      </c>
      <c r="U196" s="263">
        <f t="shared" si="11"/>
        <v>0.99999999999999989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474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1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Erhebung zur finanziellen Lage der Vorsorgeeinrichtungen 2019</v>
      </c>
      <c r="B11" s="95" t="s">
        <v>597</v>
      </c>
      <c r="C11" s="95" t="s">
        <v>598</v>
      </c>
    </row>
    <row r="12" spans="1:3" x14ac:dyDescent="0.2">
      <c r="A12" s="89" t="str">
        <f t="shared" ref="A12:A23" si="0">VLOOKUP(B12,B12:C12,language)</f>
        <v>Datenauswertungen zum Bericht zur finanziellen Lage der Vorsorgeeinrichtungen 2019</v>
      </c>
      <c r="B12" s="105" t="s">
        <v>599</v>
      </c>
      <c r="C12" s="105" t="s">
        <v>600</v>
      </c>
    </row>
    <row r="13" spans="1:3" x14ac:dyDescent="0.2">
      <c r="A13" s="89" t="str">
        <f t="shared" si="0"/>
        <v>für weitere Informationen siehe</v>
      </c>
      <c r="B13" s="105" t="s">
        <v>512</v>
      </c>
      <c r="C13" s="105" t="s">
        <v>515</v>
      </c>
    </row>
    <row r="14" spans="1:3" x14ac:dyDescent="0.2">
      <c r="A14" s="89" t="str">
        <f t="shared" si="0"/>
        <v>http://www.oak-bv.admin.ch/de/themen/erhebung-finanzielle-lage/index.html</v>
      </c>
      <c r="B14" s="97" t="s">
        <v>513</v>
      </c>
      <c r="C14" s="97" t="s">
        <v>514</v>
      </c>
    </row>
    <row r="15" spans="1:3" x14ac:dyDescent="0.2">
      <c r="A15" s="89" t="str">
        <f t="shared" si="0"/>
        <v>Siehe http://www.oak-bv.admin.ch/de/themen/erhebung-finanzielle-lage/index.html</v>
      </c>
      <c r="B15" s="105" t="s">
        <v>449</v>
      </c>
      <c r="C15" s="105" t="s">
        <v>448</v>
      </c>
    </row>
    <row r="16" spans="1:3" x14ac:dyDescent="0.2">
      <c r="A16" s="89" t="str">
        <f t="shared" si="0"/>
        <v>Link zum Fragebogen:</v>
      </c>
      <c r="B16" s="89" t="s">
        <v>199</v>
      </c>
      <c r="C16" s="96" t="s">
        <v>200</v>
      </c>
    </row>
    <row r="17" spans="1:3" x14ac:dyDescent="0.2">
      <c r="A17" s="89" t="str">
        <f t="shared" si="0"/>
        <v>Link zu den Erläuterungen:</v>
      </c>
      <c r="B17" s="89" t="s">
        <v>201</v>
      </c>
      <c r="C17" s="96" t="s">
        <v>202</v>
      </c>
    </row>
    <row r="18" spans="1:3" x14ac:dyDescent="0.2">
      <c r="A18" s="89" t="str">
        <f t="shared" si="0"/>
        <v>Link zu den Berechnungen:</v>
      </c>
      <c r="B18" s="89" t="s">
        <v>203</v>
      </c>
      <c r="C18" s="96" t="s">
        <v>204</v>
      </c>
    </row>
    <row r="19" spans="1:3" x14ac:dyDescent="0.2">
      <c r="A19" s="89" t="str">
        <f t="shared" si="0"/>
        <v>Link zum Bericht: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http://www.oak-bv.admin.ch/fileadmin/dateien/themen/Erhebung_finanzielle_Lage/Fragebogen_2019.pdf</v>
      </c>
      <c r="B20" s="89" t="s">
        <v>601</v>
      </c>
      <c r="C20" s="89" t="s">
        <v>602</v>
      </c>
    </row>
    <row r="21" spans="1:3" x14ac:dyDescent="0.2">
      <c r="A21" s="96" t="str">
        <f t="shared" si="0"/>
        <v>http://www.oak-bv.admin.ch/fileadmin/dateien/themen/Erhebung_finanzielle_Lage/Erlaeuterungen_2019.pdf</v>
      </c>
      <c r="B21" s="89" t="s">
        <v>603</v>
      </c>
      <c r="C21" s="89" t="s">
        <v>604</v>
      </c>
    </row>
    <row r="22" spans="1:3" x14ac:dyDescent="0.2">
      <c r="A22" s="96" t="str">
        <f t="shared" si="0"/>
        <v>http://www.oak-bv.admin.ch/fileadmin/dateien/themen/Erhebung_finanzielle_Lage/Berechnungen_2019.pdf</v>
      </c>
      <c r="B22" s="89" t="s">
        <v>605</v>
      </c>
      <c r="C22" s="89" t="s">
        <v>606</v>
      </c>
    </row>
    <row r="23" spans="1:3" x14ac:dyDescent="0.2">
      <c r="A23" s="96" t="str">
        <f t="shared" si="0"/>
        <v>http://www.oak-bv.admin.ch/fileadmin/dateien/Mitteilungen/Bericht_finanzielle_Lage_2019.pdf</v>
      </c>
      <c r="B23" s="89" t="s">
        <v>607</v>
      </c>
      <c r="C23" s="89" t="s">
        <v>608</v>
      </c>
    </row>
    <row r="24" spans="1:3" x14ac:dyDescent="0.2">
      <c r="A24" s="89" t="str">
        <f>VLOOKUP(B24,B24:C24,language)</f>
        <v>Abbildung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Abbildungen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und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544</v>
      </c>
      <c r="C27" s="105" t="s">
        <v>544</v>
      </c>
    </row>
    <row r="28" spans="1:3" x14ac:dyDescent="0.2">
      <c r="A28" s="89" t="str">
        <f>VLOOKUP(B28,B28:C28,language)</f>
        <v>zurück zur Übersicht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alle Vorsorgeeinrichtungen</v>
      </c>
      <c r="B29" s="106" t="s">
        <v>58</v>
      </c>
      <c r="C29" s="106" t="s">
        <v>423</v>
      </c>
    </row>
    <row r="30" spans="1:3" x14ac:dyDescent="0.2">
      <c r="A30" s="89" t="str">
        <f t="shared" si="1"/>
        <v>Vorsorgeeinrichtungen ohne Staatsgarantie</v>
      </c>
      <c r="B30" s="106" t="s">
        <v>60</v>
      </c>
      <c r="C30" s="106" t="s">
        <v>421</v>
      </c>
    </row>
    <row r="31" spans="1:3" x14ac:dyDescent="0.2">
      <c r="A31" s="89" t="str">
        <f t="shared" si="1"/>
        <v>Vorsorgeeinrichtungen mit Staatsgarantie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Vorsorgeeinrichtungen ohne Staatsgarantie und ohne Vollversicherungslösung</v>
      </c>
      <c r="B32" s="106" t="s">
        <v>593</v>
      </c>
      <c r="C32" s="106" t="s">
        <v>592</v>
      </c>
    </row>
    <row r="33" spans="1:3" x14ac:dyDescent="0.2">
      <c r="A33" s="89" t="str">
        <f>VLOOKUP(B33,B33:C33,language)</f>
        <v>Vorsorgeeinrichtungen ohne Staatsgarantie und mit Vollversicherungslösung</v>
      </c>
      <c r="B33" s="106" t="s">
        <v>594</v>
      </c>
      <c r="C33" s="106" t="s">
        <v>595</v>
      </c>
    </row>
    <row r="34" spans="1:3" x14ac:dyDescent="0.2">
      <c r="A34" s="89" t="str">
        <f t="shared" si="1"/>
        <v>alle VE</v>
      </c>
      <c r="B34" s="99" t="s">
        <v>163</v>
      </c>
      <c r="C34" t="s">
        <v>427</v>
      </c>
    </row>
    <row r="35" spans="1:3" x14ac:dyDescent="0.2">
      <c r="A35" s="89" t="str">
        <f t="shared" ref="A35:A117" si="2">VLOOKUP(B35,B35:C35,language)</f>
        <v>VE ohne Staatsgarantie</v>
      </c>
      <c r="B35" s="99" t="s">
        <v>106</v>
      </c>
      <c r="C35" t="s">
        <v>428</v>
      </c>
    </row>
    <row r="36" spans="1:3" x14ac:dyDescent="0.2">
      <c r="A36" s="89" t="str">
        <f t="shared" si="2"/>
        <v>VE mit Staatsgarantie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alle Geldbeträge in Mio. CHF</v>
      </c>
      <c r="B37" t="s">
        <v>164</v>
      </c>
      <c r="C37" t="s">
        <v>431</v>
      </c>
    </row>
    <row r="38" spans="1:3" x14ac:dyDescent="0.2">
      <c r="A38" s="89" t="str">
        <f>VLOOKUP(B38,B38:C38,language)</f>
        <v>alle Anteile und Durchschnitte mit dem Vorsorgekapital gewichtet</v>
      </c>
      <c r="B38" t="s">
        <v>523</v>
      </c>
      <c r="C38" t="s">
        <v>524</v>
      </c>
    </row>
    <row r="39" spans="1:3" x14ac:dyDescent="0.2">
      <c r="A39" s="89" t="str">
        <f>VLOOKUP(B39,B39:C39,language)</f>
        <v>Vorsorgekapital in Mio. CHF</v>
      </c>
      <c r="B39" t="s">
        <v>525</v>
      </c>
      <c r="C39" t="s">
        <v>526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>VLOOKUP(B43,B43:C43,language)</f>
        <v>2016</v>
      </c>
      <c r="B43">
        <v>2016</v>
      </c>
      <c r="C43">
        <v>2016</v>
      </c>
    </row>
    <row r="44" spans="1:3" x14ac:dyDescent="0.2">
      <c r="A44" s="89">
        <f>VLOOKUP(B44,B44:C44,language)</f>
        <v>2017</v>
      </c>
      <c r="B44">
        <v>2017</v>
      </c>
      <c r="C44">
        <v>2017</v>
      </c>
    </row>
    <row r="45" spans="1:3" x14ac:dyDescent="0.2">
      <c r="A45" s="89">
        <f>VLOOKUP(B45,B45:C45,language)</f>
        <v>2018</v>
      </c>
      <c r="B45">
        <v>2018</v>
      </c>
      <c r="C45">
        <v>2018</v>
      </c>
    </row>
    <row r="46" spans="1:3" x14ac:dyDescent="0.2">
      <c r="A46" s="89">
        <f>VLOOKUP(B46,B46:C46,language)</f>
        <v>2019</v>
      </c>
      <c r="B46">
        <v>2019</v>
      </c>
      <c r="C46">
        <v>2019</v>
      </c>
    </row>
    <row r="47" spans="1:3" x14ac:dyDescent="0.2">
      <c r="A47" s="89" t="str">
        <f t="shared" ref="A47:A53" si="3">VLOOKUP(B47,B47:C47,language)</f>
        <v>Anzahl VE</v>
      </c>
      <c r="B47" s="89" t="s">
        <v>28</v>
      </c>
      <c r="C47" s="105" t="s">
        <v>424</v>
      </c>
    </row>
    <row r="48" spans="1:3" x14ac:dyDescent="0.2">
      <c r="A48" s="89" t="str">
        <f t="shared" si="3"/>
        <v>Anzahl aktive Versicherte</v>
      </c>
      <c r="B48" s="89" t="s">
        <v>55</v>
      </c>
      <c r="C48" s="105" t="s">
        <v>425</v>
      </c>
    </row>
    <row r="49" spans="1:3" x14ac:dyDescent="0.2">
      <c r="A49" s="89" t="str">
        <f t="shared" si="3"/>
        <v>Anzahl Rentner</v>
      </c>
      <c r="B49" s="89" t="s">
        <v>57</v>
      </c>
      <c r="C49" s="105" t="s">
        <v>222</v>
      </c>
    </row>
    <row r="50" spans="1:3" x14ac:dyDescent="0.2">
      <c r="A50" s="89" t="str">
        <f t="shared" si="3"/>
        <v>Vorsorge-kapital</v>
      </c>
      <c r="B50" s="105" t="s">
        <v>541</v>
      </c>
      <c r="C50" s="105" t="s">
        <v>527</v>
      </c>
    </row>
    <row r="51" spans="1:3" x14ac:dyDescent="0.2">
      <c r="A51" s="89" t="str">
        <f t="shared" si="3"/>
        <v>Anzahl Versicherte</v>
      </c>
      <c r="B51" s="89" t="s">
        <v>56</v>
      </c>
      <c r="C51" s="105" t="s">
        <v>426</v>
      </c>
    </row>
    <row r="52" spans="1:3" x14ac:dyDescent="0.2">
      <c r="A52" s="89" t="str">
        <f t="shared" si="3"/>
        <v>Rentneranteil</v>
      </c>
      <c r="B52" s="89" t="s">
        <v>0</v>
      </c>
      <c r="C52" s="105" t="s">
        <v>452</v>
      </c>
    </row>
    <row r="53" spans="1:3" x14ac:dyDescent="0.2">
      <c r="A53" s="89" t="str">
        <f t="shared" si="3"/>
        <v>Anteil Vorsorge-kapital</v>
      </c>
      <c r="B53" s="105" t="s">
        <v>542</v>
      </c>
      <c r="C53" s="105" t="s">
        <v>528</v>
      </c>
    </row>
    <row r="54" spans="1:3" x14ac:dyDescent="0.2">
      <c r="A54" s="89" t="str">
        <f t="shared" ref="A54:A64" si="4">VLOOKUP(B54,B54:C54,language)</f>
        <v>Gesamt-Risiko</v>
      </c>
      <c r="B54" t="s">
        <v>159</v>
      </c>
      <c r="C54" t="s">
        <v>198</v>
      </c>
    </row>
    <row r="55" spans="1:3" x14ac:dyDescent="0.2">
      <c r="A55" s="89" t="str">
        <f t="shared" si="4"/>
        <v>Risikodimension Deckungsgrad</v>
      </c>
      <c r="B55" t="s">
        <v>537</v>
      </c>
      <c r="C55" t="s">
        <v>437</v>
      </c>
    </row>
    <row r="56" spans="1:3" x14ac:dyDescent="0.2">
      <c r="A56" s="89" t="str">
        <f t="shared" si="4"/>
        <v>Risikodimension Zinsversprechen</v>
      </c>
      <c r="B56" t="s">
        <v>538</v>
      </c>
      <c r="C56" t="s">
        <v>438</v>
      </c>
    </row>
    <row r="57" spans="1:3" x14ac:dyDescent="0.2">
      <c r="A57" s="89" t="str">
        <f t="shared" si="4"/>
        <v>Risikodimension Sanierungsfähigkeit</v>
      </c>
      <c r="B57" t="s">
        <v>539</v>
      </c>
      <c r="C57" t="s">
        <v>439</v>
      </c>
    </row>
    <row r="58" spans="1:3" x14ac:dyDescent="0.2">
      <c r="A58" s="89" t="str">
        <f t="shared" si="4"/>
        <v>Risikodimension Anlagestrategie</v>
      </c>
      <c r="B58" t="s">
        <v>540</v>
      </c>
      <c r="C58" t="s">
        <v>440</v>
      </c>
    </row>
    <row r="59" spans="1:3" x14ac:dyDescent="0.2">
      <c r="A59" s="89" t="str">
        <f>VLOOKUP(B59,B59:C59,language)</f>
        <v>Risikostufe</v>
      </c>
      <c r="B59" s="106" t="s">
        <v>53</v>
      </c>
      <c r="C59" s="106" t="s">
        <v>434</v>
      </c>
    </row>
    <row r="60" spans="1:3" x14ac:dyDescent="0.2">
      <c r="A60" s="89" t="str">
        <f t="shared" si="4"/>
        <v>1 – tief</v>
      </c>
      <c r="B60" s="98" t="s">
        <v>588</v>
      </c>
      <c r="C60" s="98" t="s">
        <v>210</v>
      </c>
    </row>
    <row r="61" spans="1:3" x14ac:dyDescent="0.2">
      <c r="A61" s="89" t="str">
        <f t="shared" si="4"/>
        <v>2 – eher tief</v>
      </c>
      <c r="B61" s="98" t="s">
        <v>589</v>
      </c>
      <c r="C61" s="98" t="s">
        <v>211</v>
      </c>
    </row>
    <row r="62" spans="1:3" x14ac:dyDescent="0.2">
      <c r="A62" s="89" t="str">
        <f t="shared" si="4"/>
        <v>3 – mittel</v>
      </c>
      <c r="B62" s="98" t="s">
        <v>110</v>
      </c>
      <c r="C62" s="98" t="s">
        <v>212</v>
      </c>
    </row>
    <row r="63" spans="1:3" x14ac:dyDescent="0.2">
      <c r="A63" s="89" t="str">
        <f t="shared" si="4"/>
        <v>4 – eher hoch</v>
      </c>
      <c r="B63" s="98" t="s">
        <v>54</v>
      </c>
      <c r="C63" s="98" t="s">
        <v>213</v>
      </c>
    </row>
    <row r="64" spans="1:3" x14ac:dyDescent="0.2">
      <c r="A64" s="89" t="str">
        <f t="shared" si="4"/>
        <v>5 – hoch</v>
      </c>
      <c r="B64" s="98" t="s">
        <v>111</v>
      </c>
      <c r="C64" s="98" t="s">
        <v>214</v>
      </c>
    </row>
    <row r="65" spans="1:3" x14ac:dyDescent="0.2">
      <c r="A65" s="89" t="str">
        <f t="shared" si="2"/>
        <v>Rücklaufquote</v>
      </c>
      <c r="B65" t="s">
        <v>161</v>
      </c>
      <c r="C65" t="s">
        <v>215</v>
      </c>
    </row>
    <row r="66" spans="1:3" x14ac:dyDescent="0.2">
      <c r="A66" s="107" t="str">
        <f t="shared" si="2"/>
        <v>Anzahl Fragebogen</v>
      </c>
      <c r="B66" s="98" t="s">
        <v>444</v>
      </c>
      <c r="C66" s="98" t="s">
        <v>445</v>
      </c>
    </row>
    <row r="67" spans="1:3" x14ac:dyDescent="0.2">
      <c r="A67" s="107" t="str">
        <f t="shared" si="2"/>
        <v>Anteil der versandten Fragebogen</v>
      </c>
      <c r="B67" s="98" t="s">
        <v>446</v>
      </c>
      <c r="C67" s="98" t="s">
        <v>447</v>
      </c>
    </row>
    <row r="68" spans="1:3" x14ac:dyDescent="0.2">
      <c r="A68" s="107" t="str">
        <f t="shared" si="2"/>
        <v>Versandte Fragebogen</v>
      </c>
      <c r="B68" s="5" t="s">
        <v>22</v>
      </c>
      <c r="C68" s="5" t="s">
        <v>216</v>
      </c>
    </row>
    <row r="69" spans="1:3" x14ac:dyDescent="0.2">
      <c r="A69" s="107" t="str">
        <f>VLOOKUP(B69,B69:C69,language)</f>
        <v>Nicht eingereichte Fragebogen</v>
      </c>
      <c r="B69" s="5" t="s">
        <v>419</v>
      </c>
      <c r="C69" s="5" t="s">
        <v>420</v>
      </c>
    </row>
    <row r="70" spans="1:3" x14ac:dyDescent="0.2">
      <c r="A70" s="107" t="str">
        <f t="shared" si="2"/>
        <v>Eingereichte Fragebogen</v>
      </c>
      <c r="B70" s="5" t="s">
        <v>23</v>
      </c>
      <c r="C70" s="5" t="s">
        <v>217</v>
      </c>
    </row>
    <row r="71" spans="1:3" x14ac:dyDescent="0.2">
      <c r="A71" s="107" t="str">
        <f t="shared" si="2"/>
        <v>davon in Liquidation</v>
      </c>
      <c r="B71" s="3" t="s">
        <v>24</v>
      </c>
      <c r="C71" s="3" t="s">
        <v>218</v>
      </c>
    </row>
    <row r="72" spans="1:3" x14ac:dyDescent="0.2">
      <c r="A72" s="107" t="str">
        <f t="shared" si="2"/>
        <v>davon nicht dem Freizügigkeitsgesetz unterstellt</v>
      </c>
      <c r="B72" s="3" t="s">
        <v>25</v>
      </c>
      <c r="C72" s="3" t="s">
        <v>219</v>
      </c>
    </row>
    <row r="73" spans="1:3" x14ac:dyDescent="0.2">
      <c r="A73" s="107" t="str">
        <f t="shared" si="2"/>
        <v>Verwendete Fragebogen</v>
      </c>
      <c r="B73" s="5" t="s">
        <v>26</v>
      </c>
      <c r="C73" s="5" t="s">
        <v>220</v>
      </c>
    </row>
    <row r="74" spans="1:3" x14ac:dyDescent="0.2">
      <c r="A74" s="89" t="str">
        <f t="shared" si="2"/>
        <v>Basisdaten</v>
      </c>
      <c r="B74" t="s">
        <v>162</v>
      </c>
      <c r="C74" t="s">
        <v>430</v>
      </c>
    </row>
    <row r="75" spans="1:3" x14ac:dyDescent="0.2">
      <c r="A75" s="107" t="str">
        <f t="shared" si="2"/>
        <v>Anzahl Vorsorgeeinrichtungen</v>
      </c>
      <c r="B75" s="1" t="s">
        <v>75</v>
      </c>
      <c r="C75" s="1" t="s">
        <v>221</v>
      </c>
    </row>
    <row r="76" spans="1:3" x14ac:dyDescent="0.2">
      <c r="A76" s="107" t="str">
        <f t="shared" si="2"/>
        <v>Anzahl aktive Versicherte</v>
      </c>
      <c r="B76" s="1" t="s">
        <v>55</v>
      </c>
      <c r="C76" s="1" t="s">
        <v>191</v>
      </c>
    </row>
    <row r="77" spans="1:3" x14ac:dyDescent="0.2">
      <c r="A77" s="107" t="str">
        <f t="shared" si="2"/>
        <v>Anzahl Rentner</v>
      </c>
      <c r="B77" s="1" t="s">
        <v>57</v>
      </c>
      <c r="C77" s="1" t="s">
        <v>222</v>
      </c>
    </row>
    <row r="78" spans="1:3" x14ac:dyDescent="0.2">
      <c r="A78" s="107" t="str">
        <f t="shared" si="2"/>
        <v>Basislohnsumme</v>
      </c>
      <c r="B78" s="1" t="s">
        <v>65</v>
      </c>
      <c r="C78" s="1" t="s">
        <v>223</v>
      </c>
    </row>
    <row r="79" spans="1:3" x14ac:dyDescent="0.2">
      <c r="A79" s="107" t="str">
        <f t="shared" si="2"/>
        <v>Versicherte Lohnsumme</v>
      </c>
      <c r="B79" s="1" t="s">
        <v>64</v>
      </c>
      <c r="C79" s="1" t="s">
        <v>192</v>
      </c>
    </row>
    <row r="80" spans="1:3" x14ac:dyDescent="0.2">
      <c r="A80" s="107" t="str">
        <f t="shared" si="2"/>
        <v>Rentensumme</v>
      </c>
      <c r="B80" s="1" t="s">
        <v>66</v>
      </c>
      <c r="C80" s="1" t="s">
        <v>224</v>
      </c>
    </row>
    <row r="81" spans="1:3" x14ac:dyDescent="0.2">
      <c r="A81" s="107" t="str">
        <f t="shared" si="2"/>
        <v>Bilanzsumme</v>
      </c>
      <c r="B81" s="1" t="s">
        <v>1</v>
      </c>
      <c r="C81" s="1" t="s">
        <v>193</v>
      </c>
    </row>
    <row r="82" spans="1:3" x14ac:dyDescent="0.2">
      <c r="A82" s="107" t="str">
        <f t="shared" si="2"/>
        <v>Arbeitgeberbeitragsreserven ohne Verwendungsverzicht</v>
      </c>
      <c r="B82" s="1" t="s">
        <v>67</v>
      </c>
      <c r="C82" s="1" t="s">
        <v>225</v>
      </c>
    </row>
    <row r="83" spans="1:3" x14ac:dyDescent="0.2">
      <c r="A83" s="107" t="str">
        <f t="shared" si="2"/>
        <v>Arbeitgeberbeitragsreserven mit Verwendungsverzicht</v>
      </c>
      <c r="B83" s="1" t="s">
        <v>68</v>
      </c>
      <c r="C83" s="1" t="s">
        <v>226</v>
      </c>
    </row>
    <row r="84" spans="1:3" x14ac:dyDescent="0.2">
      <c r="A84" s="107" t="str">
        <f t="shared" si="2"/>
        <v>BVG-Altersguthaben</v>
      </c>
      <c r="B84" s="1" t="s">
        <v>69</v>
      </c>
      <c r="C84" s="1" t="s">
        <v>227</v>
      </c>
    </row>
    <row r="85" spans="1:3" x14ac:dyDescent="0.2">
      <c r="A85" s="107" t="str">
        <f t="shared" si="2"/>
        <v>Vorsorgekapital aktive Versicherte</v>
      </c>
      <c r="B85" s="1" t="s">
        <v>70</v>
      </c>
      <c r="C85" s="1" t="s">
        <v>228</v>
      </c>
    </row>
    <row r="86" spans="1:3" x14ac:dyDescent="0.2">
      <c r="A86" s="107" t="str">
        <f t="shared" si="2"/>
        <v>Vorsorgekapital Rentner</v>
      </c>
      <c r="B86" s="1" t="s">
        <v>71</v>
      </c>
      <c r="C86" s="1" t="s">
        <v>229</v>
      </c>
    </row>
    <row r="87" spans="1:3" x14ac:dyDescent="0.2">
      <c r="A87" s="107" t="str">
        <f t="shared" si="2"/>
        <v>Technische Rückstellungen</v>
      </c>
      <c r="B87" s="1" t="s">
        <v>72</v>
      </c>
      <c r="C87" s="1" t="s">
        <v>194</v>
      </c>
    </row>
    <row r="88" spans="1:3" x14ac:dyDescent="0.2">
      <c r="A88" s="107" t="str">
        <f t="shared" si="2"/>
        <v>Reglementarische Beiträge</v>
      </c>
      <c r="B88" s="1" t="s">
        <v>73</v>
      </c>
      <c r="C88" s="1" t="s">
        <v>195</v>
      </c>
    </row>
    <row r="89" spans="1:3" x14ac:dyDescent="0.2">
      <c r="A89" s="107" t="str">
        <f t="shared" si="2"/>
        <v>Andere Beiträge</v>
      </c>
      <c r="B89" s="1" t="s">
        <v>74</v>
      </c>
      <c r="C89" s="1" t="s">
        <v>230</v>
      </c>
    </row>
    <row r="90" spans="1:3" x14ac:dyDescent="0.2">
      <c r="A90" s="89" t="str">
        <f t="shared" si="2"/>
        <v>Kennzahlen</v>
      </c>
      <c r="B90" t="s">
        <v>546</v>
      </c>
      <c r="C90" t="s">
        <v>579</v>
      </c>
    </row>
    <row r="91" spans="1:3" x14ac:dyDescent="0.2">
      <c r="A91" s="107" t="str">
        <f t="shared" si="2"/>
        <v>ø Verzinsung Altersguthaben (Beitragsprimat)</v>
      </c>
      <c r="B91" s="1" t="s">
        <v>85</v>
      </c>
      <c r="C91" s="1" t="s">
        <v>576</v>
      </c>
    </row>
    <row r="92" spans="1:3" x14ac:dyDescent="0.2">
      <c r="A92" s="107" t="str">
        <f t="shared" si="2"/>
        <v>ø Technischer Zinssatz</v>
      </c>
      <c r="B92" s="1" t="s">
        <v>82</v>
      </c>
      <c r="C92" s="1" t="s">
        <v>231</v>
      </c>
    </row>
    <row r="93" spans="1:3" x14ac:dyDescent="0.2">
      <c r="A93" s="107" t="str">
        <f t="shared" si="2"/>
        <v>Anteil Generationentafeln</v>
      </c>
      <c r="B93" s="1" t="s">
        <v>76</v>
      </c>
      <c r="C93" s="1" t="s">
        <v>232</v>
      </c>
    </row>
    <row r="94" spans="1:3" x14ac:dyDescent="0.2">
      <c r="A94" s="107" t="str">
        <f t="shared" si="2"/>
        <v>ø Deckungsgrad mit individuellen Grundlagen</v>
      </c>
      <c r="B94" s="1" t="s">
        <v>83</v>
      </c>
      <c r="C94" s="1" t="s">
        <v>233</v>
      </c>
    </row>
    <row r="95" spans="1:3" x14ac:dyDescent="0.2">
      <c r="A95" s="107" t="str">
        <f t="shared" si="2"/>
        <v>ø Deckungsgrad mit einheitlichen Grundlagen</v>
      </c>
      <c r="B95" s="1" t="s">
        <v>84</v>
      </c>
      <c r="C95" s="1" t="s">
        <v>234</v>
      </c>
    </row>
    <row r="96" spans="1:3" x14ac:dyDescent="0.2">
      <c r="A96" s="107" t="str">
        <f t="shared" si="2"/>
        <v>Anteil Unterdeckungen</v>
      </c>
      <c r="B96" s="1" t="s">
        <v>77</v>
      </c>
      <c r="C96" s="1" t="s">
        <v>235</v>
      </c>
    </row>
    <row r="97" spans="1:3" x14ac:dyDescent="0.2">
      <c r="A97" s="107" t="str">
        <f t="shared" si="2"/>
        <v>Anteil Leistungsprimat</v>
      </c>
      <c r="B97" s="1" t="s">
        <v>78</v>
      </c>
      <c r="C97" s="1" t="s">
        <v>577</v>
      </c>
    </row>
    <row r="98" spans="1:3" x14ac:dyDescent="0.2">
      <c r="A98" s="107" t="str">
        <f t="shared" si="2"/>
        <v>ø geplanter Umwandlungssatz (in 5 Jahren, im Alter 65, Beitragsprimat)</v>
      </c>
      <c r="B98" s="1" t="s">
        <v>86</v>
      </c>
      <c r="C98" s="1" t="s">
        <v>578</v>
      </c>
    </row>
    <row r="99" spans="1:3" x14ac:dyDescent="0.2">
      <c r="A99" s="107" t="str">
        <f t="shared" si="2"/>
        <v>ø Zinsversprechen bei Pensionierung (in 5 Jahren)</v>
      </c>
      <c r="B99" s="1" t="s">
        <v>236</v>
      </c>
      <c r="C99" s="1" t="s">
        <v>237</v>
      </c>
    </row>
    <row r="100" spans="1:3" x14ac:dyDescent="0.2">
      <c r="A100" s="107" t="str">
        <f t="shared" si="2"/>
        <v>Anteil registrierte Vorsorgeeinrichtungen</v>
      </c>
      <c r="B100" s="1" t="s">
        <v>79</v>
      </c>
      <c r="C100" s="1" t="s">
        <v>238</v>
      </c>
    </row>
    <row r="101" spans="1:3" x14ac:dyDescent="0.2">
      <c r="A101" s="107" t="str">
        <f t="shared" si="2"/>
        <v>Anteil BVG-Altersguthaben an Vorsorgekapital Aktive</v>
      </c>
      <c r="B101" s="1" t="s">
        <v>80</v>
      </c>
      <c r="C101" s="1" t="s">
        <v>239</v>
      </c>
    </row>
    <row r="102" spans="1:3" x14ac:dyDescent="0.2">
      <c r="A102" s="107" t="str">
        <f t="shared" si="2"/>
        <v>Anteil Rentenverpflichtungen</v>
      </c>
      <c r="B102" s="1" t="s">
        <v>240</v>
      </c>
      <c r="C102" s="1" t="s">
        <v>241</v>
      </c>
    </row>
    <row r="103" spans="1:3" x14ac:dyDescent="0.2">
      <c r="A103" s="107" t="str">
        <f t="shared" si="2"/>
        <v>ø Auswirkung von Sanierungsbeiträgen</v>
      </c>
      <c r="B103" s="1" t="s">
        <v>87</v>
      </c>
      <c r="C103" s="1" t="s">
        <v>242</v>
      </c>
    </row>
    <row r="104" spans="1:3" x14ac:dyDescent="0.2">
      <c r="A104" s="107" t="str">
        <f t="shared" si="2"/>
        <v>ø Auswirkung von Minderverzinsungen</v>
      </c>
      <c r="B104" s="1" t="s">
        <v>88</v>
      </c>
      <c r="C104" s="1" t="s">
        <v>243</v>
      </c>
    </row>
    <row r="105" spans="1:3" x14ac:dyDescent="0.2">
      <c r="A105" s="107" t="str">
        <f t="shared" si="2"/>
        <v>Anteil Sachwerte an Anlagen</v>
      </c>
      <c r="B105" s="1" t="s">
        <v>81</v>
      </c>
      <c r="C105" s="1" t="s">
        <v>244</v>
      </c>
    </row>
    <row r="106" spans="1:3" x14ac:dyDescent="0.2">
      <c r="A106" s="107" t="str">
        <f t="shared" si="2"/>
        <v>ø Nettorendite auf Anlagen</v>
      </c>
      <c r="B106" s="1" t="s">
        <v>89</v>
      </c>
      <c r="C106" s="1" t="s">
        <v>245</v>
      </c>
    </row>
    <row r="107" spans="1:3" x14ac:dyDescent="0.2">
      <c r="A107" s="107" t="str">
        <f t="shared" si="2"/>
        <v>ø Fremdwährungsexposure</v>
      </c>
      <c r="B107" s="1" t="s">
        <v>147</v>
      </c>
      <c r="C107" s="1" t="s">
        <v>246</v>
      </c>
    </row>
    <row r="108" spans="1:3" x14ac:dyDescent="0.2">
      <c r="A108" s="107" t="str">
        <f t="shared" si="2"/>
        <v>ø geschätzte Volatilität</v>
      </c>
      <c r="B108" s="1" t="s">
        <v>529</v>
      </c>
      <c r="C108" s="1" t="s">
        <v>530</v>
      </c>
    </row>
    <row r="109" spans="1:3" x14ac:dyDescent="0.2">
      <c r="A109" s="107" t="str">
        <f t="shared" si="2"/>
        <v>ø Ziel-Wertschwankungsreserven</v>
      </c>
      <c r="B109" s="1" t="s">
        <v>148</v>
      </c>
      <c r="C109" s="1" t="s">
        <v>247</v>
      </c>
    </row>
    <row r="110" spans="1:3" x14ac:dyDescent="0.2">
      <c r="A110" s="89" t="str">
        <f t="shared" si="2"/>
        <v>Verzinsung der Altersguthaben</v>
      </c>
      <c r="B110" t="s">
        <v>248</v>
      </c>
      <c r="C110" t="s">
        <v>580</v>
      </c>
    </row>
    <row r="111" spans="1:3" x14ac:dyDescent="0.2">
      <c r="A111" s="107" t="str">
        <f t="shared" ref="A111:A113" si="5">VLOOKUP(B111,B111:C111,language)</f>
        <v>nicht definiert</v>
      </c>
      <c r="B111" s="1" t="s">
        <v>90</v>
      </c>
      <c r="C111" s="1" t="s">
        <v>300</v>
      </c>
    </row>
    <row r="112" spans="1:3" x14ac:dyDescent="0.2">
      <c r="A112" s="107" t="str">
        <f t="shared" si="5"/>
        <v>unter 0.00%</v>
      </c>
      <c r="B112" s="1" t="s">
        <v>93</v>
      </c>
      <c r="C112" s="1" t="s">
        <v>474</v>
      </c>
    </row>
    <row r="113" spans="1:3" x14ac:dyDescent="0.2">
      <c r="A113" s="107" t="str">
        <f t="shared" si="5"/>
        <v>0.00% – 0.49%</v>
      </c>
      <c r="B113" s="1" t="s">
        <v>609</v>
      </c>
      <c r="C113" s="1" t="s">
        <v>610</v>
      </c>
    </row>
    <row r="114" spans="1:3" x14ac:dyDescent="0.2">
      <c r="A114" s="107" t="str">
        <f t="shared" si="2"/>
        <v>0.50% – 0.99%</v>
      </c>
      <c r="B114" s="1" t="s">
        <v>471</v>
      </c>
      <c r="C114" s="1" t="s">
        <v>475</v>
      </c>
    </row>
    <row r="115" spans="1:3" x14ac:dyDescent="0.2">
      <c r="A115" s="107" t="str">
        <f t="shared" si="2"/>
        <v>1.00% – 1.49%</v>
      </c>
      <c r="B115" s="1" t="s">
        <v>249</v>
      </c>
      <c r="C115" s="1" t="s">
        <v>250</v>
      </c>
    </row>
    <row r="116" spans="1:3" x14ac:dyDescent="0.2">
      <c r="A116" s="107" t="str">
        <f t="shared" si="2"/>
        <v>1.50% – 1.99%</v>
      </c>
      <c r="B116" s="1" t="s">
        <v>251</v>
      </c>
      <c r="C116" s="1" t="s">
        <v>252</v>
      </c>
    </row>
    <row r="117" spans="1:3" x14ac:dyDescent="0.2">
      <c r="A117" s="107" t="str">
        <f t="shared" si="2"/>
        <v>2.00% – 2.49%</v>
      </c>
      <c r="B117" s="1" t="s">
        <v>253</v>
      </c>
      <c r="C117" s="1" t="s">
        <v>254</v>
      </c>
    </row>
    <row r="118" spans="1:3" x14ac:dyDescent="0.2">
      <c r="A118" s="107" t="str">
        <f t="shared" ref="A118:A257" si="6">VLOOKUP(B118,B118:C118,language)</f>
        <v>2.50% – 2.99%</v>
      </c>
      <c r="B118" s="1" t="s">
        <v>112</v>
      </c>
      <c r="C118" s="1" t="s">
        <v>255</v>
      </c>
    </row>
    <row r="119" spans="1:3" x14ac:dyDescent="0.2">
      <c r="A119" s="107" t="str">
        <f t="shared" si="6"/>
        <v>3.00% – 3.49%</v>
      </c>
      <c r="B119" s="1" t="s">
        <v>113</v>
      </c>
      <c r="C119" s="1" t="s">
        <v>259</v>
      </c>
    </row>
    <row r="120" spans="1:3" x14ac:dyDescent="0.2">
      <c r="A120" s="107" t="str">
        <f>VLOOKUP(B120,B120:C120,language)</f>
        <v>3.50% – 3.99%</v>
      </c>
      <c r="B120" s="1" t="s">
        <v>114</v>
      </c>
      <c r="C120" s="1" t="s">
        <v>260</v>
      </c>
    </row>
    <row r="121" spans="1:3" x14ac:dyDescent="0.2">
      <c r="A121" s="107" t="str">
        <f>VLOOKUP(B121,B121:C121,language)</f>
        <v>4.00% – 4.49%</v>
      </c>
      <c r="B121" s="1" t="s">
        <v>115</v>
      </c>
      <c r="C121" s="1" t="s">
        <v>261</v>
      </c>
    </row>
    <row r="122" spans="1:3" x14ac:dyDescent="0.2">
      <c r="A122" s="107" t="str">
        <f>VLOOKUP(B122,B122:C122,language)</f>
        <v>4.50% – 4.99%</v>
      </c>
      <c r="B122" s="1" t="s">
        <v>472</v>
      </c>
      <c r="C122" s="1" t="s">
        <v>476</v>
      </c>
    </row>
    <row r="123" spans="1:3" x14ac:dyDescent="0.2">
      <c r="A123" s="107" t="str">
        <f>VLOOKUP(B123,B123:C123,language)</f>
        <v>5.00% oder höher</v>
      </c>
      <c r="B123" s="1" t="s">
        <v>473</v>
      </c>
      <c r="C123" s="1" t="s">
        <v>477</v>
      </c>
    </row>
    <row r="124" spans="1:3" x14ac:dyDescent="0.2">
      <c r="A124" s="89" t="str">
        <f t="shared" si="6"/>
        <v>Technischer Zinssatz</v>
      </c>
      <c r="B124" t="s">
        <v>545</v>
      </c>
      <c r="C124" t="s">
        <v>256</v>
      </c>
    </row>
    <row r="125" spans="1:3" x14ac:dyDescent="0.2">
      <c r="A125" s="107" t="str">
        <f t="shared" si="6"/>
        <v>keine selbst erbrachten Rentenleistungen</v>
      </c>
      <c r="B125" s="1" t="s">
        <v>257</v>
      </c>
      <c r="C125" s="1" t="s">
        <v>258</v>
      </c>
    </row>
    <row r="126" spans="1:3" x14ac:dyDescent="0.2">
      <c r="A126" s="107" t="str">
        <f t="shared" ref="A126:A129" si="7">VLOOKUP(B126,B126:C126,language)</f>
        <v>unter 0.00%</v>
      </c>
      <c r="B126" s="1" t="s">
        <v>93</v>
      </c>
      <c r="C126" s="1" t="s">
        <v>474</v>
      </c>
    </row>
    <row r="127" spans="1:3" x14ac:dyDescent="0.2">
      <c r="A127" s="107" t="str">
        <f t="shared" si="7"/>
        <v>0.00% – 0.49%</v>
      </c>
      <c r="B127" s="1" t="s">
        <v>609</v>
      </c>
      <c r="C127" s="1" t="s">
        <v>610</v>
      </c>
    </row>
    <row r="128" spans="1:3" x14ac:dyDescent="0.2">
      <c r="A128" s="107" t="str">
        <f t="shared" si="7"/>
        <v>0.50% – 0.99%</v>
      </c>
      <c r="B128" s="1" t="s">
        <v>471</v>
      </c>
      <c r="C128" s="1" t="s">
        <v>475</v>
      </c>
    </row>
    <row r="129" spans="1:3" x14ac:dyDescent="0.2">
      <c r="A129" s="107" t="str">
        <f t="shared" si="7"/>
        <v>1.00% – 1.49%</v>
      </c>
      <c r="B129" s="1" t="s">
        <v>249</v>
      </c>
      <c r="C129" s="1" t="s">
        <v>250</v>
      </c>
    </row>
    <row r="130" spans="1:3" x14ac:dyDescent="0.2">
      <c r="A130" s="107" t="str">
        <f t="shared" si="6"/>
        <v>1.50% – 1.99%</v>
      </c>
      <c r="B130" s="1" t="s">
        <v>251</v>
      </c>
      <c r="C130" s="1" t="s">
        <v>252</v>
      </c>
    </row>
    <row r="131" spans="1:3" x14ac:dyDescent="0.2">
      <c r="A131" s="107" t="str">
        <f t="shared" si="6"/>
        <v>2.00% – 2.49%</v>
      </c>
      <c r="B131" s="1" t="s">
        <v>253</v>
      </c>
      <c r="C131" s="1" t="s">
        <v>254</v>
      </c>
    </row>
    <row r="132" spans="1:3" x14ac:dyDescent="0.2">
      <c r="A132" s="107" t="str">
        <f t="shared" si="6"/>
        <v>2.50% – 2.99%</v>
      </c>
      <c r="B132" s="1" t="s">
        <v>112</v>
      </c>
      <c r="C132" s="1" t="s">
        <v>255</v>
      </c>
    </row>
    <row r="133" spans="1:3" x14ac:dyDescent="0.2">
      <c r="A133" s="107" t="str">
        <f t="shared" si="6"/>
        <v>3.00% – 3.49%</v>
      </c>
      <c r="B133" s="1" t="s">
        <v>113</v>
      </c>
      <c r="C133" s="1" t="s">
        <v>259</v>
      </c>
    </row>
    <row r="134" spans="1:3" x14ac:dyDescent="0.2">
      <c r="A134" s="107" t="str">
        <f t="shared" si="6"/>
        <v>3.50% – 3.99%</v>
      </c>
      <c r="B134" s="1" t="s">
        <v>114</v>
      </c>
      <c r="C134" s="1" t="s">
        <v>260</v>
      </c>
    </row>
    <row r="135" spans="1:3" x14ac:dyDescent="0.2">
      <c r="A135" s="107" t="str">
        <f t="shared" si="6"/>
        <v>4.00% – 4.49%</v>
      </c>
      <c r="B135" s="1" t="s">
        <v>115</v>
      </c>
      <c r="C135" s="1" t="s">
        <v>261</v>
      </c>
    </row>
    <row r="136" spans="1:3" x14ac:dyDescent="0.2">
      <c r="A136" s="107" t="str">
        <f t="shared" ref="A136:A137" si="8">VLOOKUP(B136,B136:C136,language)</f>
        <v>4.50% – 4.99%</v>
      </c>
      <c r="B136" s="1" t="s">
        <v>472</v>
      </c>
      <c r="C136" s="1" t="s">
        <v>476</v>
      </c>
    </row>
    <row r="137" spans="1:3" x14ac:dyDescent="0.2">
      <c r="A137" s="107" t="str">
        <f t="shared" si="8"/>
        <v>5.00% oder höher</v>
      </c>
      <c r="B137" s="1" t="s">
        <v>473</v>
      </c>
      <c r="C137" s="1" t="s">
        <v>477</v>
      </c>
    </row>
    <row r="138" spans="1:3" x14ac:dyDescent="0.2">
      <c r="A138" s="89" t="str">
        <f t="shared" si="6"/>
        <v>Zinsversprechen für zukünftige Rentenleistungen</v>
      </c>
      <c r="B138" t="s">
        <v>572</v>
      </c>
      <c r="C138" t="s">
        <v>581</v>
      </c>
    </row>
    <row r="139" spans="1:3" x14ac:dyDescent="0.2">
      <c r="A139" s="107" t="str">
        <f t="shared" si="6"/>
        <v>Versicherung / nur Kapitalien</v>
      </c>
      <c r="B139" s="1" t="s">
        <v>51</v>
      </c>
      <c r="C139" s="1" t="s">
        <v>516</v>
      </c>
    </row>
    <row r="140" spans="1:3" x14ac:dyDescent="0.2">
      <c r="A140" s="107" t="str">
        <f t="shared" ref="A140:A143" si="9">VLOOKUP(B140,B140:C140,language)</f>
        <v>unter 0.00%</v>
      </c>
      <c r="B140" s="1" t="s">
        <v>93</v>
      </c>
      <c r="C140" s="1" t="s">
        <v>474</v>
      </c>
    </row>
    <row r="141" spans="1:3" x14ac:dyDescent="0.2">
      <c r="A141" s="107" t="str">
        <f t="shared" si="9"/>
        <v>0.00% – 0.49%</v>
      </c>
      <c r="B141" s="1" t="s">
        <v>609</v>
      </c>
      <c r="C141" s="1" t="s">
        <v>610</v>
      </c>
    </row>
    <row r="142" spans="1:3" x14ac:dyDescent="0.2">
      <c r="A142" s="107" t="str">
        <f t="shared" si="9"/>
        <v>0.50% – 0.99%</v>
      </c>
      <c r="B142" s="1" t="s">
        <v>471</v>
      </c>
      <c r="C142" s="1" t="s">
        <v>475</v>
      </c>
    </row>
    <row r="143" spans="1:3" x14ac:dyDescent="0.2">
      <c r="A143" s="107" t="str">
        <f t="shared" si="9"/>
        <v>1.00% – 1.49%</v>
      </c>
      <c r="B143" s="1" t="s">
        <v>249</v>
      </c>
      <c r="C143" s="1" t="s">
        <v>250</v>
      </c>
    </row>
    <row r="144" spans="1:3" x14ac:dyDescent="0.2">
      <c r="A144" s="107" t="str">
        <f t="shared" si="6"/>
        <v>1.50% – 1.99%</v>
      </c>
      <c r="B144" s="1" t="s">
        <v>251</v>
      </c>
      <c r="C144" s="1" t="s">
        <v>252</v>
      </c>
    </row>
    <row r="145" spans="1:3" x14ac:dyDescent="0.2">
      <c r="A145" s="107" t="str">
        <f t="shared" si="6"/>
        <v>2.00% – 2.49%</v>
      </c>
      <c r="B145" s="1" t="s">
        <v>253</v>
      </c>
      <c r="C145" s="1" t="s">
        <v>254</v>
      </c>
    </row>
    <row r="146" spans="1:3" x14ac:dyDescent="0.2">
      <c r="A146" s="107" t="str">
        <f t="shared" si="6"/>
        <v>2.50% – 2.99%</v>
      </c>
      <c r="B146" s="1" t="s">
        <v>112</v>
      </c>
      <c r="C146" s="1" t="s">
        <v>255</v>
      </c>
    </row>
    <row r="147" spans="1:3" x14ac:dyDescent="0.2">
      <c r="A147" s="107" t="str">
        <f t="shared" si="6"/>
        <v>3.00% – 3.49%</v>
      </c>
      <c r="B147" s="1" t="s">
        <v>113</v>
      </c>
      <c r="C147" s="1" t="s">
        <v>259</v>
      </c>
    </row>
    <row r="148" spans="1:3" x14ac:dyDescent="0.2">
      <c r="A148" s="107" t="str">
        <f t="shared" si="6"/>
        <v>3.50% – 3.99%</v>
      </c>
      <c r="B148" s="1" t="s">
        <v>114</v>
      </c>
      <c r="C148" s="1" t="s">
        <v>260</v>
      </c>
    </row>
    <row r="149" spans="1:3" x14ac:dyDescent="0.2">
      <c r="A149" s="107" t="str">
        <f t="shared" si="6"/>
        <v>4.00% – 4.49%</v>
      </c>
      <c r="B149" s="1" t="s">
        <v>115</v>
      </c>
      <c r="C149" s="1" t="s">
        <v>261</v>
      </c>
    </row>
    <row r="150" spans="1:3" x14ac:dyDescent="0.2">
      <c r="A150" s="107" t="str">
        <f t="shared" ref="A150:A151" si="10">VLOOKUP(B150,B150:C150,language)</f>
        <v>4.50% – 4.99%</v>
      </c>
      <c r="B150" s="1" t="s">
        <v>472</v>
      </c>
      <c r="C150" s="1" t="s">
        <v>476</v>
      </c>
    </row>
    <row r="151" spans="1:3" x14ac:dyDescent="0.2">
      <c r="A151" s="107" t="str">
        <f t="shared" si="10"/>
        <v>5.00% oder höher</v>
      </c>
      <c r="B151" s="1" t="s">
        <v>473</v>
      </c>
      <c r="C151" s="1" t="s">
        <v>477</v>
      </c>
    </row>
    <row r="152" spans="1:3" x14ac:dyDescent="0.2">
      <c r="A152" s="89" t="str">
        <f t="shared" si="6"/>
        <v>Veränderung des technischen Zinses (von 2013 auf 2014)</v>
      </c>
      <c r="B152" t="s">
        <v>509</v>
      </c>
      <c r="C152" s="100" t="s">
        <v>510</v>
      </c>
    </row>
    <row r="153" spans="1:3" x14ac:dyDescent="0.2">
      <c r="A153" s="107" t="str">
        <f t="shared" ref="A153:A163" si="11">VLOOKUP(B153,B153:C153,language)</f>
        <v>nicht definiert</v>
      </c>
      <c r="B153" s="1" t="s">
        <v>90</v>
      </c>
      <c r="C153" s="2" t="s">
        <v>300</v>
      </c>
    </row>
    <row r="154" spans="1:3" x14ac:dyDescent="0.2">
      <c r="A154" s="107" t="str">
        <f t="shared" si="11"/>
        <v>0.01% oder höher</v>
      </c>
      <c r="B154" s="1" t="s">
        <v>470</v>
      </c>
      <c r="C154" s="2" t="s">
        <v>460</v>
      </c>
    </row>
    <row r="155" spans="1:3" x14ac:dyDescent="0.2">
      <c r="A155" s="107" t="str">
        <f t="shared" si="11"/>
        <v>unverändert</v>
      </c>
      <c r="B155" s="108" t="s">
        <v>109</v>
      </c>
      <c r="C155" s="2" t="s">
        <v>264</v>
      </c>
    </row>
    <row r="156" spans="1:3" x14ac:dyDescent="0.2">
      <c r="A156" s="107" t="str">
        <f t="shared" si="11"/>
        <v>-0.25% – -0.01%</v>
      </c>
      <c r="B156" s="98" t="s">
        <v>461</v>
      </c>
      <c r="C156" s="1" t="s">
        <v>453</v>
      </c>
    </row>
    <row r="157" spans="1:3" x14ac:dyDescent="0.2">
      <c r="A157" s="107" t="str">
        <f t="shared" si="11"/>
        <v>-0.50% – -0.26%</v>
      </c>
      <c r="B157" s="98" t="s">
        <v>462</v>
      </c>
      <c r="C157" s="1" t="s">
        <v>454</v>
      </c>
    </row>
    <row r="158" spans="1:3" x14ac:dyDescent="0.2">
      <c r="A158" s="107" t="str">
        <f t="shared" si="11"/>
        <v>-0.75% – -0.51%</v>
      </c>
      <c r="B158" s="98" t="s">
        <v>463</v>
      </c>
      <c r="C158" s="1" t="s">
        <v>455</v>
      </c>
    </row>
    <row r="159" spans="1:3" x14ac:dyDescent="0.2">
      <c r="A159" s="107" t="str">
        <f t="shared" si="11"/>
        <v>-1.00% – -0.76%</v>
      </c>
      <c r="B159" s="98" t="s">
        <v>464</v>
      </c>
      <c r="C159" s="1" t="s">
        <v>456</v>
      </c>
    </row>
    <row r="160" spans="1:3" x14ac:dyDescent="0.2">
      <c r="A160" s="107" t="str">
        <f t="shared" si="11"/>
        <v>-1.50% – -1.01%</v>
      </c>
      <c r="B160" s="98" t="s">
        <v>465</v>
      </c>
      <c r="C160" s="1" t="s">
        <v>457</v>
      </c>
    </row>
    <row r="161" spans="1:3" x14ac:dyDescent="0.2">
      <c r="A161" s="107" t="str">
        <f t="shared" si="11"/>
        <v>-2.00% – -1.51%</v>
      </c>
      <c r="B161" s="98" t="s">
        <v>466</v>
      </c>
      <c r="C161" s="1" t="s">
        <v>458</v>
      </c>
    </row>
    <row r="162" spans="1:3" x14ac:dyDescent="0.2">
      <c r="A162" s="107" t="str">
        <f t="shared" si="11"/>
        <v>-2.50% – -2.01%</v>
      </c>
      <c r="B162" s="98" t="s">
        <v>467</v>
      </c>
      <c r="C162" s="1" t="s">
        <v>459</v>
      </c>
    </row>
    <row r="163" spans="1:3" x14ac:dyDescent="0.2">
      <c r="A163" s="107" t="str">
        <f t="shared" si="11"/>
        <v>-2.51% oder tiefer</v>
      </c>
      <c r="B163" s="98" t="s">
        <v>469</v>
      </c>
      <c r="C163" s="98" t="s">
        <v>468</v>
      </c>
    </row>
    <row r="164" spans="1:3" x14ac:dyDescent="0.2">
      <c r="A164" s="107" t="str">
        <f>VLOOKUP(B164,B164:C164,language)</f>
        <v>-1.01% oder tiefer</v>
      </c>
      <c r="B164" s="98" t="s">
        <v>517</v>
      </c>
      <c r="C164" s="98" t="s">
        <v>518</v>
      </c>
    </row>
    <row r="165" spans="1:3" x14ac:dyDescent="0.2">
      <c r="A165" s="107" t="str">
        <f t="shared" si="6"/>
        <v>Erhöhung</v>
      </c>
      <c r="B165" s="1" t="s">
        <v>262</v>
      </c>
      <c r="C165" s="2" t="s">
        <v>263</v>
      </c>
    </row>
    <row r="166" spans="1:3" x14ac:dyDescent="0.2">
      <c r="A166" s="107" t="str">
        <f t="shared" si="6"/>
        <v>unverändert</v>
      </c>
      <c r="B166" s="1" t="s">
        <v>109</v>
      </c>
      <c r="C166" s="2" t="s">
        <v>264</v>
      </c>
    </row>
    <row r="167" spans="1:3" x14ac:dyDescent="0.2">
      <c r="A167" s="107" t="str">
        <f t="shared" si="6"/>
        <v>Reduktion bis 0.50%</v>
      </c>
      <c r="B167" s="101" t="s">
        <v>265</v>
      </c>
      <c r="C167" s="2" t="s">
        <v>266</v>
      </c>
    </row>
    <row r="168" spans="1:3" x14ac:dyDescent="0.2">
      <c r="A168" s="107" t="str">
        <f t="shared" si="6"/>
        <v>Reduktion zwischen 0.51% bis 1.00%</v>
      </c>
      <c r="B168" s="98" t="s">
        <v>267</v>
      </c>
      <c r="C168" s="2" t="s">
        <v>268</v>
      </c>
    </row>
    <row r="169" spans="1:3" x14ac:dyDescent="0.2">
      <c r="A169" s="107" t="str">
        <f t="shared" si="6"/>
        <v>Reduktion über 1.00%</v>
      </c>
      <c r="B169" s="98" t="s">
        <v>269</v>
      </c>
      <c r="C169" s="2" t="s">
        <v>270</v>
      </c>
    </row>
    <row r="170" spans="1:3" x14ac:dyDescent="0.2">
      <c r="A170" s="89" t="str">
        <f t="shared" si="6"/>
        <v>Biometrische Grundlagen</v>
      </c>
      <c r="B170" t="s">
        <v>48</v>
      </c>
      <c r="C170" t="s">
        <v>182</v>
      </c>
    </row>
    <row r="171" spans="1:3" x14ac:dyDescent="0.2">
      <c r="A171" s="107" t="str">
        <f t="shared" ref="A171:A183" si="12">VLOOKUP(B171,B171:C171,language)</f>
        <v>EVK 2000</v>
      </c>
      <c r="B171" s="1" t="s">
        <v>4</v>
      </c>
      <c r="C171" s="2" t="s">
        <v>478</v>
      </c>
    </row>
    <row r="172" spans="1:3" x14ac:dyDescent="0.2">
      <c r="A172" s="107" t="str">
        <f t="shared" si="12"/>
        <v>BVG 2000</v>
      </c>
      <c r="B172" s="1" t="s">
        <v>5</v>
      </c>
      <c r="C172" s="2" t="s">
        <v>183</v>
      </c>
    </row>
    <row r="173" spans="1:3" x14ac:dyDescent="0.2">
      <c r="A173" s="107" t="str">
        <f t="shared" si="12"/>
        <v>BVG 2005</v>
      </c>
      <c r="B173" s="1" t="s">
        <v>6</v>
      </c>
      <c r="C173" s="2" t="s">
        <v>184</v>
      </c>
    </row>
    <row r="174" spans="1:3" x14ac:dyDescent="0.2">
      <c r="A174" s="107" t="str">
        <f t="shared" si="12"/>
        <v>BVG 2010</v>
      </c>
      <c r="B174" s="1" t="s">
        <v>7</v>
      </c>
      <c r="C174" s="2" t="s">
        <v>185</v>
      </c>
    </row>
    <row r="175" spans="1:3" x14ac:dyDescent="0.2">
      <c r="A175" s="107" t="str">
        <f>VLOOKUP(B175,B175:C175,language)</f>
        <v>BVG 2015</v>
      </c>
      <c r="B175" s="1" t="s">
        <v>531</v>
      </c>
      <c r="C175" s="2" t="s">
        <v>532</v>
      </c>
    </row>
    <row r="176" spans="1:3" x14ac:dyDescent="0.2">
      <c r="A176" s="107" t="str">
        <f t="shared" si="12"/>
        <v>VZ 1990</v>
      </c>
      <c r="B176" s="1" t="s">
        <v>8</v>
      </c>
      <c r="C176" s="1" t="s">
        <v>8</v>
      </c>
    </row>
    <row r="177" spans="1:3" x14ac:dyDescent="0.2">
      <c r="A177" s="107" t="str">
        <f t="shared" si="12"/>
        <v>VZ 2000</v>
      </c>
      <c r="B177" s="1" t="s">
        <v>9</v>
      </c>
      <c r="C177" s="1" t="s">
        <v>9</v>
      </c>
    </row>
    <row r="178" spans="1:3" x14ac:dyDescent="0.2">
      <c r="A178" s="107" t="str">
        <f t="shared" si="12"/>
        <v>VZ 2005</v>
      </c>
      <c r="B178" s="1" t="s">
        <v>10</v>
      </c>
      <c r="C178" s="2" t="s">
        <v>10</v>
      </c>
    </row>
    <row r="179" spans="1:3" x14ac:dyDescent="0.2">
      <c r="A179" s="107" t="str">
        <f t="shared" si="12"/>
        <v>VZ 2010</v>
      </c>
      <c r="B179" s="5" t="s">
        <v>11</v>
      </c>
      <c r="C179" s="1" t="s">
        <v>11</v>
      </c>
    </row>
    <row r="180" spans="1:3" x14ac:dyDescent="0.2">
      <c r="A180" s="107" t="str">
        <f t="shared" si="12"/>
        <v>Andere</v>
      </c>
      <c r="B180" s="5" t="s">
        <v>12</v>
      </c>
      <c r="C180" s="1" t="s">
        <v>181</v>
      </c>
    </row>
    <row r="181" spans="1:3" x14ac:dyDescent="0.2">
      <c r="A181" s="107" t="str">
        <f t="shared" si="12"/>
        <v>Keine (Versicherungsvertrag)</v>
      </c>
      <c r="B181" s="5" t="s">
        <v>61</v>
      </c>
      <c r="C181" s="1" t="s">
        <v>479</v>
      </c>
    </row>
    <row r="182" spans="1:3" x14ac:dyDescent="0.2">
      <c r="A182" s="107" t="str">
        <f t="shared" si="12"/>
        <v>Keine (temporäre Leistungen)</v>
      </c>
      <c r="B182" s="1" t="s">
        <v>62</v>
      </c>
      <c r="C182" s="1" t="s">
        <v>481</v>
      </c>
    </row>
    <row r="183" spans="1:3" x14ac:dyDescent="0.2">
      <c r="A183" s="107" t="str">
        <f t="shared" si="12"/>
        <v>Keine (Kapitalleistungen)</v>
      </c>
      <c r="B183" s="1" t="s">
        <v>108</v>
      </c>
      <c r="C183" s="1" t="s">
        <v>480</v>
      </c>
    </row>
    <row r="184" spans="1:3" x14ac:dyDescent="0.2">
      <c r="A184" s="107" t="str">
        <f t="shared" si="6"/>
        <v>EVK 2000 und älter</v>
      </c>
      <c r="B184" s="1" t="s">
        <v>271</v>
      </c>
      <c r="C184" s="2" t="s">
        <v>272</v>
      </c>
    </row>
    <row r="185" spans="1:3" x14ac:dyDescent="0.2">
      <c r="A185" s="107" t="str">
        <f t="shared" si="6"/>
        <v>BVG 2005 und älter</v>
      </c>
      <c r="B185" s="1" t="s">
        <v>273</v>
      </c>
      <c r="C185" s="2" t="s">
        <v>274</v>
      </c>
    </row>
    <row r="186" spans="1:3" x14ac:dyDescent="0.2">
      <c r="A186" s="107" t="str">
        <f t="shared" si="6"/>
        <v>BVG 2010</v>
      </c>
      <c r="B186" s="1" t="s">
        <v>7</v>
      </c>
      <c r="C186" s="2" t="s">
        <v>185</v>
      </c>
    </row>
    <row r="187" spans="1:3" x14ac:dyDescent="0.2">
      <c r="A187" s="107" t="str">
        <f>VLOOKUP(B187,B187:C187,language)</f>
        <v>BVG 2015</v>
      </c>
      <c r="B187" s="1" t="s">
        <v>531</v>
      </c>
      <c r="C187" s="2" t="s">
        <v>532</v>
      </c>
    </row>
    <row r="188" spans="1:3" x14ac:dyDescent="0.2">
      <c r="A188" s="107" t="str">
        <f t="shared" si="6"/>
        <v>VZ 2005 und älter</v>
      </c>
      <c r="B188" s="1" t="s">
        <v>275</v>
      </c>
      <c r="C188" s="2" t="s">
        <v>276</v>
      </c>
    </row>
    <row r="189" spans="1:3" x14ac:dyDescent="0.2">
      <c r="A189" s="107" t="str">
        <f t="shared" si="6"/>
        <v>VZ 2010</v>
      </c>
      <c r="B189" s="1" t="s">
        <v>11</v>
      </c>
      <c r="C189" s="1" t="s">
        <v>11</v>
      </c>
    </row>
    <row r="190" spans="1:3" x14ac:dyDescent="0.2">
      <c r="A190" s="107" t="str">
        <f t="shared" si="6"/>
        <v>Andere</v>
      </c>
      <c r="B190" s="1" t="s">
        <v>12</v>
      </c>
      <c r="C190" s="1" t="s">
        <v>181</v>
      </c>
    </row>
    <row r="191" spans="1:3" x14ac:dyDescent="0.2">
      <c r="A191" s="107" t="str">
        <f t="shared" si="6"/>
        <v>Keine</v>
      </c>
      <c r="B191" s="1" t="s">
        <v>63</v>
      </c>
      <c r="C191" s="1" t="s">
        <v>186</v>
      </c>
    </row>
    <row r="192" spans="1:3" x14ac:dyDescent="0.2">
      <c r="A192" s="89" t="str">
        <f t="shared" si="6"/>
        <v>Perioden- und Generationentafeln</v>
      </c>
      <c r="B192" t="s">
        <v>209</v>
      </c>
      <c r="C192" t="s">
        <v>277</v>
      </c>
    </row>
    <row r="193" spans="1:3" x14ac:dyDescent="0.2">
      <c r="A193" s="107" t="str">
        <f t="shared" si="6"/>
        <v>Periodentafel</v>
      </c>
      <c r="B193" s="5" t="s">
        <v>49</v>
      </c>
      <c r="C193" s="1" t="s">
        <v>278</v>
      </c>
    </row>
    <row r="194" spans="1:3" x14ac:dyDescent="0.2">
      <c r="A194" s="107" t="str">
        <f t="shared" si="6"/>
        <v>Generationentafel</v>
      </c>
      <c r="B194" s="5" t="s">
        <v>50</v>
      </c>
      <c r="C194" s="1" t="s">
        <v>279</v>
      </c>
    </row>
    <row r="195" spans="1:3" x14ac:dyDescent="0.2">
      <c r="A195" s="107" t="str">
        <f t="shared" si="6"/>
        <v>keine selbst erbrachten Rentenleistungen</v>
      </c>
      <c r="B195" s="5" t="s">
        <v>257</v>
      </c>
      <c r="C195" s="1" t="s">
        <v>258</v>
      </c>
    </row>
    <row r="196" spans="1:3" x14ac:dyDescent="0.2">
      <c r="A196" s="89" t="str">
        <f t="shared" si="6"/>
        <v>Deckungsgrad mit individuellen Grundlagen</v>
      </c>
      <c r="B196" t="s">
        <v>160</v>
      </c>
      <c r="C196" t="s">
        <v>280</v>
      </c>
    </row>
    <row r="197" spans="1:3" x14ac:dyDescent="0.2">
      <c r="A197" s="89" t="str">
        <f t="shared" si="6"/>
        <v>Deckungsgrad mit einheitlichen Grundlagen</v>
      </c>
      <c r="B197" t="s">
        <v>197</v>
      </c>
      <c r="C197" t="s">
        <v>286</v>
      </c>
    </row>
    <row r="198" spans="1:3" x14ac:dyDescent="0.2">
      <c r="A198" s="107" t="str">
        <f t="shared" si="6"/>
        <v>unter 60.0%</v>
      </c>
      <c r="B198" s="1" t="s">
        <v>582</v>
      </c>
      <c r="C198" s="1" t="s">
        <v>583</v>
      </c>
    </row>
    <row r="199" spans="1:3" x14ac:dyDescent="0.2">
      <c r="A199" s="107" t="str">
        <f>VLOOKUP(B199,B199:C199,language)</f>
        <v>60.0% – 69.9%</v>
      </c>
      <c r="B199" s="1" t="s">
        <v>584</v>
      </c>
      <c r="C199" s="1" t="s">
        <v>586</v>
      </c>
    </row>
    <row r="200" spans="1:3" x14ac:dyDescent="0.2">
      <c r="A200" s="107" t="str">
        <f>VLOOKUP(B200,B200:C200,language)</f>
        <v>70.0% – 79.9%</v>
      </c>
      <c r="B200" s="1" t="s">
        <v>585</v>
      </c>
      <c r="C200" s="1" t="s">
        <v>587</v>
      </c>
    </row>
    <row r="201" spans="1:3" x14ac:dyDescent="0.2">
      <c r="A201" s="107" t="str">
        <f t="shared" si="6"/>
        <v>80.0% – 89.9%</v>
      </c>
      <c r="B201" s="1" t="s">
        <v>116</v>
      </c>
      <c r="C201" s="1" t="s">
        <v>281</v>
      </c>
    </row>
    <row r="202" spans="1:3" x14ac:dyDescent="0.2">
      <c r="A202" s="107" t="str">
        <f t="shared" si="6"/>
        <v>90.0% – 99.9%</v>
      </c>
      <c r="B202" s="1" t="s">
        <v>117</v>
      </c>
      <c r="C202" s="1" t="s">
        <v>282</v>
      </c>
    </row>
    <row r="203" spans="1:3" x14ac:dyDescent="0.2">
      <c r="A203" s="107" t="str">
        <f t="shared" si="6"/>
        <v>100.0% – 109.9%</v>
      </c>
      <c r="B203" s="1" t="s">
        <v>118</v>
      </c>
      <c r="C203" s="1" t="s">
        <v>283</v>
      </c>
    </row>
    <row r="204" spans="1:3" x14ac:dyDescent="0.2">
      <c r="A204" s="107" t="str">
        <f t="shared" si="6"/>
        <v>110.0% – 119.9%</v>
      </c>
      <c r="B204" s="1" t="s">
        <v>119</v>
      </c>
      <c r="C204" s="1" t="s">
        <v>284</v>
      </c>
    </row>
    <row r="205" spans="1:3" x14ac:dyDescent="0.2">
      <c r="A205" s="107" t="str">
        <f t="shared" si="6"/>
        <v>120.0% oder höher</v>
      </c>
      <c r="B205" s="1" t="s">
        <v>482</v>
      </c>
      <c r="C205" s="1" t="s">
        <v>285</v>
      </c>
    </row>
    <row r="206" spans="1:3" x14ac:dyDescent="0.2">
      <c r="A206" s="89" t="str">
        <f t="shared" ref="A206:A212" si="13">VLOOKUP(B206,B206:C206,language)</f>
        <v>Abweichung vom Zieldeckungsgrad (nur bei Teilkapitalisierung)</v>
      </c>
      <c r="B206" t="s">
        <v>547</v>
      </c>
      <c r="C206" t="s">
        <v>548</v>
      </c>
    </row>
    <row r="207" spans="1:3" x14ac:dyDescent="0.2">
      <c r="A207" s="107" t="str">
        <f t="shared" si="13"/>
        <v>unter -20.0%</v>
      </c>
      <c r="B207" s="1" t="s">
        <v>549</v>
      </c>
      <c r="C207" s="1" t="s">
        <v>555</v>
      </c>
    </row>
    <row r="208" spans="1:3" x14ac:dyDescent="0.2">
      <c r="A208" s="107" t="str">
        <f t="shared" si="13"/>
        <v>-20.0% – -10.1%</v>
      </c>
      <c r="B208" s="98" t="s">
        <v>550</v>
      </c>
      <c r="C208" s="1" t="s">
        <v>557</v>
      </c>
    </row>
    <row r="209" spans="1:3" x14ac:dyDescent="0.2">
      <c r="A209" s="107" t="str">
        <f t="shared" si="13"/>
        <v>-10.0% – -0.1%</v>
      </c>
      <c r="B209" s="98" t="s">
        <v>551</v>
      </c>
      <c r="C209" s="1" t="s">
        <v>556</v>
      </c>
    </row>
    <row r="210" spans="1:3" x14ac:dyDescent="0.2">
      <c r="A210" s="107" t="str">
        <f t="shared" si="13"/>
        <v>0.0% – 9.9%</v>
      </c>
      <c r="B210" s="98" t="s">
        <v>552</v>
      </c>
      <c r="C210" s="1" t="s">
        <v>558</v>
      </c>
    </row>
    <row r="211" spans="1:3" x14ac:dyDescent="0.2">
      <c r="A211" s="107" t="str">
        <f t="shared" si="13"/>
        <v>10.0% – 19.9%</v>
      </c>
      <c r="B211" s="98" t="s">
        <v>553</v>
      </c>
      <c r="C211" s="1" t="s">
        <v>559</v>
      </c>
    </row>
    <row r="212" spans="1:3" x14ac:dyDescent="0.2">
      <c r="A212" s="107" t="str">
        <f t="shared" si="13"/>
        <v>20.0% oder höher</v>
      </c>
      <c r="B212" s="98" t="s">
        <v>554</v>
      </c>
      <c r="C212" s="98" t="s">
        <v>560</v>
      </c>
    </row>
    <row r="213" spans="1:3" x14ac:dyDescent="0.2">
      <c r="A213" s="89" t="str">
        <f t="shared" si="6"/>
        <v>Beitrags- und Leistungsprimat für Altersleistungen</v>
      </c>
      <c r="B213" t="s">
        <v>287</v>
      </c>
      <c r="C213" s="100" t="s">
        <v>573</v>
      </c>
    </row>
    <row r="214" spans="1:3" x14ac:dyDescent="0.2">
      <c r="A214" s="107" t="str">
        <f t="shared" si="6"/>
        <v>Beitragsprimat</v>
      </c>
      <c r="B214" s="1" t="s">
        <v>14</v>
      </c>
      <c r="C214" s="1" t="s">
        <v>574</v>
      </c>
    </row>
    <row r="215" spans="1:3" x14ac:dyDescent="0.2">
      <c r="A215" s="107" t="str">
        <f>VLOOKUP(B215,B215:C215,language)</f>
        <v>1e-Einrichtung</v>
      </c>
      <c r="B215" s="1" t="s">
        <v>533</v>
      </c>
      <c r="C215" s="1" t="s">
        <v>534</v>
      </c>
    </row>
    <row r="216" spans="1:3" x14ac:dyDescent="0.2">
      <c r="A216" s="107" t="str">
        <f t="shared" si="6"/>
        <v>Mischform</v>
      </c>
      <c r="B216" s="1" t="s">
        <v>16</v>
      </c>
      <c r="C216" s="1" t="s">
        <v>180</v>
      </c>
    </row>
    <row r="217" spans="1:3" x14ac:dyDescent="0.2">
      <c r="A217" s="107" t="str">
        <f t="shared" si="6"/>
        <v>Andere</v>
      </c>
      <c r="B217" s="1" t="s">
        <v>12</v>
      </c>
      <c r="C217" s="1" t="s">
        <v>181</v>
      </c>
    </row>
    <row r="218" spans="1:3" x14ac:dyDescent="0.2">
      <c r="A218" s="107" t="str">
        <f t="shared" si="6"/>
        <v>Leistungsprimat</v>
      </c>
      <c r="B218" s="1" t="s">
        <v>15</v>
      </c>
      <c r="C218" s="1" t="s">
        <v>575</v>
      </c>
    </row>
    <row r="219" spans="1:3" x14ac:dyDescent="0.2">
      <c r="A219" s="107" t="str">
        <f t="shared" si="6"/>
        <v>Rentnerkasse</v>
      </c>
      <c r="B219" s="1" t="s">
        <v>13</v>
      </c>
      <c r="C219" s="1" t="s">
        <v>288</v>
      </c>
    </row>
    <row r="220" spans="1:3" x14ac:dyDescent="0.2">
      <c r="A220" s="89" t="str">
        <f t="shared" si="6"/>
        <v>Erhöhung Deckungsgrad pro Jahr bei einem Sanierungsbeitrag von 1%</v>
      </c>
      <c r="B220" t="s">
        <v>289</v>
      </c>
      <c r="C220" t="s">
        <v>290</v>
      </c>
    </row>
    <row r="221" spans="1:3" x14ac:dyDescent="0.2">
      <c r="A221" s="89" t="str">
        <f>VLOOKUP(B221,B221:C221,language)</f>
        <v>Erhöhung Deckungsgrad um</v>
      </c>
      <c r="B221" t="s">
        <v>52</v>
      </c>
      <c r="C221" t="s">
        <v>435</v>
      </c>
    </row>
    <row r="222" spans="1:3" x14ac:dyDescent="0.2">
      <c r="A222" s="107" t="str">
        <f t="shared" si="6"/>
        <v>0.00% – 0.19%</v>
      </c>
      <c r="B222" s="1" t="s">
        <v>120</v>
      </c>
      <c r="C222" s="1" t="s">
        <v>291</v>
      </c>
    </row>
    <row r="223" spans="1:3" x14ac:dyDescent="0.2">
      <c r="A223" s="107" t="str">
        <f t="shared" si="6"/>
        <v>0.20% – 0.39%</v>
      </c>
      <c r="B223" s="1" t="s">
        <v>121</v>
      </c>
      <c r="C223" s="1" t="s">
        <v>292</v>
      </c>
    </row>
    <row r="224" spans="1:3" x14ac:dyDescent="0.2">
      <c r="A224" s="107" t="str">
        <f t="shared" si="6"/>
        <v>0.40% – 0.59%</v>
      </c>
      <c r="B224" s="1" t="s">
        <v>122</v>
      </c>
      <c r="C224" s="1" t="s">
        <v>293</v>
      </c>
    </row>
    <row r="225" spans="1:3" x14ac:dyDescent="0.2">
      <c r="A225" s="107" t="str">
        <f t="shared" si="6"/>
        <v>0.60% – 0.79%</v>
      </c>
      <c r="B225" s="1" t="s">
        <v>123</v>
      </c>
      <c r="C225" s="1" t="s">
        <v>294</v>
      </c>
    </row>
    <row r="226" spans="1:3" x14ac:dyDescent="0.2">
      <c r="A226" s="107" t="str">
        <f t="shared" si="6"/>
        <v>0.80% – 0.99%</v>
      </c>
      <c r="B226" s="1" t="s">
        <v>124</v>
      </c>
      <c r="C226" s="1" t="s">
        <v>295</v>
      </c>
    </row>
    <row r="227" spans="1:3" x14ac:dyDescent="0.2">
      <c r="A227" s="107" t="str">
        <f t="shared" si="6"/>
        <v>1.00% oder mehr</v>
      </c>
      <c r="B227" s="1" t="s">
        <v>296</v>
      </c>
      <c r="C227" s="1" t="s">
        <v>297</v>
      </c>
    </row>
    <row r="228" spans="1:3" x14ac:dyDescent="0.2">
      <c r="A228" s="89" t="str">
        <f t="shared" si="6"/>
        <v>Anteil der BVG-Altersguthaben</v>
      </c>
      <c r="B228" t="s">
        <v>298</v>
      </c>
      <c r="C228" t="s">
        <v>299</v>
      </c>
    </row>
    <row r="229" spans="1:3" x14ac:dyDescent="0.2">
      <c r="A229" s="107" t="str">
        <f t="shared" ref="A229:A251" si="14">VLOOKUP(B229,B229:C229,language)</f>
        <v>nicht definiert</v>
      </c>
      <c r="B229" s="1" t="s">
        <v>90</v>
      </c>
      <c r="C229" s="2" t="s">
        <v>300</v>
      </c>
    </row>
    <row r="230" spans="1:3" x14ac:dyDescent="0.2">
      <c r="A230" s="107" t="str">
        <f t="shared" si="14"/>
        <v>exakt 0%</v>
      </c>
      <c r="B230" s="1" t="s">
        <v>91</v>
      </c>
      <c r="C230" s="1" t="s">
        <v>483</v>
      </c>
    </row>
    <row r="231" spans="1:3" x14ac:dyDescent="0.2">
      <c r="A231" s="107" t="str">
        <f t="shared" si="14"/>
        <v>0% – 5%</v>
      </c>
      <c r="B231" s="1" t="s">
        <v>125</v>
      </c>
      <c r="C231" s="1" t="s">
        <v>484</v>
      </c>
    </row>
    <row r="232" spans="1:3" x14ac:dyDescent="0.2">
      <c r="A232" s="107" t="str">
        <f t="shared" si="14"/>
        <v>5% – 10%</v>
      </c>
      <c r="B232" s="1" t="s">
        <v>126</v>
      </c>
      <c r="C232" s="1" t="s">
        <v>348</v>
      </c>
    </row>
    <row r="233" spans="1:3" x14ac:dyDescent="0.2">
      <c r="A233" s="107" t="str">
        <f t="shared" si="14"/>
        <v>10% – 15%</v>
      </c>
      <c r="B233" s="1" t="s">
        <v>127</v>
      </c>
      <c r="C233" s="1" t="s">
        <v>350</v>
      </c>
    </row>
    <row r="234" spans="1:3" x14ac:dyDescent="0.2">
      <c r="A234" s="107" t="str">
        <f t="shared" si="14"/>
        <v>15% – 20%</v>
      </c>
      <c r="B234" s="1" t="s">
        <v>128</v>
      </c>
      <c r="C234" s="1" t="s">
        <v>352</v>
      </c>
    </row>
    <row r="235" spans="1:3" x14ac:dyDescent="0.2">
      <c r="A235" s="107" t="str">
        <f t="shared" si="14"/>
        <v>20% – 25%</v>
      </c>
      <c r="B235" s="103" t="s">
        <v>129</v>
      </c>
      <c r="C235" s="1" t="s">
        <v>354</v>
      </c>
    </row>
    <row r="236" spans="1:3" x14ac:dyDescent="0.2">
      <c r="A236" s="107" t="str">
        <f t="shared" si="14"/>
        <v>25% – 30%</v>
      </c>
      <c r="B236" s="1" t="s">
        <v>130</v>
      </c>
      <c r="C236" s="1" t="s">
        <v>485</v>
      </c>
    </row>
    <row r="237" spans="1:3" x14ac:dyDescent="0.2">
      <c r="A237" s="107" t="str">
        <f t="shared" si="14"/>
        <v>30% – 35%</v>
      </c>
      <c r="B237" s="1" t="s">
        <v>131</v>
      </c>
      <c r="C237" s="1" t="s">
        <v>486</v>
      </c>
    </row>
    <row r="238" spans="1:3" x14ac:dyDescent="0.2">
      <c r="A238" s="107" t="str">
        <f t="shared" si="14"/>
        <v>35% – 40%</v>
      </c>
      <c r="B238" s="1" t="s">
        <v>132</v>
      </c>
      <c r="C238" s="1" t="s">
        <v>487</v>
      </c>
    </row>
    <row r="239" spans="1:3" x14ac:dyDescent="0.2">
      <c r="A239" s="107" t="str">
        <f t="shared" si="14"/>
        <v>40% – 45%</v>
      </c>
      <c r="B239" s="1" t="s">
        <v>133</v>
      </c>
      <c r="C239" s="1" t="s">
        <v>488</v>
      </c>
    </row>
    <row r="240" spans="1:3" x14ac:dyDescent="0.2">
      <c r="A240" s="107" t="str">
        <f t="shared" si="14"/>
        <v>45% – 50%</v>
      </c>
      <c r="B240" s="1" t="s">
        <v>134</v>
      </c>
      <c r="C240" s="1" t="s">
        <v>489</v>
      </c>
    </row>
    <row r="241" spans="1:3" x14ac:dyDescent="0.2">
      <c r="A241" s="107" t="str">
        <f t="shared" si="14"/>
        <v>50% – 55%</v>
      </c>
      <c r="B241" s="1" t="s">
        <v>135</v>
      </c>
      <c r="C241" s="1" t="s">
        <v>490</v>
      </c>
    </row>
    <row r="242" spans="1:3" x14ac:dyDescent="0.2">
      <c r="A242" s="107" t="str">
        <f t="shared" si="14"/>
        <v>55% – 60%</v>
      </c>
      <c r="B242" s="1" t="s">
        <v>136</v>
      </c>
      <c r="C242" s="1" t="s">
        <v>491</v>
      </c>
    </row>
    <row r="243" spans="1:3" x14ac:dyDescent="0.2">
      <c r="A243" s="107" t="str">
        <f t="shared" si="14"/>
        <v>60% – 65%</v>
      </c>
      <c r="B243" s="104" t="s">
        <v>137</v>
      </c>
      <c r="C243" s="1" t="s">
        <v>492</v>
      </c>
    </row>
    <row r="244" spans="1:3" x14ac:dyDescent="0.2">
      <c r="A244" s="107" t="str">
        <f t="shared" si="14"/>
        <v>65% – 70%</v>
      </c>
      <c r="B244" s="1" t="s">
        <v>138</v>
      </c>
      <c r="C244" s="1" t="s">
        <v>493</v>
      </c>
    </row>
    <row r="245" spans="1:3" x14ac:dyDescent="0.2">
      <c r="A245" s="107" t="str">
        <f t="shared" si="14"/>
        <v>70% – 75%</v>
      </c>
      <c r="B245" s="1" t="s">
        <v>139</v>
      </c>
      <c r="C245" s="1" t="s">
        <v>494</v>
      </c>
    </row>
    <row r="246" spans="1:3" x14ac:dyDescent="0.2">
      <c r="A246" s="107" t="str">
        <f t="shared" si="14"/>
        <v>75% – 80%</v>
      </c>
      <c r="B246" s="1" t="s">
        <v>140</v>
      </c>
      <c r="C246" s="1" t="s">
        <v>495</v>
      </c>
    </row>
    <row r="247" spans="1:3" x14ac:dyDescent="0.2">
      <c r="A247" s="107" t="str">
        <f t="shared" si="14"/>
        <v>80% – 85%</v>
      </c>
      <c r="B247" s="1" t="s">
        <v>141</v>
      </c>
      <c r="C247" s="1" t="s">
        <v>496</v>
      </c>
    </row>
    <row r="248" spans="1:3" x14ac:dyDescent="0.2">
      <c r="A248" s="107" t="str">
        <f t="shared" si="14"/>
        <v>85% – 90%</v>
      </c>
      <c r="B248" s="1" t="s">
        <v>142</v>
      </c>
      <c r="C248" s="1" t="s">
        <v>497</v>
      </c>
    </row>
    <row r="249" spans="1:3" x14ac:dyDescent="0.2">
      <c r="A249" s="107" t="str">
        <f t="shared" si="14"/>
        <v>90% – 95%</v>
      </c>
      <c r="B249" s="1" t="s">
        <v>143</v>
      </c>
      <c r="C249" s="1" t="s">
        <v>498</v>
      </c>
    </row>
    <row r="250" spans="1:3" x14ac:dyDescent="0.2">
      <c r="A250" s="107" t="str">
        <f t="shared" si="14"/>
        <v>95% – 100%</v>
      </c>
      <c r="B250" s="1" t="s">
        <v>144</v>
      </c>
      <c r="C250" s="1" t="s">
        <v>499</v>
      </c>
    </row>
    <row r="251" spans="1:3" x14ac:dyDescent="0.2">
      <c r="A251" s="107" t="str">
        <f t="shared" si="14"/>
        <v>exakt 100%</v>
      </c>
      <c r="B251" s="1" t="s">
        <v>92</v>
      </c>
      <c r="C251" s="1" t="s">
        <v>500</v>
      </c>
    </row>
    <row r="252" spans="1:3" x14ac:dyDescent="0.2">
      <c r="A252" s="107" t="str">
        <f t="shared" si="6"/>
        <v>nicht definiert</v>
      </c>
      <c r="B252" s="1" t="s">
        <v>90</v>
      </c>
      <c r="C252" s="2" t="s">
        <v>300</v>
      </c>
    </row>
    <row r="253" spans="1:3" x14ac:dyDescent="0.2">
      <c r="A253" s="107" t="str">
        <f t="shared" si="6"/>
        <v>unter 20%</v>
      </c>
      <c r="B253" s="1" t="s">
        <v>301</v>
      </c>
      <c r="C253" s="1" t="s">
        <v>302</v>
      </c>
    </row>
    <row r="254" spans="1:3" x14ac:dyDescent="0.2">
      <c r="A254" s="107" t="str">
        <f t="shared" si="6"/>
        <v>20% – 39%</v>
      </c>
      <c r="B254" s="1" t="s">
        <v>303</v>
      </c>
      <c r="C254" s="1" t="s">
        <v>304</v>
      </c>
    </row>
    <row r="255" spans="1:3" x14ac:dyDescent="0.2">
      <c r="A255" s="107" t="str">
        <f t="shared" si="6"/>
        <v>40% – 59%</v>
      </c>
      <c r="B255" s="1" t="s">
        <v>305</v>
      </c>
      <c r="C255" s="1" t="s">
        <v>306</v>
      </c>
    </row>
    <row r="256" spans="1:3" x14ac:dyDescent="0.2">
      <c r="A256" s="107" t="str">
        <f t="shared" si="6"/>
        <v>60% – 79%</v>
      </c>
      <c r="B256" s="1" t="s">
        <v>307</v>
      </c>
      <c r="C256" s="1" t="s">
        <v>308</v>
      </c>
    </row>
    <row r="257" spans="1:3" x14ac:dyDescent="0.2">
      <c r="A257" s="107" t="str">
        <f t="shared" si="6"/>
        <v>80% – 99%</v>
      </c>
      <c r="B257" s="1" t="s">
        <v>309</v>
      </c>
      <c r="C257" s="1" t="s">
        <v>310</v>
      </c>
    </row>
    <row r="258" spans="1:3" x14ac:dyDescent="0.2">
      <c r="A258" s="107" t="str">
        <f t="shared" ref="A258:A398" si="15">VLOOKUP(B258,B258:C258,language)</f>
        <v>exakt 100%</v>
      </c>
      <c r="B258" s="103" t="s">
        <v>92</v>
      </c>
      <c r="C258" s="98" t="s">
        <v>500</v>
      </c>
    </row>
    <row r="259" spans="1:3" x14ac:dyDescent="0.2">
      <c r="A259" s="89" t="str">
        <f t="shared" si="15"/>
        <v>Erhöhung Deckungsgrad pro Jahr bei einer Minderverzinsung von 1%</v>
      </c>
      <c r="B259" t="s">
        <v>311</v>
      </c>
      <c r="C259" s="100" t="s">
        <v>312</v>
      </c>
    </row>
    <row r="260" spans="1:3" x14ac:dyDescent="0.2">
      <c r="A260" s="89" t="str">
        <f t="shared" si="15"/>
        <v>Erhöhung Deckungsgrad um</v>
      </c>
      <c r="B260" t="s">
        <v>52</v>
      </c>
      <c r="C260" t="s">
        <v>435</v>
      </c>
    </row>
    <row r="261" spans="1:3" x14ac:dyDescent="0.2">
      <c r="A261" s="107" t="str">
        <f t="shared" si="15"/>
        <v>0.00% – 0.19%</v>
      </c>
      <c r="B261" s="1" t="s">
        <v>120</v>
      </c>
      <c r="C261" s="1" t="s">
        <v>291</v>
      </c>
    </row>
    <row r="262" spans="1:3" x14ac:dyDescent="0.2">
      <c r="A262" s="107" t="str">
        <f t="shared" si="15"/>
        <v>0.20% – 0.39%</v>
      </c>
      <c r="B262" s="1" t="s">
        <v>121</v>
      </c>
      <c r="C262" s="1" t="s">
        <v>292</v>
      </c>
    </row>
    <row r="263" spans="1:3" x14ac:dyDescent="0.2">
      <c r="A263" s="107" t="str">
        <f t="shared" si="15"/>
        <v>0.40% – 0.59%</v>
      </c>
      <c r="B263" s="1" t="s">
        <v>122</v>
      </c>
      <c r="C263" s="1" t="s">
        <v>293</v>
      </c>
    </row>
    <row r="264" spans="1:3" x14ac:dyDescent="0.2">
      <c r="A264" s="107" t="str">
        <f t="shared" si="15"/>
        <v>0.60% – 0.79%</v>
      </c>
      <c r="B264" s="1" t="s">
        <v>123</v>
      </c>
      <c r="C264" s="1" t="s">
        <v>294</v>
      </c>
    </row>
    <row r="265" spans="1:3" x14ac:dyDescent="0.2">
      <c r="A265" s="107" t="str">
        <f t="shared" si="15"/>
        <v>0.80% – 0.99%</v>
      </c>
      <c r="B265" s="1" t="s">
        <v>124</v>
      </c>
      <c r="C265" s="1" t="s">
        <v>295</v>
      </c>
    </row>
    <row r="266" spans="1:3" x14ac:dyDescent="0.2">
      <c r="A266" s="107" t="str">
        <f t="shared" si="15"/>
        <v>1.00%</v>
      </c>
      <c r="B266" s="104" t="s">
        <v>313</v>
      </c>
      <c r="C266" s="1" t="s">
        <v>314</v>
      </c>
    </row>
    <row r="267" spans="1:3" x14ac:dyDescent="0.2">
      <c r="A267" s="89" t="str">
        <f t="shared" si="15"/>
        <v>Aufteilung der Gesamt-Anlagestrategie in Hauptkategorien</v>
      </c>
      <c r="B267" t="s">
        <v>566</v>
      </c>
      <c r="C267" t="s">
        <v>568</v>
      </c>
    </row>
    <row r="268" spans="1:3" x14ac:dyDescent="0.2">
      <c r="A268" s="107" t="str">
        <f t="shared" si="15"/>
        <v>Liquidität</v>
      </c>
      <c r="B268" s="1" t="s">
        <v>17</v>
      </c>
      <c r="C268" s="1" t="s">
        <v>187</v>
      </c>
    </row>
    <row r="269" spans="1:3" x14ac:dyDescent="0.2">
      <c r="A269" s="107" t="str">
        <f t="shared" si="15"/>
        <v>Forderungen</v>
      </c>
      <c r="B269" s="1" t="s">
        <v>18</v>
      </c>
      <c r="C269" s="1" t="s">
        <v>315</v>
      </c>
    </row>
    <row r="270" spans="1:3" x14ac:dyDescent="0.2">
      <c r="A270" s="107" t="str">
        <f t="shared" si="15"/>
        <v>Immobilien</v>
      </c>
      <c r="B270" s="1" t="s">
        <v>19</v>
      </c>
      <c r="C270" s="1" t="s">
        <v>188</v>
      </c>
    </row>
    <row r="271" spans="1:3" x14ac:dyDescent="0.2">
      <c r="A271" s="107" t="str">
        <f t="shared" si="15"/>
        <v>Aktien</v>
      </c>
      <c r="B271" s="1" t="s">
        <v>20</v>
      </c>
      <c r="C271" s="1" t="s">
        <v>189</v>
      </c>
    </row>
    <row r="272" spans="1:3" x14ac:dyDescent="0.2">
      <c r="A272" s="107" t="str">
        <f t="shared" si="15"/>
        <v>Alternative Anlagen</v>
      </c>
      <c r="B272" s="1" t="s">
        <v>21</v>
      </c>
      <c r="C272" s="1" t="s">
        <v>190</v>
      </c>
    </row>
    <row r="273" spans="1:3" x14ac:dyDescent="0.2">
      <c r="A273" s="89" t="str">
        <f t="shared" si="15"/>
        <v>Sachwertanteile der Anlagestrategien</v>
      </c>
      <c r="B273" t="s">
        <v>316</v>
      </c>
      <c r="C273" t="s">
        <v>317</v>
      </c>
    </row>
    <row r="274" spans="1:3" x14ac:dyDescent="0.2">
      <c r="A274" s="107" t="str">
        <f t="shared" si="15"/>
        <v>nicht definiert</v>
      </c>
      <c r="B274" s="1" t="s">
        <v>90</v>
      </c>
      <c r="C274" s="2" t="s">
        <v>300</v>
      </c>
    </row>
    <row r="275" spans="1:3" x14ac:dyDescent="0.2">
      <c r="A275" s="107" t="str">
        <f t="shared" si="15"/>
        <v>exakt 0%</v>
      </c>
      <c r="B275" s="1" t="s">
        <v>91</v>
      </c>
      <c r="C275" s="1" t="s">
        <v>483</v>
      </c>
    </row>
    <row r="276" spans="1:3" x14ac:dyDescent="0.2">
      <c r="A276" s="107" t="str">
        <f t="shared" si="15"/>
        <v>0% – 5%</v>
      </c>
      <c r="B276" s="1" t="s">
        <v>125</v>
      </c>
      <c r="C276" s="1" t="s">
        <v>484</v>
      </c>
    </row>
    <row r="277" spans="1:3" x14ac:dyDescent="0.2">
      <c r="A277" s="107" t="str">
        <f t="shared" si="15"/>
        <v>5% – 10%</v>
      </c>
      <c r="B277" s="1" t="s">
        <v>126</v>
      </c>
      <c r="C277" s="1" t="s">
        <v>348</v>
      </c>
    </row>
    <row r="278" spans="1:3" x14ac:dyDescent="0.2">
      <c r="A278" s="107" t="str">
        <f t="shared" si="15"/>
        <v>10% – 15%</v>
      </c>
      <c r="B278" s="1" t="s">
        <v>127</v>
      </c>
      <c r="C278" s="1" t="s">
        <v>350</v>
      </c>
    </row>
    <row r="279" spans="1:3" x14ac:dyDescent="0.2">
      <c r="A279" s="107" t="str">
        <f t="shared" si="15"/>
        <v>15% – 20%</v>
      </c>
      <c r="B279" s="1" t="s">
        <v>128</v>
      </c>
      <c r="C279" s="1" t="s">
        <v>352</v>
      </c>
    </row>
    <row r="280" spans="1:3" x14ac:dyDescent="0.2">
      <c r="A280" s="107" t="str">
        <f t="shared" si="15"/>
        <v>20% – 25%</v>
      </c>
      <c r="B280" s="103" t="s">
        <v>129</v>
      </c>
      <c r="C280" s="1" t="s">
        <v>354</v>
      </c>
    </row>
    <row r="281" spans="1:3" x14ac:dyDescent="0.2">
      <c r="A281" s="107" t="str">
        <f t="shared" si="15"/>
        <v>25% – 30%</v>
      </c>
      <c r="B281" s="1" t="s">
        <v>130</v>
      </c>
      <c r="C281" s="1" t="s">
        <v>485</v>
      </c>
    </row>
    <row r="282" spans="1:3" x14ac:dyDescent="0.2">
      <c r="A282" s="107" t="str">
        <f t="shared" si="15"/>
        <v>30% – 35%</v>
      </c>
      <c r="B282" s="1" t="s">
        <v>131</v>
      </c>
      <c r="C282" s="1" t="s">
        <v>486</v>
      </c>
    </row>
    <row r="283" spans="1:3" x14ac:dyDescent="0.2">
      <c r="A283" s="107" t="str">
        <f t="shared" si="15"/>
        <v>35% – 40%</v>
      </c>
      <c r="B283" s="1" t="s">
        <v>132</v>
      </c>
      <c r="C283" s="1" t="s">
        <v>487</v>
      </c>
    </row>
    <row r="284" spans="1:3" x14ac:dyDescent="0.2">
      <c r="A284" s="107" t="str">
        <f t="shared" si="15"/>
        <v>40% – 45%</v>
      </c>
      <c r="B284" s="1" t="s">
        <v>133</v>
      </c>
      <c r="C284" s="1" t="s">
        <v>488</v>
      </c>
    </row>
    <row r="285" spans="1:3" x14ac:dyDescent="0.2">
      <c r="A285" s="107" t="str">
        <f t="shared" si="15"/>
        <v>45% – 50%</v>
      </c>
      <c r="B285" s="1" t="s">
        <v>134</v>
      </c>
      <c r="C285" s="1" t="s">
        <v>489</v>
      </c>
    </row>
    <row r="286" spans="1:3" x14ac:dyDescent="0.2">
      <c r="A286" s="107" t="str">
        <f t="shared" si="15"/>
        <v>50% – 55%</v>
      </c>
      <c r="B286" s="1" t="s">
        <v>135</v>
      </c>
      <c r="C286" s="1" t="s">
        <v>490</v>
      </c>
    </row>
    <row r="287" spans="1:3" x14ac:dyDescent="0.2">
      <c r="A287" s="107" t="str">
        <f t="shared" si="15"/>
        <v>55% – 60%</v>
      </c>
      <c r="B287" s="1" t="s">
        <v>136</v>
      </c>
      <c r="C287" s="1" t="s">
        <v>491</v>
      </c>
    </row>
    <row r="288" spans="1:3" x14ac:dyDescent="0.2">
      <c r="A288" s="107" t="str">
        <f t="shared" si="15"/>
        <v>60% – 65%</v>
      </c>
      <c r="B288" s="104" t="s">
        <v>137</v>
      </c>
      <c r="C288" s="1" t="s">
        <v>492</v>
      </c>
    </row>
    <row r="289" spans="1:3" x14ac:dyDescent="0.2">
      <c r="A289" s="107" t="str">
        <f t="shared" si="15"/>
        <v>65% – 70%</v>
      </c>
      <c r="B289" s="1" t="s">
        <v>138</v>
      </c>
      <c r="C289" s="1" t="s">
        <v>493</v>
      </c>
    </row>
    <row r="290" spans="1:3" x14ac:dyDescent="0.2">
      <c r="A290" s="107" t="str">
        <f t="shared" si="15"/>
        <v>70% – 75%</v>
      </c>
      <c r="B290" s="1" t="s">
        <v>139</v>
      </c>
      <c r="C290" s="1" t="s">
        <v>494</v>
      </c>
    </row>
    <row r="291" spans="1:3" x14ac:dyDescent="0.2">
      <c r="A291" s="107" t="str">
        <f t="shared" si="15"/>
        <v>75% – 80%</v>
      </c>
      <c r="B291" s="1" t="s">
        <v>140</v>
      </c>
      <c r="C291" s="1" t="s">
        <v>495</v>
      </c>
    </row>
    <row r="292" spans="1:3" x14ac:dyDescent="0.2">
      <c r="A292" s="107" t="str">
        <f t="shared" si="15"/>
        <v>80% – 85%</v>
      </c>
      <c r="B292" s="1" t="s">
        <v>141</v>
      </c>
      <c r="C292" s="1" t="s">
        <v>496</v>
      </c>
    </row>
    <row r="293" spans="1:3" x14ac:dyDescent="0.2">
      <c r="A293" s="107" t="str">
        <f t="shared" si="15"/>
        <v>85% – 90%</v>
      </c>
      <c r="B293" s="1" t="s">
        <v>142</v>
      </c>
      <c r="C293" s="1" t="s">
        <v>497</v>
      </c>
    </row>
    <row r="294" spans="1:3" x14ac:dyDescent="0.2">
      <c r="A294" s="107" t="str">
        <f t="shared" si="15"/>
        <v>90% – 95%</v>
      </c>
      <c r="B294" s="1" t="s">
        <v>143</v>
      </c>
      <c r="C294" s="1" t="s">
        <v>498</v>
      </c>
    </row>
    <row r="295" spans="1:3" x14ac:dyDescent="0.2">
      <c r="A295" s="107" t="str">
        <f t="shared" si="15"/>
        <v>95% – 100%</v>
      </c>
      <c r="B295" s="1" t="s">
        <v>144</v>
      </c>
      <c r="C295" s="1" t="s">
        <v>499</v>
      </c>
    </row>
    <row r="296" spans="1:3" x14ac:dyDescent="0.2">
      <c r="A296" s="107" t="str">
        <f t="shared" si="15"/>
        <v>exakt 100%</v>
      </c>
      <c r="B296" s="1" t="s">
        <v>92</v>
      </c>
      <c r="C296" s="1" t="s">
        <v>500</v>
      </c>
    </row>
    <row r="297" spans="1:3" x14ac:dyDescent="0.2">
      <c r="A297" s="107" t="str">
        <f t="shared" si="15"/>
        <v>unter 40%</v>
      </c>
      <c r="B297" s="1" t="s">
        <v>318</v>
      </c>
      <c r="C297" s="1" t="s">
        <v>319</v>
      </c>
    </row>
    <row r="298" spans="1:3" x14ac:dyDescent="0.2">
      <c r="A298" s="107" t="str">
        <f t="shared" si="15"/>
        <v>40% – 49%</v>
      </c>
      <c r="B298" s="98" t="s">
        <v>320</v>
      </c>
      <c r="C298" s="1" t="s">
        <v>321</v>
      </c>
    </row>
    <row r="299" spans="1:3" x14ac:dyDescent="0.2">
      <c r="A299" s="107" t="str">
        <f t="shared" si="15"/>
        <v>50% – 59%</v>
      </c>
      <c r="B299" s="98" t="s">
        <v>322</v>
      </c>
      <c r="C299" s="1" t="s">
        <v>323</v>
      </c>
    </row>
    <row r="300" spans="1:3" x14ac:dyDescent="0.2">
      <c r="A300" s="107" t="str">
        <f t="shared" si="15"/>
        <v>60% – 69%</v>
      </c>
      <c r="B300" s="98" t="s">
        <v>324</v>
      </c>
      <c r="C300" s="1" t="s">
        <v>325</v>
      </c>
    </row>
    <row r="301" spans="1:3" x14ac:dyDescent="0.2">
      <c r="A301" s="107" t="str">
        <f t="shared" si="15"/>
        <v>70% oder höher</v>
      </c>
      <c r="B301" s="1" t="s">
        <v>326</v>
      </c>
      <c r="C301" s="1" t="s">
        <v>327</v>
      </c>
    </row>
    <row r="302" spans="1:3" x14ac:dyDescent="0.2">
      <c r="A302" s="89" t="str">
        <f t="shared" si="15"/>
        <v>Aufteilung der Gesamt-Anlagestrategie in Subkategorien</v>
      </c>
      <c r="B302" t="s">
        <v>567</v>
      </c>
      <c r="C302" t="s">
        <v>569</v>
      </c>
    </row>
    <row r="303" spans="1:3" x14ac:dyDescent="0.2">
      <c r="A303" s="89" t="str">
        <f t="shared" si="15"/>
        <v>Aufteilung der Gesamt-Anlagestrategie</v>
      </c>
      <c r="B303" t="s">
        <v>570</v>
      </c>
      <c r="C303" t="s">
        <v>571</v>
      </c>
    </row>
    <row r="304" spans="1:3" x14ac:dyDescent="0.2">
      <c r="A304" s="107" t="str">
        <f t="shared" si="15"/>
        <v>Liquidität</v>
      </c>
      <c r="B304" s="1" t="s">
        <v>17</v>
      </c>
      <c r="C304" s="1" t="s">
        <v>187</v>
      </c>
    </row>
    <row r="305" spans="1:3" x14ac:dyDescent="0.2">
      <c r="A305" s="107" t="str">
        <f t="shared" si="15"/>
        <v>Staatsanleihen CHF</v>
      </c>
      <c r="B305" s="1" t="s">
        <v>149</v>
      </c>
      <c r="C305" s="1" t="s">
        <v>328</v>
      </c>
    </row>
    <row r="306" spans="1:3" x14ac:dyDescent="0.2">
      <c r="A306" s="107" t="str">
        <f t="shared" si="15"/>
        <v>Unternehmensanleihen CHF</v>
      </c>
      <c r="B306" s="1" t="s">
        <v>150</v>
      </c>
      <c r="C306" s="1" t="s">
        <v>329</v>
      </c>
    </row>
    <row r="307" spans="1:3" x14ac:dyDescent="0.2">
      <c r="A307" s="107" t="str">
        <f t="shared" si="15"/>
        <v>Obligationen Fremdwährungen</v>
      </c>
      <c r="B307" s="1" t="s">
        <v>151</v>
      </c>
      <c r="C307" s="1" t="s">
        <v>330</v>
      </c>
    </row>
    <row r="308" spans="1:3" x14ac:dyDescent="0.2">
      <c r="A308" s="107" t="str">
        <f t="shared" si="15"/>
        <v>Wohnimmobilien Schweiz Direktanlagen</v>
      </c>
      <c r="B308" s="1" t="s">
        <v>94</v>
      </c>
      <c r="C308" s="1" t="s">
        <v>331</v>
      </c>
    </row>
    <row r="309" spans="1:3" x14ac:dyDescent="0.2">
      <c r="A309" s="107" t="str">
        <f t="shared" si="15"/>
        <v>Geschäftsimmobilien Schweiz Direktanlagen</v>
      </c>
      <c r="B309" s="1" t="s">
        <v>95</v>
      </c>
      <c r="C309" s="1" t="s">
        <v>332</v>
      </c>
    </row>
    <row r="310" spans="1:3" x14ac:dyDescent="0.2">
      <c r="A310" s="107" t="str">
        <f t="shared" si="15"/>
        <v xml:space="preserve">Immobilienfonds Schweiz </v>
      </c>
      <c r="B310" s="1" t="s">
        <v>96</v>
      </c>
      <c r="C310" s="1" t="s">
        <v>333</v>
      </c>
    </row>
    <row r="311" spans="1:3" x14ac:dyDescent="0.2">
      <c r="A311" s="107" t="str">
        <f t="shared" si="15"/>
        <v>Immobilien Ausland</v>
      </c>
      <c r="B311" s="1" t="s">
        <v>97</v>
      </c>
      <c r="C311" s="1" t="s">
        <v>334</v>
      </c>
    </row>
    <row r="312" spans="1:3" x14ac:dyDescent="0.2">
      <c r="A312" s="107" t="str">
        <f t="shared" si="15"/>
        <v>Aktien Schweiz</v>
      </c>
      <c r="B312" s="1" t="s">
        <v>98</v>
      </c>
      <c r="C312" s="1" t="s">
        <v>335</v>
      </c>
    </row>
    <row r="313" spans="1:3" x14ac:dyDescent="0.2">
      <c r="A313" s="107" t="str">
        <f t="shared" si="15"/>
        <v>Aktien Industrieländer</v>
      </c>
      <c r="B313" s="1" t="s">
        <v>99</v>
      </c>
      <c r="C313" s="1" t="s">
        <v>336</v>
      </c>
    </row>
    <row r="314" spans="1:3" x14ac:dyDescent="0.2">
      <c r="A314" s="107" t="str">
        <f t="shared" si="15"/>
        <v>Aktien Emerging Markets</v>
      </c>
      <c r="B314" s="1" t="s">
        <v>100</v>
      </c>
      <c r="C314" s="1" t="s">
        <v>337</v>
      </c>
    </row>
    <row r="315" spans="1:3" x14ac:dyDescent="0.2">
      <c r="A315" s="107" t="str">
        <f t="shared" si="15"/>
        <v>Hedge Funds</v>
      </c>
      <c r="B315" s="1" t="s">
        <v>101</v>
      </c>
      <c r="C315" s="1" t="s">
        <v>338</v>
      </c>
    </row>
    <row r="316" spans="1:3" x14ac:dyDescent="0.2">
      <c r="A316" s="107" t="str">
        <f t="shared" si="15"/>
        <v>Private Equity</v>
      </c>
      <c r="B316" s="1" t="s">
        <v>102</v>
      </c>
      <c r="C316" s="1" t="s">
        <v>339</v>
      </c>
    </row>
    <row r="317" spans="1:3" x14ac:dyDescent="0.2">
      <c r="A317" s="107" t="str">
        <f t="shared" si="15"/>
        <v>Infrastrukturanlagen</v>
      </c>
      <c r="B317" s="1" t="s">
        <v>103</v>
      </c>
      <c r="C317" s="1" t="s">
        <v>340</v>
      </c>
    </row>
    <row r="318" spans="1:3" x14ac:dyDescent="0.2">
      <c r="A318" s="107" t="str">
        <f t="shared" si="15"/>
        <v>Alternative Forderungen</v>
      </c>
      <c r="B318" s="1" t="s">
        <v>104</v>
      </c>
      <c r="C318" s="1" t="s">
        <v>341</v>
      </c>
    </row>
    <row r="319" spans="1:3" x14ac:dyDescent="0.2">
      <c r="A319" s="107" t="str">
        <f t="shared" si="15"/>
        <v>Andere alternative Anlagen</v>
      </c>
      <c r="B319" s="1" t="s">
        <v>105</v>
      </c>
      <c r="C319" s="1" t="s">
        <v>342</v>
      </c>
    </row>
    <row r="320" spans="1:3" x14ac:dyDescent="0.2">
      <c r="A320" s="89" t="str">
        <f t="shared" si="15"/>
        <v>mit der Bilanzsumme gewichtete Anlagestrategie</v>
      </c>
      <c r="B320" t="s">
        <v>451</v>
      </c>
      <c r="C320" t="s">
        <v>450</v>
      </c>
    </row>
    <row r="321" spans="1:3" x14ac:dyDescent="0.2">
      <c r="A321" s="89" t="str">
        <f t="shared" si="15"/>
        <v>Fremdwährungsexposure</v>
      </c>
      <c r="B321" t="s">
        <v>343</v>
      </c>
      <c r="C321" t="s">
        <v>344</v>
      </c>
    </row>
    <row r="322" spans="1:3" x14ac:dyDescent="0.2">
      <c r="A322" s="107" t="str">
        <f t="shared" ref="A322:A344" si="16">VLOOKUP(B322,B322:C322,language)</f>
        <v>nicht definiert</v>
      </c>
      <c r="B322" s="1" t="s">
        <v>90</v>
      </c>
      <c r="C322" s="2" t="s">
        <v>300</v>
      </c>
    </row>
    <row r="323" spans="1:3" x14ac:dyDescent="0.2">
      <c r="A323" s="107" t="str">
        <f t="shared" si="16"/>
        <v>exakt 0%</v>
      </c>
      <c r="B323" s="1" t="s">
        <v>91</v>
      </c>
      <c r="C323" s="1" t="s">
        <v>483</v>
      </c>
    </row>
    <row r="324" spans="1:3" x14ac:dyDescent="0.2">
      <c r="A324" s="107" t="str">
        <f t="shared" si="16"/>
        <v>0% – 5%</v>
      </c>
      <c r="B324" s="1" t="s">
        <v>125</v>
      </c>
      <c r="C324" s="1" t="s">
        <v>484</v>
      </c>
    </row>
    <row r="325" spans="1:3" x14ac:dyDescent="0.2">
      <c r="A325" s="107" t="str">
        <f t="shared" si="16"/>
        <v>5% – 10%</v>
      </c>
      <c r="B325" s="1" t="s">
        <v>126</v>
      </c>
      <c r="C325" s="1" t="s">
        <v>348</v>
      </c>
    </row>
    <row r="326" spans="1:3" x14ac:dyDescent="0.2">
      <c r="A326" s="107" t="str">
        <f t="shared" si="16"/>
        <v>10% – 15%</v>
      </c>
      <c r="B326" s="1" t="s">
        <v>127</v>
      </c>
      <c r="C326" s="1" t="s">
        <v>350</v>
      </c>
    </row>
    <row r="327" spans="1:3" x14ac:dyDescent="0.2">
      <c r="A327" s="107" t="str">
        <f t="shared" si="16"/>
        <v>15% – 20%</v>
      </c>
      <c r="B327" s="1" t="s">
        <v>128</v>
      </c>
      <c r="C327" s="1" t="s">
        <v>352</v>
      </c>
    </row>
    <row r="328" spans="1:3" x14ac:dyDescent="0.2">
      <c r="A328" s="107" t="str">
        <f t="shared" si="16"/>
        <v>20% – 25%</v>
      </c>
      <c r="B328" s="103" t="s">
        <v>129</v>
      </c>
      <c r="C328" s="1" t="s">
        <v>354</v>
      </c>
    </row>
    <row r="329" spans="1:3" x14ac:dyDescent="0.2">
      <c r="A329" s="107" t="str">
        <f t="shared" si="16"/>
        <v>25% – 30%</v>
      </c>
      <c r="B329" s="1" t="s">
        <v>130</v>
      </c>
      <c r="C329" s="1" t="s">
        <v>485</v>
      </c>
    </row>
    <row r="330" spans="1:3" x14ac:dyDescent="0.2">
      <c r="A330" s="107" t="str">
        <f t="shared" si="16"/>
        <v>30% – 35%</v>
      </c>
      <c r="B330" s="1" t="s">
        <v>131</v>
      </c>
      <c r="C330" s="1" t="s">
        <v>486</v>
      </c>
    </row>
    <row r="331" spans="1:3" x14ac:dyDescent="0.2">
      <c r="A331" s="107" t="str">
        <f t="shared" si="16"/>
        <v>35% – 40%</v>
      </c>
      <c r="B331" s="1" t="s">
        <v>132</v>
      </c>
      <c r="C331" s="1" t="s">
        <v>487</v>
      </c>
    </row>
    <row r="332" spans="1:3" x14ac:dyDescent="0.2">
      <c r="A332" s="107" t="str">
        <f t="shared" si="16"/>
        <v>40% – 45%</v>
      </c>
      <c r="B332" s="1" t="s">
        <v>133</v>
      </c>
      <c r="C332" s="1" t="s">
        <v>488</v>
      </c>
    </row>
    <row r="333" spans="1:3" x14ac:dyDescent="0.2">
      <c r="A333" s="107" t="str">
        <f t="shared" si="16"/>
        <v>45% – 50%</v>
      </c>
      <c r="B333" s="1" t="s">
        <v>134</v>
      </c>
      <c r="C333" s="1" t="s">
        <v>489</v>
      </c>
    </row>
    <row r="334" spans="1:3" x14ac:dyDescent="0.2">
      <c r="A334" s="107" t="str">
        <f t="shared" si="16"/>
        <v>50% – 55%</v>
      </c>
      <c r="B334" s="1" t="s">
        <v>135</v>
      </c>
      <c r="C334" s="1" t="s">
        <v>490</v>
      </c>
    </row>
    <row r="335" spans="1:3" x14ac:dyDescent="0.2">
      <c r="A335" s="107" t="str">
        <f t="shared" si="16"/>
        <v>55% – 60%</v>
      </c>
      <c r="B335" s="1" t="s">
        <v>136</v>
      </c>
      <c r="C335" s="1" t="s">
        <v>491</v>
      </c>
    </row>
    <row r="336" spans="1:3" x14ac:dyDescent="0.2">
      <c r="A336" s="107" t="str">
        <f t="shared" si="16"/>
        <v>60% – 65%</v>
      </c>
      <c r="B336" s="104" t="s">
        <v>137</v>
      </c>
      <c r="C336" s="1" t="s">
        <v>492</v>
      </c>
    </row>
    <row r="337" spans="1:3" x14ac:dyDescent="0.2">
      <c r="A337" s="107" t="str">
        <f t="shared" si="16"/>
        <v>65% – 70%</v>
      </c>
      <c r="B337" s="1" t="s">
        <v>138</v>
      </c>
      <c r="C337" s="1" t="s">
        <v>493</v>
      </c>
    </row>
    <row r="338" spans="1:3" x14ac:dyDescent="0.2">
      <c r="A338" s="107" t="str">
        <f t="shared" si="16"/>
        <v>70% – 75%</v>
      </c>
      <c r="B338" s="1" t="s">
        <v>139</v>
      </c>
      <c r="C338" s="1" t="s">
        <v>494</v>
      </c>
    </row>
    <row r="339" spans="1:3" x14ac:dyDescent="0.2">
      <c r="A339" s="107" t="str">
        <f t="shared" si="16"/>
        <v>75% – 80%</v>
      </c>
      <c r="B339" s="1" t="s">
        <v>140</v>
      </c>
      <c r="C339" s="1" t="s">
        <v>495</v>
      </c>
    </row>
    <row r="340" spans="1:3" x14ac:dyDescent="0.2">
      <c r="A340" s="107" t="str">
        <f t="shared" si="16"/>
        <v>80% – 85%</v>
      </c>
      <c r="B340" s="1" t="s">
        <v>141</v>
      </c>
      <c r="C340" s="1" t="s">
        <v>496</v>
      </c>
    </row>
    <row r="341" spans="1:3" x14ac:dyDescent="0.2">
      <c r="A341" s="107" t="str">
        <f t="shared" si="16"/>
        <v>85% – 90%</v>
      </c>
      <c r="B341" s="1" t="s">
        <v>142</v>
      </c>
      <c r="C341" s="1" t="s">
        <v>497</v>
      </c>
    </row>
    <row r="342" spans="1:3" x14ac:dyDescent="0.2">
      <c r="A342" s="107" t="str">
        <f t="shared" si="16"/>
        <v>90% – 95%</v>
      </c>
      <c r="B342" s="1" t="s">
        <v>143</v>
      </c>
      <c r="C342" s="1" t="s">
        <v>498</v>
      </c>
    </row>
    <row r="343" spans="1:3" x14ac:dyDescent="0.2">
      <c r="A343" s="107" t="str">
        <f t="shared" si="16"/>
        <v>95% – 100%</v>
      </c>
      <c r="B343" s="1" t="s">
        <v>144</v>
      </c>
      <c r="C343" s="1" t="s">
        <v>499</v>
      </c>
    </row>
    <row r="344" spans="1:3" x14ac:dyDescent="0.2">
      <c r="A344" s="107" t="str">
        <f t="shared" si="16"/>
        <v>exakt 100%</v>
      </c>
      <c r="B344" s="1" t="s">
        <v>92</v>
      </c>
      <c r="C344" s="1" t="s">
        <v>500</v>
      </c>
    </row>
    <row r="345" spans="1:3" x14ac:dyDescent="0.2">
      <c r="A345" s="107" t="str">
        <f t="shared" si="15"/>
        <v>unter 5%</v>
      </c>
      <c r="B345" s="98" t="s">
        <v>345</v>
      </c>
      <c r="C345" s="1" t="s">
        <v>346</v>
      </c>
    </row>
    <row r="346" spans="1:3" x14ac:dyDescent="0.2">
      <c r="A346" s="107" t="str">
        <f t="shared" si="15"/>
        <v>5% – 9%</v>
      </c>
      <c r="B346" s="98" t="s">
        <v>347</v>
      </c>
      <c r="C346" s="1" t="s">
        <v>348</v>
      </c>
    </row>
    <row r="347" spans="1:3" x14ac:dyDescent="0.2">
      <c r="A347" s="107" t="str">
        <f t="shared" si="15"/>
        <v>10% – 14%</v>
      </c>
      <c r="B347" s="98" t="s">
        <v>349</v>
      </c>
      <c r="C347" s="1" t="s">
        <v>350</v>
      </c>
    </row>
    <row r="348" spans="1:3" x14ac:dyDescent="0.2">
      <c r="A348" s="107" t="str">
        <f t="shared" si="15"/>
        <v>15% – 19%</v>
      </c>
      <c r="B348" s="98" t="s">
        <v>351</v>
      </c>
      <c r="C348" s="1" t="s">
        <v>352</v>
      </c>
    </row>
    <row r="349" spans="1:3" x14ac:dyDescent="0.2">
      <c r="A349" s="107" t="str">
        <f t="shared" si="15"/>
        <v>20% – 24%</v>
      </c>
      <c r="B349" s="98" t="s">
        <v>353</v>
      </c>
      <c r="C349" s="1" t="s">
        <v>354</v>
      </c>
    </row>
    <row r="350" spans="1:3" x14ac:dyDescent="0.2">
      <c r="A350" s="107" t="str">
        <f t="shared" si="15"/>
        <v>25% oder mehr</v>
      </c>
      <c r="B350" s="1" t="s">
        <v>355</v>
      </c>
      <c r="C350" s="1" t="s">
        <v>356</v>
      </c>
    </row>
    <row r="351" spans="1:3" x14ac:dyDescent="0.2">
      <c r="A351" s="89" t="str">
        <f t="shared" si="15"/>
        <v>Geschätzte Volatilität</v>
      </c>
      <c r="B351" t="s">
        <v>535</v>
      </c>
      <c r="C351" t="s">
        <v>536</v>
      </c>
    </row>
    <row r="352" spans="1:3" x14ac:dyDescent="0.2">
      <c r="A352" s="107" t="str">
        <f t="shared" si="15"/>
        <v>nicht definiert</v>
      </c>
      <c r="B352" s="1" t="s">
        <v>90</v>
      </c>
      <c r="C352" s="2" t="s">
        <v>300</v>
      </c>
    </row>
    <row r="353" spans="1:3" x14ac:dyDescent="0.2">
      <c r="A353" s="107" t="str">
        <f t="shared" si="15"/>
        <v>unter 1.0%</v>
      </c>
      <c r="B353" s="1" t="s">
        <v>562</v>
      </c>
      <c r="C353" s="2" t="s">
        <v>563</v>
      </c>
    </row>
    <row r="354" spans="1:3" x14ac:dyDescent="0.2">
      <c r="A354" s="107" t="str">
        <f t="shared" si="15"/>
        <v>1.0% – 1.9%</v>
      </c>
      <c r="B354" s="1" t="s">
        <v>611</v>
      </c>
      <c r="C354" s="1" t="s">
        <v>621</v>
      </c>
    </row>
    <row r="355" spans="1:3" x14ac:dyDescent="0.2">
      <c r="A355" s="107" t="str">
        <f t="shared" si="15"/>
        <v>2.0% – 2.9%</v>
      </c>
      <c r="B355" s="1" t="s">
        <v>612</v>
      </c>
      <c r="C355" s="1" t="s">
        <v>622</v>
      </c>
    </row>
    <row r="356" spans="1:3" x14ac:dyDescent="0.2">
      <c r="A356" s="107" t="str">
        <f t="shared" si="15"/>
        <v>3.0% – 3.9%</v>
      </c>
      <c r="B356" s="1" t="s">
        <v>613</v>
      </c>
      <c r="C356" s="1" t="s">
        <v>623</v>
      </c>
    </row>
    <row r="357" spans="1:3" x14ac:dyDescent="0.2">
      <c r="A357" s="107" t="str">
        <f t="shared" si="15"/>
        <v>4.0% – 4.9%</v>
      </c>
      <c r="B357" s="1" t="s">
        <v>614</v>
      </c>
      <c r="C357" s="1" t="s">
        <v>624</v>
      </c>
    </row>
    <row r="358" spans="1:3" x14ac:dyDescent="0.2">
      <c r="A358" s="107" t="str">
        <f t="shared" si="15"/>
        <v>5.0% – 5.9%</v>
      </c>
      <c r="B358" s="1" t="s">
        <v>615</v>
      </c>
      <c r="C358" s="1" t="s">
        <v>625</v>
      </c>
    </row>
    <row r="359" spans="1:3" x14ac:dyDescent="0.2">
      <c r="A359" s="107" t="str">
        <f t="shared" ref="A359:A363" si="17">VLOOKUP(B359,B359:C359,language)</f>
        <v>6.0% – 6.9%</v>
      </c>
      <c r="B359" s="1" t="s">
        <v>616</v>
      </c>
      <c r="C359" s="1" t="s">
        <v>626</v>
      </c>
    </row>
    <row r="360" spans="1:3" x14ac:dyDescent="0.2">
      <c r="A360" s="107" t="str">
        <f t="shared" si="17"/>
        <v>7.0% – 7.9%</v>
      </c>
      <c r="B360" s="1" t="s">
        <v>617</v>
      </c>
      <c r="C360" s="1" t="s">
        <v>627</v>
      </c>
    </row>
    <row r="361" spans="1:3" x14ac:dyDescent="0.2">
      <c r="A361" s="107" t="str">
        <f t="shared" si="17"/>
        <v>8.0% – 8.9%</v>
      </c>
      <c r="B361" s="1" t="s">
        <v>618</v>
      </c>
      <c r="C361" s="1" t="s">
        <v>628</v>
      </c>
    </row>
    <row r="362" spans="1:3" x14ac:dyDescent="0.2">
      <c r="A362" s="107" t="str">
        <f t="shared" si="17"/>
        <v>9.0% – 9.9%</v>
      </c>
      <c r="B362" s="1" t="s">
        <v>619</v>
      </c>
      <c r="C362" s="1" t="s">
        <v>629</v>
      </c>
    </row>
    <row r="363" spans="1:3" x14ac:dyDescent="0.2">
      <c r="A363" s="107" t="str">
        <f t="shared" si="17"/>
        <v>10.0% oder höher</v>
      </c>
      <c r="B363" s="102" t="s">
        <v>620</v>
      </c>
      <c r="C363" s="1" t="s">
        <v>630</v>
      </c>
    </row>
    <row r="364" spans="1:3" x14ac:dyDescent="0.2">
      <c r="A364" s="89" t="str">
        <f t="shared" si="15"/>
        <v>Ziel-Wertschwankungsreserven</v>
      </c>
      <c r="B364" t="s">
        <v>357</v>
      </c>
      <c r="C364" t="s">
        <v>358</v>
      </c>
    </row>
    <row r="365" spans="1:3" x14ac:dyDescent="0.2">
      <c r="A365" s="107" t="str">
        <f t="shared" si="15"/>
        <v>nicht definiert</v>
      </c>
      <c r="B365" s="1" t="s">
        <v>90</v>
      </c>
      <c r="C365" s="2" t="s">
        <v>300</v>
      </c>
    </row>
    <row r="366" spans="1:3" x14ac:dyDescent="0.2">
      <c r="A366" s="107" t="str">
        <f t="shared" si="15"/>
        <v>exakt 0%</v>
      </c>
      <c r="B366" s="1" t="s">
        <v>91</v>
      </c>
      <c r="C366" s="1" t="s">
        <v>483</v>
      </c>
    </row>
    <row r="367" spans="1:3" x14ac:dyDescent="0.2">
      <c r="A367" s="107" t="str">
        <f t="shared" si="15"/>
        <v>0% – 5%</v>
      </c>
      <c r="B367" s="1" t="s">
        <v>125</v>
      </c>
      <c r="C367" s="1" t="s">
        <v>484</v>
      </c>
    </row>
    <row r="368" spans="1:3" x14ac:dyDescent="0.2">
      <c r="A368" s="107" t="str">
        <f t="shared" si="15"/>
        <v>5% – 10%</v>
      </c>
      <c r="B368" s="1" t="s">
        <v>126</v>
      </c>
      <c r="C368" s="1" t="s">
        <v>348</v>
      </c>
    </row>
    <row r="369" spans="1:3" x14ac:dyDescent="0.2">
      <c r="A369" s="107" t="str">
        <f t="shared" si="15"/>
        <v>10% – 15%</v>
      </c>
      <c r="B369" s="1" t="s">
        <v>127</v>
      </c>
      <c r="C369" s="1" t="s">
        <v>350</v>
      </c>
    </row>
    <row r="370" spans="1:3" x14ac:dyDescent="0.2">
      <c r="A370" s="107" t="str">
        <f t="shared" si="15"/>
        <v>15% – 20%</v>
      </c>
      <c r="B370" s="1" t="s">
        <v>128</v>
      </c>
      <c r="C370" s="1" t="s">
        <v>352</v>
      </c>
    </row>
    <row r="371" spans="1:3" x14ac:dyDescent="0.2">
      <c r="A371" s="107" t="str">
        <f t="shared" si="15"/>
        <v>20% – 25%</v>
      </c>
      <c r="B371" s="103" t="s">
        <v>129</v>
      </c>
      <c r="C371" s="1" t="s">
        <v>354</v>
      </c>
    </row>
    <row r="372" spans="1:3" x14ac:dyDescent="0.2">
      <c r="A372" s="107" t="str">
        <f t="shared" si="15"/>
        <v>25% – 30%</v>
      </c>
      <c r="B372" s="1" t="s">
        <v>130</v>
      </c>
      <c r="C372" s="1" t="s">
        <v>485</v>
      </c>
    </row>
    <row r="373" spans="1:3" x14ac:dyDescent="0.2">
      <c r="A373" s="107" t="str">
        <f t="shared" si="15"/>
        <v>30% – 35%</v>
      </c>
      <c r="B373" s="1" t="s">
        <v>131</v>
      </c>
      <c r="C373" s="1" t="s">
        <v>486</v>
      </c>
    </row>
    <row r="374" spans="1:3" x14ac:dyDescent="0.2">
      <c r="A374" s="107" t="str">
        <f t="shared" si="15"/>
        <v>35% – 40%</v>
      </c>
      <c r="B374" s="1" t="s">
        <v>132</v>
      </c>
      <c r="C374" s="1" t="s">
        <v>487</v>
      </c>
    </row>
    <row r="375" spans="1:3" x14ac:dyDescent="0.2">
      <c r="A375" s="107" t="str">
        <f t="shared" si="15"/>
        <v>40% – 45%</v>
      </c>
      <c r="B375" s="1" t="s">
        <v>133</v>
      </c>
      <c r="C375" s="1" t="s">
        <v>488</v>
      </c>
    </row>
    <row r="376" spans="1:3" x14ac:dyDescent="0.2">
      <c r="A376" s="107" t="str">
        <f t="shared" si="15"/>
        <v>45% – 50%</v>
      </c>
      <c r="B376" s="1" t="s">
        <v>134</v>
      </c>
      <c r="C376" s="1" t="s">
        <v>489</v>
      </c>
    </row>
    <row r="377" spans="1:3" x14ac:dyDescent="0.2">
      <c r="A377" s="107" t="str">
        <f t="shared" si="15"/>
        <v>50% – 55%</v>
      </c>
      <c r="B377" s="1" t="s">
        <v>135</v>
      </c>
      <c r="C377" s="1" t="s">
        <v>490</v>
      </c>
    </row>
    <row r="378" spans="1:3" x14ac:dyDescent="0.2">
      <c r="A378" s="107" t="str">
        <f t="shared" si="15"/>
        <v>55% – 60%</v>
      </c>
      <c r="B378" s="1" t="s">
        <v>136</v>
      </c>
      <c r="C378" s="1" t="s">
        <v>491</v>
      </c>
    </row>
    <row r="379" spans="1:3" x14ac:dyDescent="0.2">
      <c r="A379" s="107" t="str">
        <f t="shared" si="15"/>
        <v>60% – 65%</v>
      </c>
      <c r="B379" s="104" t="s">
        <v>137</v>
      </c>
      <c r="C379" s="1" t="s">
        <v>492</v>
      </c>
    </row>
    <row r="380" spans="1:3" x14ac:dyDescent="0.2">
      <c r="A380" s="107" t="str">
        <f t="shared" si="15"/>
        <v>65% – 70%</v>
      </c>
      <c r="B380" s="1" t="s">
        <v>138</v>
      </c>
      <c r="C380" s="1" t="s">
        <v>493</v>
      </c>
    </row>
    <row r="381" spans="1:3" x14ac:dyDescent="0.2">
      <c r="A381" s="107" t="str">
        <f t="shared" si="15"/>
        <v>70% – 75%</v>
      </c>
      <c r="B381" s="1" t="s">
        <v>139</v>
      </c>
      <c r="C381" s="1" t="s">
        <v>494</v>
      </c>
    </row>
    <row r="382" spans="1:3" x14ac:dyDescent="0.2">
      <c r="A382" s="107" t="str">
        <f t="shared" si="15"/>
        <v>75% – 80%</v>
      </c>
      <c r="B382" s="1" t="s">
        <v>140</v>
      </c>
      <c r="C382" s="1" t="s">
        <v>495</v>
      </c>
    </row>
    <row r="383" spans="1:3" x14ac:dyDescent="0.2">
      <c r="A383" s="107" t="str">
        <f t="shared" si="15"/>
        <v>80% – 85%</v>
      </c>
      <c r="B383" s="1" t="s">
        <v>141</v>
      </c>
      <c r="C383" s="1" t="s">
        <v>496</v>
      </c>
    </row>
    <row r="384" spans="1:3" x14ac:dyDescent="0.2">
      <c r="A384" s="107" t="str">
        <f t="shared" si="15"/>
        <v>85% – 90%</v>
      </c>
      <c r="B384" s="1" t="s">
        <v>142</v>
      </c>
      <c r="C384" s="1" t="s">
        <v>497</v>
      </c>
    </row>
    <row r="385" spans="1:3" x14ac:dyDescent="0.2">
      <c r="A385" s="107" t="str">
        <f t="shared" si="15"/>
        <v>90% – 95%</v>
      </c>
      <c r="B385" s="1" t="s">
        <v>143</v>
      </c>
      <c r="C385" s="1" t="s">
        <v>498</v>
      </c>
    </row>
    <row r="386" spans="1:3" x14ac:dyDescent="0.2">
      <c r="A386" s="107" t="str">
        <f t="shared" si="15"/>
        <v>95% – 100%</v>
      </c>
      <c r="B386" s="1" t="s">
        <v>144</v>
      </c>
      <c r="C386" s="1" t="s">
        <v>499</v>
      </c>
    </row>
    <row r="387" spans="1:3" x14ac:dyDescent="0.2">
      <c r="A387" s="107" t="str">
        <f t="shared" si="15"/>
        <v>exakt 100%</v>
      </c>
      <c r="B387" s="1" t="s">
        <v>92</v>
      </c>
      <c r="C387" s="1" t="s">
        <v>500</v>
      </c>
    </row>
    <row r="388" spans="1:3" x14ac:dyDescent="0.2">
      <c r="A388" s="107" t="str">
        <f t="shared" si="15"/>
        <v>unter 5%</v>
      </c>
      <c r="B388" s="98" t="s">
        <v>345</v>
      </c>
      <c r="C388" s="1" t="s">
        <v>346</v>
      </c>
    </row>
    <row r="389" spans="1:3" x14ac:dyDescent="0.2">
      <c r="A389" s="107" t="str">
        <f t="shared" si="15"/>
        <v>5% – 9%</v>
      </c>
      <c r="B389" s="98" t="s">
        <v>347</v>
      </c>
      <c r="C389" s="1" t="s">
        <v>348</v>
      </c>
    </row>
    <row r="390" spans="1:3" x14ac:dyDescent="0.2">
      <c r="A390" s="107" t="str">
        <f t="shared" si="15"/>
        <v>10% – 14%</v>
      </c>
      <c r="B390" s="98" t="s">
        <v>349</v>
      </c>
      <c r="C390" s="1" t="s">
        <v>350</v>
      </c>
    </row>
    <row r="391" spans="1:3" x14ac:dyDescent="0.2">
      <c r="A391" s="107" t="str">
        <f t="shared" si="15"/>
        <v>15% – 19%</v>
      </c>
      <c r="B391" s="98" t="s">
        <v>351</v>
      </c>
      <c r="C391" s="1" t="s">
        <v>352</v>
      </c>
    </row>
    <row r="392" spans="1:3" x14ac:dyDescent="0.2">
      <c r="A392" s="107" t="str">
        <f t="shared" si="15"/>
        <v>20% – 24%</v>
      </c>
      <c r="B392" s="98" t="s">
        <v>353</v>
      </c>
      <c r="C392" s="1" t="s">
        <v>354</v>
      </c>
    </row>
    <row r="393" spans="1:3" x14ac:dyDescent="0.2">
      <c r="A393" s="107" t="str">
        <f t="shared" si="15"/>
        <v>25% oder höher</v>
      </c>
      <c r="B393" s="1" t="s">
        <v>359</v>
      </c>
      <c r="C393" s="1" t="s">
        <v>356</v>
      </c>
    </row>
    <row r="394" spans="1:3" x14ac:dyDescent="0.2">
      <c r="A394" s="89" t="str">
        <f t="shared" si="15"/>
        <v>Sanierungsmassnahmen</v>
      </c>
      <c r="B394" t="s">
        <v>196</v>
      </c>
      <c r="C394" s="4" t="s">
        <v>360</v>
      </c>
    </row>
    <row r="395" spans="1:3" x14ac:dyDescent="0.2">
      <c r="A395" s="89" t="str">
        <f t="shared" si="15"/>
        <v>Vorsorgeeinrichtungen in Unterdeckung</v>
      </c>
      <c r="B395" s="105" t="s">
        <v>158</v>
      </c>
      <c r="C395" t="s">
        <v>361</v>
      </c>
    </row>
    <row r="396" spans="1:3" x14ac:dyDescent="0.2">
      <c r="A396" s="89" t="str">
        <f>VLOOKUP(B396,B396:C396,language)</f>
        <v>Anzahl VE mit getroffenen Massnahmen</v>
      </c>
      <c r="B396" s="105" t="s">
        <v>432</v>
      </c>
      <c r="C396" s="4" t="s">
        <v>402</v>
      </c>
    </row>
    <row r="397" spans="1:3" x14ac:dyDescent="0.2">
      <c r="A397" s="107" t="str">
        <f t="shared" si="15"/>
        <v>Risikogruppe 1 – tief</v>
      </c>
      <c r="B397" s="98" t="s">
        <v>590</v>
      </c>
      <c r="C397" s="98" t="s">
        <v>362</v>
      </c>
    </row>
    <row r="398" spans="1:3" x14ac:dyDescent="0.2">
      <c r="A398" s="107" t="str">
        <f t="shared" si="15"/>
        <v>Risikogruppe 2 – eher tief</v>
      </c>
      <c r="B398" s="98" t="s">
        <v>591</v>
      </c>
      <c r="C398" s="98" t="s">
        <v>363</v>
      </c>
    </row>
    <row r="399" spans="1:3" x14ac:dyDescent="0.2">
      <c r="A399" s="107" t="str">
        <f t="shared" ref="A399:A472" si="18">VLOOKUP(B399,B399:C399,language)</f>
        <v>Risikogruppe 3 – mittel</v>
      </c>
      <c r="B399" s="98" t="s">
        <v>367</v>
      </c>
      <c r="C399" s="98" t="s">
        <v>364</v>
      </c>
    </row>
    <row r="400" spans="1:3" x14ac:dyDescent="0.2">
      <c r="A400" s="107" t="str">
        <f t="shared" si="18"/>
        <v>Risikogruppe 4 – eher hoch</v>
      </c>
      <c r="B400" s="98" t="s">
        <v>368</v>
      </c>
      <c r="C400" s="98" t="s">
        <v>365</v>
      </c>
    </row>
    <row r="401" spans="1:3" x14ac:dyDescent="0.2">
      <c r="A401" s="107" t="str">
        <f t="shared" si="18"/>
        <v>Risikogruppe 5 – hoch</v>
      </c>
      <c r="B401" s="98" t="s">
        <v>369</v>
      </c>
      <c r="C401" s="98" t="s">
        <v>366</v>
      </c>
    </row>
    <row r="402" spans="1:3" x14ac:dyDescent="0.2">
      <c r="A402" s="89" t="str">
        <f t="shared" si="18"/>
        <v>ohne Massnahmen</v>
      </c>
      <c r="B402" s="105" t="s">
        <v>433</v>
      </c>
      <c r="C402" t="s">
        <v>370</v>
      </c>
    </row>
    <row r="403" spans="1:3" x14ac:dyDescent="0.2">
      <c r="A403" s="89" t="str">
        <f t="shared" si="18"/>
        <v>schwache Massnahmen</v>
      </c>
      <c r="B403" s="105" t="s">
        <v>374</v>
      </c>
      <c r="C403" t="s">
        <v>371</v>
      </c>
    </row>
    <row r="404" spans="1:3" x14ac:dyDescent="0.2">
      <c r="A404" s="89" t="str">
        <f t="shared" si="18"/>
        <v>mittlere Massnahmen</v>
      </c>
      <c r="B404" s="105" t="s">
        <v>375</v>
      </c>
      <c r="C404" t="s">
        <v>372</v>
      </c>
    </row>
    <row r="405" spans="1:3" x14ac:dyDescent="0.2">
      <c r="A405" s="89" t="str">
        <f t="shared" si="18"/>
        <v>starke Massnahmen</v>
      </c>
      <c r="B405" s="105" t="s">
        <v>376</v>
      </c>
      <c r="C405" t="s">
        <v>373</v>
      </c>
    </row>
    <row r="406" spans="1:3" x14ac:dyDescent="0.2">
      <c r="A406" s="89" t="str">
        <f t="shared" si="18"/>
        <v>Rechtsform</v>
      </c>
      <c r="B406" t="s">
        <v>27</v>
      </c>
      <c r="C406" t="s">
        <v>171</v>
      </c>
    </row>
    <row r="407" spans="1:3" x14ac:dyDescent="0.2">
      <c r="A407" s="107" t="str">
        <f t="shared" si="18"/>
        <v>Privatrechtliche Stiftung</v>
      </c>
      <c r="B407" s="5" t="s">
        <v>29</v>
      </c>
      <c r="C407" s="1" t="s">
        <v>377</v>
      </c>
    </row>
    <row r="408" spans="1:3" x14ac:dyDescent="0.2">
      <c r="A408" s="107" t="str">
        <f t="shared" si="18"/>
        <v>Privatrechtliche Genossenschaft</v>
      </c>
      <c r="B408" s="5" t="s">
        <v>30</v>
      </c>
      <c r="C408" s="1" t="s">
        <v>172</v>
      </c>
    </row>
    <row r="409" spans="1:3" x14ac:dyDescent="0.2">
      <c r="A409" s="107" t="str">
        <f t="shared" si="18"/>
        <v>Einrichtung öffentlichen Rechts</v>
      </c>
      <c r="B409" s="5" t="s">
        <v>31</v>
      </c>
      <c r="C409" s="1" t="s">
        <v>378</v>
      </c>
    </row>
    <row r="410" spans="1:3" x14ac:dyDescent="0.2">
      <c r="A410" s="89" t="str">
        <f t="shared" si="18"/>
        <v>Arbeitgeber und Garantieform</v>
      </c>
      <c r="B410" t="s">
        <v>145</v>
      </c>
      <c r="C410" t="s">
        <v>379</v>
      </c>
    </row>
    <row r="411" spans="1:3" x14ac:dyDescent="0.2">
      <c r="A411" s="107" t="str">
        <f t="shared" si="18"/>
        <v>Privatrechtlicher Arbeitgeber</v>
      </c>
      <c r="B411" s="5" t="s">
        <v>32</v>
      </c>
      <c r="C411" s="1" t="s">
        <v>173</v>
      </c>
    </row>
    <row r="412" spans="1:3" x14ac:dyDescent="0.2">
      <c r="A412" s="107" t="str">
        <f>VLOOKUP(B412,B412:C412,language)</f>
        <v>Öffentlich-rechtlicher Arbeitgeber</v>
      </c>
      <c r="B412" s="5" t="s">
        <v>174</v>
      </c>
      <c r="C412" s="1" t="s">
        <v>175</v>
      </c>
    </row>
    <row r="413" spans="1:3" x14ac:dyDescent="0.2">
      <c r="A413" s="107" t="str">
        <f t="shared" si="18"/>
        <v xml:space="preserve">   Vollkapitalisierung ohne Staatsgarantie</v>
      </c>
      <c r="B413" s="5" t="s">
        <v>501</v>
      </c>
      <c r="C413" s="1" t="s">
        <v>505</v>
      </c>
    </row>
    <row r="414" spans="1:3" x14ac:dyDescent="0.2">
      <c r="A414" s="107" t="str">
        <f t="shared" si="18"/>
        <v xml:space="preserve">   Vollkapitalisierung mit Staatsgarantie</v>
      </c>
      <c r="B414" s="5" t="s">
        <v>502</v>
      </c>
      <c r="C414" s="1" t="s">
        <v>506</v>
      </c>
    </row>
    <row r="415" spans="1:3" x14ac:dyDescent="0.2">
      <c r="A415" s="107" t="str">
        <f t="shared" si="18"/>
        <v xml:space="preserve">   Teilkapitalisierung</v>
      </c>
      <c r="B415" s="5" t="s">
        <v>503</v>
      </c>
      <c r="C415" s="1" t="s">
        <v>507</v>
      </c>
    </row>
    <row r="416" spans="1:3" x14ac:dyDescent="0.2">
      <c r="A416" s="107" t="str">
        <f t="shared" si="18"/>
        <v xml:space="preserve">   Zukünftiges System noch unklar</v>
      </c>
      <c r="B416" s="5" t="s">
        <v>504</v>
      </c>
      <c r="C416" s="1" t="s">
        <v>508</v>
      </c>
    </row>
    <row r="417" spans="1:3" x14ac:dyDescent="0.2">
      <c r="A417" s="89" t="str">
        <f t="shared" si="18"/>
        <v>Versicherungsdeckung</v>
      </c>
      <c r="B417" t="s">
        <v>146</v>
      </c>
      <c r="C417" t="s">
        <v>380</v>
      </c>
    </row>
    <row r="418" spans="1:3" x14ac:dyDescent="0.2">
      <c r="A418" s="107" t="str">
        <f t="shared" si="18"/>
        <v>Autonom ohne Rückversicherung</v>
      </c>
      <c r="B418" s="5" t="s">
        <v>33</v>
      </c>
      <c r="C418" s="1" t="s">
        <v>179</v>
      </c>
    </row>
    <row r="419" spans="1:3" x14ac:dyDescent="0.2">
      <c r="A419" s="107" t="str">
        <f t="shared" si="18"/>
        <v>Autonom mit Stop-Loss-Versicherung</v>
      </c>
      <c r="B419" s="5" t="s">
        <v>35</v>
      </c>
      <c r="C419" s="1" t="s">
        <v>381</v>
      </c>
    </row>
    <row r="420" spans="1:3" x14ac:dyDescent="0.2">
      <c r="A420" s="107" t="str">
        <f t="shared" si="18"/>
        <v>Autonom mit Excess-of-Loss-Versicherung</v>
      </c>
      <c r="B420" s="5" t="s">
        <v>34</v>
      </c>
      <c r="C420" s="1" t="s">
        <v>382</v>
      </c>
    </row>
    <row r="421" spans="1:3" x14ac:dyDescent="0.2">
      <c r="A421" s="107" t="str">
        <f t="shared" si="18"/>
        <v>Teilautonom: Altersrenten durch VE sichergestellt</v>
      </c>
      <c r="B421" s="5" t="s">
        <v>36</v>
      </c>
      <c r="C421" s="1" t="s">
        <v>383</v>
      </c>
    </row>
    <row r="422" spans="1:3" x14ac:dyDescent="0.2">
      <c r="A422" s="107" t="str">
        <f t="shared" si="18"/>
        <v>Teilautonom: Kauf individueller Altersrenten bei einer Versicherung</v>
      </c>
      <c r="B422" s="5" t="s">
        <v>37</v>
      </c>
      <c r="C422" s="1" t="s">
        <v>384</v>
      </c>
    </row>
    <row r="423" spans="1:3" x14ac:dyDescent="0.2">
      <c r="A423" s="107" t="str">
        <f t="shared" si="18"/>
        <v>Vollversicherung (Kollektiv)</v>
      </c>
      <c r="B423" s="5" t="s">
        <v>38</v>
      </c>
      <c r="C423" s="1" t="s">
        <v>385</v>
      </c>
    </row>
    <row r="424" spans="1:3" x14ac:dyDescent="0.2">
      <c r="A424" s="107" t="str">
        <f t="shared" si="18"/>
        <v>Spareinrichtung</v>
      </c>
      <c r="B424" s="5" t="s">
        <v>3</v>
      </c>
      <c r="C424" s="1" t="s">
        <v>386</v>
      </c>
    </row>
    <row r="425" spans="1:3" x14ac:dyDescent="0.2">
      <c r="A425" s="89" t="str">
        <f t="shared" si="18"/>
        <v>Registrierung und Umfang der Leistungen</v>
      </c>
      <c r="B425" t="s">
        <v>436</v>
      </c>
      <c r="C425" t="s">
        <v>511</v>
      </c>
    </row>
    <row r="426" spans="1:3" x14ac:dyDescent="0.2">
      <c r="A426" s="107" t="str">
        <f t="shared" si="18"/>
        <v>Obligatorische Leistungen (inkl. umhüllende VE)</v>
      </c>
      <c r="B426" s="5" t="s">
        <v>39</v>
      </c>
      <c r="C426" s="1" t="s">
        <v>387</v>
      </c>
    </row>
    <row r="427" spans="1:3" x14ac:dyDescent="0.2">
      <c r="A427" s="107" t="str">
        <f t="shared" si="18"/>
        <v>Nur überobligatorische Leistungen</v>
      </c>
      <c r="B427" s="5" t="s">
        <v>40</v>
      </c>
      <c r="C427" s="1" t="s">
        <v>388</v>
      </c>
    </row>
    <row r="428" spans="1:3" x14ac:dyDescent="0.2">
      <c r="A428" s="89" t="str">
        <f t="shared" si="18"/>
        <v>Verwaltungsform</v>
      </c>
      <c r="B428" t="s">
        <v>41</v>
      </c>
      <c r="C428" t="s">
        <v>176</v>
      </c>
    </row>
    <row r="429" spans="1:3" x14ac:dyDescent="0.2">
      <c r="A429" s="107" t="str">
        <f t="shared" si="18"/>
        <v>Vorsorgeeinrichtung eines Arbeitgebers</v>
      </c>
      <c r="B429" s="5" t="s">
        <v>42</v>
      </c>
      <c r="C429" s="1" t="s">
        <v>389</v>
      </c>
    </row>
    <row r="430" spans="1:3" x14ac:dyDescent="0.2">
      <c r="A430" s="107" t="str">
        <f t="shared" si="18"/>
        <v>Vorsorgeeinrichtung eines Konzerns</v>
      </c>
      <c r="B430" s="5" t="s">
        <v>43</v>
      </c>
      <c r="C430" s="1" t="s">
        <v>390</v>
      </c>
    </row>
    <row r="431" spans="1:3" x14ac:dyDescent="0.2">
      <c r="A431" s="107" t="str">
        <f t="shared" si="18"/>
        <v>Anderer Zusammenschluss mehrerer Arbeitgeber</v>
      </c>
      <c r="B431" s="5" t="s">
        <v>44</v>
      </c>
      <c r="C431" s="1" t="s">
        <v>391</v>
      </c>
    </row>
    <row r="432" spans="1:3" x14ac:dyDescent="0.2">
      <c r="A432" s="107" t="str">
        <f t="shared" si="18"/>
        <v>Gemeinschaftseinrichtung</v>
      </c>
      <c r="B432" s="5" t="s">
        <v>45</v>
      </c>
      <c r="C432" s="1" t="s">
        <v>178</v>
      </c>
    </row>
    <row r="433" spans="1:3" x14ac:dyDescent="0.2">
      <c r="A433" s="107" t="str">
        <f t="shared" si="18"/>
        <v>Sammeleinrichtung</v>
      </c>
      <c r="B433" s="5" t="s">
        <v>46</v>
      </c>
      <c r="C433" s="1" t="s">
        <v>177</v>
      </c>
    </row>
    <row r="434" spans="1:3" x14ac:dyDescent="0.2">
      <c r="A434" s="107" t="str">
        <f t="shared" si="18"/>
        <v>Sammel-/Gemeinschaftseinrichtung öffentlich-rechtl. Arbeitgeber</v>
      </c>
      <c r="B434" s="5" t="s">
        <v>47</v>
      </c>
      <c r="C434" s="1" t="s">
        <v>392</v>
      </c>
    </row>
    <row r="435" spans="1:3" x14ac:dyDescent="0.2">
      <c r="A435" s="89" t="str">
        <f>VLOOKUP(B435,B435:C435,language)</f>
        <v>Schwerpunkt: Drei Zinssätze als zentrale Steuerungsgrössen</v>
      </c>
      <c r="B435" s="89" t="s">
        <v>157</v>
      </c>
      <c r="C435" s="105" t="s">
        <v>410</v>
      </c>
    </row>
    <row r="436" spans="1:3" x14ac:dyDescent="0.2">
      <c r="A436" s="89" t="str">
        <f>VLOOKUP(B436,B436:C436,language)</f>
        <v>Künftiger Wert von 100 bei zehn Jahren Laufzeit und fixer jährlicher Verzinsung</v>
      </c>
      <c r="B436" s="105" t="s">
        <v>414</v>
      </c>
      <c r="C436" t="s">
        <v>441</v>
      </c>
    </row>
    <row r="437" spans="1:3" x14ac:dyDescent="0.2">
      <c r="A437" s="89" t="str">
        <f>VLOOKUP(B437,B437:C437,language)</f>
        <v>Aktueller Wert von 100 bei Auszahlung in zehn Jahren und fixer jährlicher Verzinsung</v>
      </c>
      <c r="B437" s="105" t="s">
        <v>415</v>
      </c>
      <c r="C437" t="s">
        <v>442</v>
      </c>
    </row>
    <row r="438" spans="1:3" x14ac:dyDescent="0.2">
      <c r="A438" s="89" t="str">
        <f>VLOOKUP(B438,B438:C438,language)</f>
        <v>Höhe der jährlichen Altersrente bei einem Altersguthaben von 100 und fixem Zinsversprechen bei Pensionierung</v>
      </c>
      <c r="B438" s="105" t="s">
        <v>411</v>
      </c>
      <c r="C438" s="4" t="s">
        <v>443</v>
      </c>
    </row>
    <row r="439" spans="1:3" x14ac:dyDescent="0.2">
      <c r="A439" s="89" t="str">
        <f>VLOOKUP(B439,B439:C439,language)</f>
        <v>Zinssatz</v>
      </c>
      <c r="B439" t="s">
        <v>412</v>
      </c>
      <c r="C439" t="s">
        <v>413</v>
      </c>
    </row>
    <row r="440" spans="1:3" x14ac:dyDescent="0.2">
      <c r="A440" s="89" t="str">
        <f t="shared" si="18"/>
        <v>Künftiger Wert</v>
      </c>
      <c r="B440" t="s">
        <v>155</v>
      </c>
      <c r="C440" t="s">
        <v>393</v>
      </c>
    </row>
    <row r="441" spans="1:3" x14ac:dyDescent="0.2">
      <c r="A441" s="89" t="str">
        <f t="shared" si="18"/>
        <v>Aktueller Wert</v>
      </c>
      <c r="B441" t="s">
        <v>156</v>
      </c>
      <c r="C441" t="s">
        <v>394</v>
      </c>
    </row>
    <row r="442" spans="1:3" x14ac:dyDescent="0.2">
      <c r="A442" s="89" t="str">
        <f t="shared" si="18"/>
        <v>Jährliche Altersrente</v>
      </c>
      <c r="B442" t="s">
        <v>395</v>
      </c>
      <c r="C442" t="s">
        <v>396</v>
      </c>
    </row>
    <row r="443" spans="1:3" x14ac:dyDescent="0.2">
      <c r="A443" s="89" t="str">
        <f t="shared" si="18"/>
        <v>Entwicklung des Zinsniveaus in den letzten 25 Jahren</v>
      </c>
      <c r="B443" t="s">
        <v>397</v>
      </c>
      <c r="C443" t="s">
        <v>398</v>
      </c>
    </row>
    <row r="444" spans="1:3" x14ac:dyDescent="0.2">
      <c r="A444" s="89" t="str">
        <f>VLOOKUP(B444,B444:C444,language)</f>
        <v>Jahr</v>
      </c>
      <c r="B444" s="89" t="s">
        <v>152</v>
      </c>
      <c r="C444" s="105" t="s">
        <v>417</v>
      </c>
    </row>
    <row r="445" spans="1:3" x14ac:dyDescent="0.2">
      <c r="A445" s="89" t="str">
        <f>VLOOKUP(B445,B445:C445,language)</f>
        <v>Rendite Bundesobligationen</v>
      </c>
      <c r="B445" s="89" t="s">
        <v>153</v>
      </c>
      <c r="C445" t="s">
        <v>399</v>
      </c>
    </row>
    <row r="446" spans="1:3" x14ac:dyDescent="0.2">
      <c r="A446" s="89" t="str">
        <f>VLOOKUP(B446,B446:C446,language)</f>
        <v>Durchschnittlicher technischer Zins</v>
      </c>
      <c r="B446" s="105" t="s">
        <v>416</v>
      </c>
      <c r="C446" t="s">
        <v>400</v>
      </c>
    </row>
    <row r="447" spans="1:3" x14ac:dyDescent="0.2">
      <c r="A447" s="89" t="str">
        <f>VLOOKUP(B447,B447:C447,language)</f>
        <v>BVG-Mindestzins</v>
      </c>
      <c r="B447" s="89" t="s">
        <v>154</v>
      </c>
      <c r="C447" t="s">
        <v>401</v>
      </c>
    </row>
    <row r="448" spans="1:3" x14ac:dyDescent="0.2">
      <c r="A448" s="89" t="str">
        <f t="shared" si="18"/>
        <v>Tabellarische Darstellung der drei Zinsgrössen</v>
      </c>
      <c r="B448" t="s">
        <v>207</v>
      </c>
      <c r="C448" s="105" t="s">
        <v>418</v>
      </c>
    </row>
    <row r="449" spans="1:3" x14ac:dyDescent="0.2">
      <c r="A449" s="89" t="str">
        <f t="shared" si="18"/>
        <v>Nettorendite</v>
      </c>
      <c r="B449" t="s">
        <v>564</v>
      </c>
      <c r="C449" t="s">
        <v>565</v>
      </c>
    </row>
    <row r="450" spans="1:3" x14ac:dyDescent="0.2">
      <c r="A450" s="107" t="str">
        <f t="shared" si="18"/>
        <v>nicht definiert</v>
      </c>
      <c r="B450" s="1" t="s">
        <v>90</v>
      </c>
      <c r="C450" s="2" t="s">
        <v>300</v>
      </c>
    </row>
    <row r="451" spans="1:3" x14ac:dyDescent="0.2">
      <c r="A451" s="107" t="str">
        <f t="shared" ref="A451:A452" si="19">VLOOKUP(B451,B451:C451,language)</f>
        <v>unter -10.0%</v>
      </c>
      <c r="B451" s="1" t="s">
        <v>631</v>
      </c>
      <c r="C451" s="2" t="s">
        <v>632</v>
      </c>
    </row>
    <row r="452" spans="1:3" x14ac:dyDescent="0.2">
      <c r="A452" s="107" t="str">
        <f t="shared" si="19"/>
        <v>-10.0% – -8.1%</v>
      </c>
      <c r="B452" s="98" t="s">
        <v>649</v>
      </c>
      <c r="C452" s="1" t="s">
        <v>650</v>
      </c>
    </row>
    <row r="453" spans="1:3" x14ac:dyDescent="0.2">
      <c r="A453" s="107" t="str">
        <f t="shared" si="18"/>
        <v>-8.0% – -6.1%</v>
      </c>
      <c r="B453" s="98" t="s">
        <v>651</v>
      </c>
      <c r="C453" s="1" t="s">
        <v>652</v>
      </c>
    </row>
    <row r="454" spans="1:3" x14ac:dyDescent="0.2">
      <c r="A454" s="107" t="str">
        <f t="shared" si="18"/>
        <v>-6.0% – -5.1%</v>
      </c>
      <c r="B454" s="98" t="s">
        <v>635</v>
      </c>
      <c r="C454" s="1" t="s">
        <v>641</v>
      </c>
    </row>
    <row r="455" spans="1:3" x14ac:dyDescent="0.2">
      <c r="A455" s="107" t="str">
        <f t="shared" ref="A455:A457" si="20">VLOOKUP(B455,B455:C455,language)</f>
        <v>-5.0% – -4.1%</v>
      </c>
      <c r="B455" s="98" t="s">
        <v>640</v>
      </c>
      <c r="C455" s="1" t="s">
        <v>642</v>
      </c>
    </row>
    <row r="456" spans="1:3" x14ac:dyDescent="0.2">
      <c r="A456" s="107" t="str">
        <f t="shared" si="20"/>
        <v>-4.0% – -3.1%</v>
      </c>
      <c r="B456" s="98" t="s">
        <v>636</v>
      </c>
      <c r="C456" s="1" t="s">
        <v>643</v>
      </c>
    </row>
    <row r="457" spans="1:3" x14ac:dyDescent="0.2">
      <c r="A457" s="107" t="str">
        <f t="shared" si="20"/>
        <v>-3.0% – -2.1%</v>
      </c>
      <c r="B457" s="98" t="s">
        <v>637</v>
      </c>
      <c r="C457" s="1" t="s">
        <v>644</v>
      </c>
    </row>
    <row r="458" spans="1:3" x14ac:dyDescent="0.2">
      <c r="A458" s="107" t="str">
        <f t="shared" ref="A458:A459" si="21">VLOOKUP(B458,B458:C458,language)</f>
        <v>-2.0% – -1.1%</v>
      </c>
      <c r="B458" s="98" t="s">
        <v>638</v>
      </c>
      <c r="C458" s="1" t="s">
        <v>645</v>
      </c>
    </row>
    <row r="459" spans="1:3" x14ac:dyDescent="0.2">
      <c r="A459" s="107" t="str">
        <f t="shared" si="21"/>
        <v>-1.0% – -0.1%</v>
      </c>
      <c r="B459" s="98" t="s">
        <v>639</v>
      </c>
      <c r="C459" s="1" t="s">
        <v>646</v>
      </c>
    </row>
    <row r="460" spans="1:3" x14ac:dyDescent="0.2">
      <c r="A460" s="107" t="str">
        <f t="shared" ref="A460" si="22">VLOOKUP(B460,B460:C460,language)</f>
        <v>0.0% – 0.9%</v>
      </c>
      <c r="B460" s="98" t="s">
        <v>647</v>
      </c>
      <c r="C460" s="1" t="s">
        <v>648</v>
      </c>
    </row>
    <row r="461" spans="1:3" x14ac:dyDescent="0.2">
      <c r="A461" s="107" t="str">
        <f t="shared" si="18"/>
        <v>1.0% – 1.9%</v>
      </c>
      <c r="B461" s="1" t="s">
        <v>611</v>
      </c>
      <c r="C461" s="1" t="s">
        <v>621</v>
      </c>
    </row>
    <row r="462" spans="1:3" x14ac:dyDescent="0.2">
      <c r="A462" s="107" t="str">
        <f t="shared" si="18"/>
        <v>2.0% – 2.9%</v>
      </c>
      <c r="B462" s="1" t="s">
        <v>612</v>
      </c>
      <c r="C462" s="1" t="s">
        <v>622</v>
      </c>
    </row>
    <row r="463" spans="1:3" x14ac:dyDescent="0.2">
      <c r="A463" s="107" t="str">
        <f t="shared" si="18"/>
        <v>3.0% – 3.9%</v>
      </c>
      <c r="B463" s="1" t="s">
        <v>613</v>
      </c>
      <c r="C463" s="1" t="s">
        <v>623</v>
      </c>
    </row>
    <row r="464" spans="1:3" x14ac:dyDescent="0.2">
      <c r="A464" s="107" t="str">
        <f t="shared" si="18"/>
        <v>4.0% – 4.9%</v>
      </c>
      <c r="B464" s="1" t="s">
        <v>614</v>
      </c>
      <c r="C464" s="1" t="s">
        <v>624</v>
      </c>
    </row>
    <row r="465" spans="1:3" x14ac:dyDescent="0.2">
      <c r="A465" s="107" t="str">
        <f t="shared" ref="A465:A471" si="23">VLOOKUP(B465,B465:C465,language)</f>
        <v>5.0% – 5.9%</v>
      </c>
      <c r="B465" s="1" t="s">
        <v>615</v>
      </c>
      <c r="C465" s="1" t="s">
        <v>625</v>
      </c>
    </row>
    <row r="466" spans="1:3" x14ac:dyDescent="0.2">
      <c r="A466" s="107" t="str">
        <f t="shared" si="23"/>
        <v>6.0% – 6.9%</v>
      </c>
      <c r="B466" s="1" t="s">
        <v>616</v>
      </c>
      <c r="C466" s="1" t="s">
        <v>626</v>
      </c>
    </row>
    <row r="467" spans="1:3" x14ac:dyDescent="0.2">
      <c r="A467" s="107" t="str">
        <f t="shared" si="23"/>
        <v>7.0% – 7.9%</v>
      </c>
      <c r="B467" s="1" t="s">
        <v>617</v>
      </c>
      <c r="C467" s="1" t="s">
        <v>627</v>
      </c>
    </row>
    <row r="468" spans="1:3" x14ac:dyDescent="0.2">
      <c r="A468" s="107" t="str">
        <f t="shared" si="23"/>
        <v>8.0% – 8.9%</v>
      </c>
      <c r="B468" s="1" t="s">
        <v>618</v>
      </c>
      <c r="C468" s="1" t="s">
        <v>628</v>
      </c>
    </row>
    <row r="469" spans="1:3" x14ac:dyDescent="0.2">
      <c r="A469" s="107" t="str">
        <f t="shared" ref="A469" si="24">VLOOKUP(B469,B469:C469,language)</f>
        <v>9.0% – 9.9%</v>
      </c>
      <c r="B469" s="1" t="s">
        <v>619</v>
      </c>
      <c r="C469" s="1" t="s">
        <v>629</v>
      </c>
    </row>
    <row r="470" spans="1:3" x14ac:dyDescent="0.2">
      <c r="A470" s="107" t="str">
        <f t="shared" si="23"/>
        <v>10.0% – 11.9%</v>
      </c>
      <c r="B470" s="98" t="s">
        <v>653</v>
      </c>
      <c r="C470" s="1" t="s">
        <v>654</v>
      </c>
    </row>
    <row r="471" spans="1:3" x14ac:dyDescent="0.2">
      <c r="A471" s="107" t="str">
        <f t="shared" si="23"/>
        <v>12.0% – 14.9%</v>
      </c>
      <c r="B471" s="1" t="s">
        <v>655</v>
      </c>
      <c r="C471" s="1" t="s">
        <v>656</v>
      </c>
    </row>
    <row r="472" spans="1:3" x14ac:dyDescent="0.2">
      <c r="A472" s="107" t="str">
        <f t="shared" si="18"/>
        <v>15.0% oder höher</v>
      </c>
      <c r="B472" s="102" t="s">
        <v>633</v>
      </c>
      <c r="C472" s="1" t="s">
        <v>634</v>
      </c>
    </row>
    <row r="473" spans="1:3" x14ac:dyDescent="0.2">
      <c r="A473" s="89" t="str">
        <f>VLOOKUP(B473,B473:C473,language)</f>
        <v>keine Daten erhoben</v>
      </c>
      <c r="B473" s="105" t="s">
        <v>519</v>
      </c>
      <c r="C473" s="105" t="s">
        <v>520</v>
      </c>
    </row>
    <row r="474" spans="1:3" x14ac:dyDescent="0.2">
      <c r="A474" s="89" t="str">
        <f>VLOOKUP(B474,B474:C474,language)</f>
        <v>nicht separat erhoben</v>
      </c>
      <c r="B474" s="105" t="s">
        <v>521</v>
      </c>
      <c r="C474" s="105" t="s">
        <v>522</v>
      </c>
    </row>
  </sheetData>
  <hyperlinks>
    <hyperlink ref="B14" r:id="rId1"/>
    <hyperlink ref="C14" r:id="rId2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Translation!$A$192</f>
        <v>Perioden- und Generationentafeln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Translation!$A193</f>
        <v>Periodentafel</v>
      </c>
      <c r="B12" s="30">
        <v>710</v>
      </c>
      <c r="C12" s="6">
        <v>1918201</v>
      </c>
      <c r="D12" s="6">
        <v>497362</v>
      </c>
      <c r="E12" s="150">
        <v>425188.32999999996</v>
      </c>
      <c r="F12" s="31">
        <f>E12/E$36</f>
        <v>0.43515355840731029</v>
      </c>
      <c r="G12" s="41">
        <v>808</v>
      </c>
      <c r="H12" s="42">
        <v>1939023</v>
      </c>
      <c r="I12" s="42">
        <v>541798</v>
      </c>
      <c r="J12" s="160">
        <v>445973.48</v>
      </c>
      <c r="K12" s="44">
        <f>J12/J$36</f>
        <v>0.48362821206639145</v>
      </c>
      <c r="L12" s="76">
        <v>870</v>
      </c>
      <c r="M12" s="122">
        <v>1953748</v>
      </c>
      <c r="N12" s="122">
        <v>545211</v>
      </c>
      <c r="O12" s="166">
        <v>445709.728</v>
      </c>
      <c r="P12" s="124">
        <f>O12/O$36</f>
        <v>0.4934304840476294</v>
      </c>
      <c r="Q12" s="76">
        <v>938</v>
      </c>
      <c r="R12" s="122">
        <v>2010043</v>
      </c>
      <c r="S12" s="122">
        <v>574381</v>
      </c>
      <c r="T12" s="166">
        <v>461447.31599999999</v>
      </c>
      <c r="U12" s="124">
        <f>T12/T$36</f>
        <v>0.53652600840969555</v>
      </c>
      <c r="V12" s="76">
        <v>1023</v>
      </c>
      <c r="W12" s="122">
        <v>2107408</v>
      </c>
      <c r="X12" s="122">
        <v>590812</v>
      </c>
      <c r="Y12" s="166">
        <v>472884.81300000002</v>
      </c>
      <c r="Z12" s="124">
        <f>Y12/Y$36</f>
        <v>0.57442614995032115</v>
      </c>
      <c r="AA12" s="76">
        <v>1121</v>
      </c>
      <c r="AB12" s="122">
        <v>2269024</v>
      </c>
      <c r="AC12" s="122">
        <v>653785</v>
      </c>
      <c r="AD12" s="166">
        <v>530408.76800000004</v>
      </c>
      <c r="AE12" s="124">
        <f>AD12/AD$36</f>
        <v>0.65968695001149924</v>
      </c>
      <c r="AF12" s="76">
        <v>1218</v>
      </c>
      <c r="AG12" s="122">
        <v>2064637</v>
      </c>
      <c r="AH12" s="122">
        <v>646362</v>
      </c>
      <c r="AI12" s="166">
        <v>541119.049</v>
      </c>
      <c r="AJ12" s="124">
        <f>AI12/AI$36</f>
        <v>0.72589112524838617</v>
      </c>
    </row>
    <row r="13" spans="1:36" x14ac:dyDescent="0.2">
      <c r="A13" s="114" t="str">
        <f>Translation!$A194</f>
        <v>Generationentafel</v>
      </c>
      <c r="B13" s="30">
        <v>509</v>
      </c>
      <c r="C13" s="6">
        <v>1580588</v>
      </c>
      <c r="D13" s="6">
        <v>451875</v>
      </c>
      <c r="E13" s="150">
        <v>468374.20400000003</v>
      </c>
      <c r="F13" s="31">
        <f>E13/E$36</f>
        <v>0.47935158882839402</v>
      </c>
      <c r="G13" s="41">
        <v>490</v>
      </c>
      <c r="H13" s="42">
        <v>1257148</v>
      </c>
      <c r="I13" s="42">
        <v>395207</v>
      </c>
      <c r="J13" s="160">
        <v>373480.56800000003</v>
      </c>
      <c r="K13" s="44">
        <f>J13/J$36</f>
        <v>0.40501452988500652</v>
      </c>
      <c r="L13" s="76">
        <v>471</v>
      </c>
      <c r="M13" s="122">
        <v>1148928</v>
      </c>
      <c r="N13" s="122">
        <v>372065</v>
      </c>
      <c r="O13" s="166">
        <v>351678.94799999997</v>
      </c>
      <c r="P13" s="124">
        <f>O13/O$36</f>
        <v>0.38933212052531435</v>
      </c>
      <c r="Q13" s="76">
        <v>424</v>
      </c>
      <c r="R13" s="122">
        <v>871999</v>
      </c>
      <c r="S13" s="122">
        <v>313839</v>
      </c>
      <c r="T13" s="166">
        <v>285601.815</v>
      </c>
      <c r="U13" s="124">
        <f>T13/T$36</f>
        <v>0.33206998173658098</v>
      </c>
      <c r="V13" s="76">
        <v>390</v>
      </c>
      <c r="W13" s="122">
        <v>652175</v>
      </c>
      <c r="X13" s="122">
        <v>276592</v>
      </c>
      <c r="Y13" s="166">
        <v>232449.09099999999</v>
      </c>
      <c r="Z13" s="124">
        <f>Y13/Y$36</f>
        <v>0.28236228513133038</v>
      </c>
      <c r="AA13" s="76">
        <v>366</v>
      </c>
      <c r="AB13" s="122">
        <v>430379</v>
      </c>
      <c r="AC13" s="122">
        <v>200590</v>
      </c>
      <c r="AD13" s="166">
        <v>154249.60399999999</v>
      </c>
      <c r="AE13" s="124">
        <f>AD13/AD$36</f>
        <v>0.1918453406924856</v>
      </c>
      <c r="AF13" s="76">
        <v>352</v>
      </c>
      <c r="AG13" s="122">
        <v>525131</v>
      </c>
      <c r="AH13" s="122">
        <v>185756</v>
      </c>
      <c r="AI13" s="166">
        <v>136007.753</v>
      </c>
      <c r="AJ13" s="124">
        <f>AI13/AI$36</f>
        <v>0.18244935389009853</v>
      </c>
    </row>
    <row r="14" spans="1:36" x14ac:dyDescent="0.2">
      <c r="A14" s="114" t="str">
        <f>Translation!$A195</f>
        <v>keine selbst erbrachten Rentenleistungen</v>
      </c>
      <c r="B14" s="30">
        <v>237</v>
      </c>
      <c r="C14" s="6">
        <v>816992</v>
      </c>
      <c r="D14" s="6">
        <v>269</v>
      </c>
      <c r="E14" s="150">
        <v>83536.979000000007</v>
      </c>
      <c r="F14" s="31">
        <f>E14/E$36</f>
        <v>8.5494852764295665E-2</v>
      </c>
      <c r="G14" s="41">
        <v>289</v>
      </c>
      <c r="H14" s="42">
        <v>1045726</v>
      </c>
      <c r="I14" s="42">
        <v>290</v>
      </c>
      <c r="J14" s="160">
        <v>102687.111</v>
      </c>
      <c r="K14" s="44">
        <f>J14/J$36</f>
        <v>0.11135725804860208</v>
      </c>
      <c r="L14" s="76">
        <v>313</v>
      </c>
      <c r="M14" s="122">
        <v>1073236</v>
      </c>
      <c r="N14" s="122">
        <v>215</v>
      </c>
      <c r="O14" s="166">
        <v>105899.107</v>
      </c>
      <c r="P14" s="124">
        <f>O14/O$36</f>
        <v>0.11723739542705629</v>
      </c>
      <c r="Q14" s="76">
        <v>320</v>
      </c>
      <c r="R14" s="122">
        <v>1168052</v>
      </c>
      <c r="S14" s="122">
        <v>605</v>
      </c>
      <c r="T14" s="166">
        <v>113016.008</v>
      </c>
      <c r="U14" s="124">
        <f>T14/T$36</f>
        <v>0.13140400985372341</v>
      </c>
      <c r="V14" s="76">
        <v>330</v>
      </c>
      <c r="W14" s="122">
        <v>1278572</v>
      </c>
      <c r="X14" s="122">
        <v>11197</v>
      </c>
      <c r="Y14" s="166">
        <v>117896.05</v>
      </c>
      <c r="Z14" s="124">
        <f>Y14/Y$36</f>
        <v>0.14321156491834844</v>
      </c>
      <c r="AA14" s="76">
        <v>358</v>
      </c>
      <c r="AB14" s="122">
        <v>1304634</v>
      </c>
      <c r="AC14" s="122">
        <v>14443</v>
      </c>
      <c r="AD14" s="166">
        <v>119372.643</v>
      </c>
      <c r="AE14" s="124">
        <f>AD14/AD$36</f>
        <v>0.14846770929601516</v>
      </c>
      <c r="AF14" s="76">
        <v>335</v>
      </c>
      <c r="AG14" s="122">
        <v>1342980</v>
      </c>
      <c r="AH14" s="122">
        <v>111214</v>
      </c>
      <c r="AI14" s="166">
        <v>68328.032999999996</v>
      </c>
      <c r="AJ14" s="124">
        <f>AI14/AI$36</f>
        <v>9.1659520861515367E-2</v>
      </c>
    </row>
    <row r="15" spans="1:3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</row>
    <row r="16" spans="1:3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0.99999999999999989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Periodentafel</v>
      </c>
      <c r="B52" s="33">
        <v>679</v>
      </c>
      <c r="C52" s="8">
        <v>1701038</v>
      </c>
      <c r="D52" s="8">
        <v>386047</v>
      </c>
      <c r="E52" s="152">
        <v>329780.00799999997</v>
      </c>
      <c r="F52" s="34">
        <f>E52/E$76</f>
        <v>0.39344570392747397</v>
      </c>
      <c r="G52" s="47">
        <v>776</v>
      </c>
      <c r="H52" s="48">
        <v>1676740</v>
      </c>
      <c r="I52" s="48">
        <v>409188</v>
      </c>
      <c r="J52" s="162">
        <v>334251.05200000003</v>
      </c>
      <c r="K52" s="50">
        <f>J52/J$76</f>
        <v>0.4208145769438727</v>
      </c>
      <c r="L52" s="128">
        <v>837</v>
      </c>
      <c r="M52" s="129">
        <v>1693903</v>
      </c>
      <c r="N52" s="129">
        <v>416137</v>
      </c>
      <c r="O52" s="168">
        <v>336390.93599999999</v>
      </c>
      <c r="P52" s="131">
        <f>O52/O$76</f>
        <v>0.43728155758001691</v>
      </c>
      <c r="Q52" s="128">
        <v>904</v>
      </c>
      <c r="R52" s="129">
        <v>1754170</v>
      </c>
      <c r="S52" s="129">
        <v>449462</v>
      </c>
      <c r="T52" s="168">
        <v>357355.255</v>
      </c>
      <c r="U52" s="131">
        <f>T52/T$76</f>
        <v>0.487665425798051</v>
      </c>
      <c r="V52" s="128">
        <v>993</v>
      </c>
      <c r="W52" s="129">
        <v>1869224</v>
      </c>
      <c r="X52" s="129">
        <v>476014</v>
      </c>
      <c r="Y52" s="168">
        <v>378189.21899999998</v>
      </c>
      <c r="Z52" s="131">
        <f>Y52/Y$76</f>
        <v>0.53721437273508477</v>
      </c>
      <c r="AA52" s="128">
        <v>1085</v>
      </c>
      <c r="AB52" s="129">
        <v>1954615</v>
      </c>
      <c r="AC52" s="129">
        <v>514037</v>
      </c>
      <c r="AD52" s="168">
        <v>415058.14899999998</v>
      </c>
      <c r="AE52" s="131">
        <f>AD52/AD$76</f>
        <v>0.61152182865602622</v>
      </c>
      <c r="AF52" s="128">
        <v>1168</v>
      </c>
      <c r="AG52" s="129">
        <v>1727847</v>
      </c>
      <c r="AH52" s="129">
        <v>498483</v>
      </c>
      <c r="AI52" s="168">
        <v>420673.82199999999</v>
      </c>
      <c r="AJ52" s="131">
        <f>AI52/AI$76</f>
        <v>0.68218264041718357</v>
      </c>
    </row>
    <row r="53" spans="1:36" x14ac:dyDescent="0.2">
      <c r="A53" s="114" t="str">
        <f>$A$13</f>
        <v>Generationentafel</v>
      </c>
      <c r="B53" s="33">
        <v>502</v>
      </c>
      <c r="C53" s="8">
        <v>1486022</v>
      </c>
      <c r="D53" s="8">
        <v>406536</v>
      </c>
      <c r="E53" s="152">
        <v>424867.30300000001</v>
      </c>
      <c r="F53" s="34">
        <f>E53/E$76</f>
        <v>0.5068900814163434</v>
      </c>
      <c r="G53" s="47">
        <v>484</v>
      </c>
      <c r="H53" s="48">
        <v>1214061</v>
      </c>
      <c r="I53" s="48">
        <v>376357</v>
      </c>
      <c r="J53" s="162">
        <v>357357.16399999999</v>
      </c>
      <c r="K53" s="50">
        <f>J53/J$76</f>
        <v>0.44990465366290638</v>
      </c>
      <c r="L53" s="128">
        <v>466</v>
      </c>
      <c r="M53" s="129">
        <v>1083050</v>
      </c>
      <c r="N53" s="129">
        <v>344955</v>
      </c>
      <c r="O53" s="168">
        <v>326987.62300000002</v>
      </c>
      <c r="P53" s="131">
        <f>O53/O$76</f>
        <v>0.42505799589923365</v>
      </c>
      <c r="Q53" s="128">
        <v>419</v>
      </c>
      <c r="R53" s="129">
        <v>805832</v>
      </c>
      <c r="S53" s="129">
        <v>288660</v>
      </c>
      <c r="T53" s="168">
        <v>262416.49699999997</v>
      </c>
      <c r="U53" s="131">
        <f>T53/T$76</f>
        <v>0.35810709638490684</v>
      </c>
      <c r="V53" s="128">
        <v>382</v>
      </c>
      <c r="W53" s="129">
        <v>582016</v>
      </c>
      <c r="X53" s="129">
        <v>247556</v>
      </c>
      <c r="Y53" s="168">
        <v>207896.67600000001</v>
      </c>
      <c r="Z53" s="131">
        <f>Y53/Y$76</f>
        <v>0.29531535215722043</v>
      </c>
      <c r="AA53" s="128">
        <v>359</v>
      </c>
      <c r="AB53" s="129">
        <v>405408</v>
      </c>
      <c r="AC53" s="129">
        <v>186426</v>
      </c>
      <c r="AD53" s="168">
        <v>144299.10699999999</v>
      </c>
      <c r="AE53" s="131">
        <f>AD53/AD$76</f>
        <v>0.21260166557065138</v>
      </c>
      <c r="AF53" s="128">
        <v>346</v>
      </c>
      <c r="AG53" s="129">
        <v>504201</v>
      </c>
      <c r="AH53" s="129">
        <v>174033</v>
      </c>
      <c r="AI53" s="168">
        <v>127682.541</v>
      </c>
      <c r="AJ53" s="131">
        <f>AI53/AI$76</f>
        <v>0.2070554629248009</v>
      </c>
    </row>
    <row r="54" spans="1:36" x14ac:dyDescent="0.2">
      <c r="A54" s="114" t="str">
        <f>$A$14</f>
        <v>keine selbst erbrachten Rentenleistungen</v>
      </c>
      <c r="B54" s="33">
        <v>237</v>
      </c>
      <c r="C54" s="8">
        <v>816992</v>
      </c>
      <c r="D54" s="8">
        <v>269</v>
      </c>
      <c r="E54" s="152">
        <v>83536.979000000007</v>
      </c>
      <c r="F54" s="34">
        <f>E54/E$76</f>
        <v>9.9664214656182595E-2</v>
      </c>
      <c r="G54" s="47">
        <v>289</v>
      </c>
      <c r="H54" s="48">
        <v>1045726</v>
      </c>
      <c r="I54" s="48">
        <v>290</v>
      </c>
      <c r="J54" s="162">
        <v>102687.111</v>
      </c>
      <c r="K54" s="50">
        <f>J54/J$76</f>
        <v>0.12928076939322092</v>
      </c>
      <c r="L54" s="128">
        <v>313</v>
      </c>
      <c r="M54" s="129">
        <v>1073236</v>
      </c>
      <c r="N54" s="129">
        <v>215</v>
      </c>
      <c r="O54" s="168">
        <v>105899.107</v>
      </c>
      <c r="P54" s="131">
        <f>O54/O$76</f>
        <v>0.13766044652074952</v>
      </c>
      <c r="Q54" s="128">
        <v>320</v>
      </c>
      <c r="R54" s="129">
        <v>1168052</v>
      </c>
      <c r="S54" s="129">
        <v>605</v>
      </c>
      <c r="T54" s="168">
        <v>113016.008</v>
      </c>
      <c r="U54" s="131">
        <f>T54/T$76</f>
        <v>0.15422747781704213</v>
      </c>
      <c r="V54" s="128">
        <v>330</v>
      </c>
      <c r="W54" s="129">
        <v>1278572</v>
      </c>
      <c r="X54" s="129">
        <v>11197</v>
      </c>
      <c r="Y54" s="168">
        <v>117896.05</v>
      </c>
      <c r="Z54" s="131">
        <f>Y54/Y$76</f>
        <v>0.16747027510769469</v>
      </c>
      <c r="AA54" s="128">
        <v>358</v>
      </c>
      <c r="AB54" s="129">
        <v>1304634</v>
      </c>
      <c r="AC54" s="129">
        <v>14443</v>
      </c>
      <c r="AD54" s="168">
        <v>119372.643</v>
      </c>
      <c r="AE54" s="131">
        <f>AD54/AD$76</f>
        <v>0.17587650577332237</v>
      </c>
      <c r="AF54" s="128">
        <v>333</v>
      </c>
      <c r="AG54" s="129">
        <v>1342584</v>
      </c>
      <c r="AH54" s="129">
        <v>111111</v>
      </c>
      <c r="AI54" s="168">
        <v>68302.281000000003</v>
      </c>
      <c r="AJ54" s="131">
        <f>AI54/AI$76</f>
        <v>0.11076189665801556</v>
      </c>
    </row>
    <row r="55" spans="1:3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1.0000000000000002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0.99999999999999978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Periodentafel</v>
      </c>
      <c r="B92" s="36">
        <v>31</v>
      </c>
      <c r="C92" s="10">
        <v>217163</v>
      </c>
      <c r="D92" s="10">
        <v>111315</v>
      </c>
      <c r="E92" s="154">
        <v>95408.322</v>
      </c>
      <c r="F92" s="37">
        <f>E92/E$116</f>
        <v>0.6868096954356111</v>
      </c>
      <c r="G92" s="53">
        <v>32</v>
      </c>
      <c r="H92" s="54">
        <v>262283</v>
      </c>
      <c r="I92" s="54">
        <v>132610</v>
      </c>
      <c r="J92" s="164">
        <v>111722.428</v>
      </c>
      <c r="K92" s="56">
        <f>J92/J$116</f>
        <v>0.87388400741918593</v>
      </c>
      <c r="L92" s="136">
        <v>33</v>
      </c>
      <c r="M92" s="137">
        <v>259845</v>
      </c>
      <c r="N92" s="137">
        <v>129074</v>
      </c>
      <c r="O92" s="170">
        <v>109318.792</v>
      </c>
      <c r="P92" s="139">
        <f>O92/O$116</f>
        <v>0.81575029145001043</v>
      </c>
      <c r="Q92" s="136">
        <v>34</v>
      </c>
      <c r="R92" s="137">
        <v>255873</v>
      </c>
      <c r="S92" s="137">
        <v>124919</v>
      </c>
      <c r="T92" s="170">
        <v>104092.061</v>
      </c>
      <c r="U92" s="139">
        <f>T92/T$116</f>
        <v>0.81783630223875059</v>
      </c>
      <c r="V92" s="136">
        <v>30</v>
      </c>
      <c r="W92" s="137">
        <v>238184</v>
      </c>
      <c r="X92" s="137">
        <v>114798</v>
      </c>
      <c r="Y92" s="170">
        <v>94695.593999999997</v>
      </c>
      <c r="Z92" s="139">
        <f>Y92/Y$116</f>
        <v>0.79410628985847476</v>
      </c>
      <c r="AA92" s="136">
        <v>36</v>
      </c>
      <c r="AB92" s="137">
        <v>314409</v>
      </c>
      <c r="AC92" s="137">
        <v>139748</v>
      </c>
      <c r="AD92" s="170">
        <v>115350.61900000001</v>
      </c>
      <c r="AE92" s="139">
        <f>AD92/AD$116</f>
        <v>0.92058732342016814</v>
      </c>
      <c r="AF92" s="136">
        <v>50</v>
      </c>
      <c r="AG92" s="137">
        <v>336790</v>
      </c>
      <c r="AH92" s="137">
        <v>147879</v>
      </c>
      <c r="AI92" s="170">
        <v>120445.227</v>
      </c>
      <c r="AJ92" s="139">
        <f>AI92/AI$116</f>
        <v>0.93516140551081983</v>
      </c>
    </row>
    <row r="93" spans="1:36" x14ac:dyDescent="0.2">
      <c r="A93" s="114" t="str">
        <f>$A$13</f>
        <v>Generationentafel</v>
      </c>
      <c r="B93" s="36">
        <v>7</v>
      </c>
      <c r="C93" s="10">
        <v>94566</v>
      </c>
      <c r="D93" s="10">
        <v>45339</v>
      </c>
      <c r="E93" s="154">
        <v>43506.900999999998</v>
      </c>
      <c r="F93" s="37">
        <f>E93/E$116</f>
        <v>0.3131903045643889</v>
      </c>
      <c r="G93" s="53">
        <v>6</v>
      </c>
      <c r="H93" s="54">
        <v>43087</v>
      </c>
      <c r="I93" s="54">
        <v>18850</v>
      </c>
      <c r="J93" s="164">
        <v>16123.404</v>
      </c>
      <c r="K93" s="56">
        <f>J93/J$116</f>
        <v>0.12611599258081407</v>
      </c>
      <c r="L93" s="136">
        <v>5</v>
      </c>
      <c r="M93" s="137">
        <v>65878</v>
      </c>
      <c r="N93" s="137">
        <v>27110</v>
      </c>
      <c r="O93" s="170">
        <v>24691.325000000001</v>
      </c>
      <c r="P93" s="139">
        <f>O93/O$116</f>
        <v>0.18424970854998957</v>
      </c>
      <c r="Q93" s="136">
        <v>5</v>
      </c>
      <c r="R93" s="137">
        <v>66167</v>
      </c>
      <c r="S93" s="137">
        <v>25179</v>
      </c>
      <c r="T93" s="170">
        <v>23185.317999999999</v>
      </c>
      <c r="U93" s="139">
        <f>T93/T$116</f>
        <v>0.18216369776124947</v>
      </c>
      <c r="V93" s="136">
        <v>8</v>
      </c>
      <c r="W93" s="137">
        <v>70159</v>
      </c>
      <c r="X93" s="137">
        <v>29036</v>
      </c>
      <c r="Y93" s="170">
        <v>24552.415000000001</v>
      </c>
      <c r="Z93" s="139">
        <f>Y93/Y$116</f>
        <v>0.20589371014152533</v>
      </c>
      <c r="AA93" s="136">
        <v>7</v>
      </c>
      <c r="AB93" s="137">
        <v>24971</v>
      </c>
      <c r="AC93" s="137">
        <v>14164</v>
      </c>
      <c r="AD93" s="170">
        <v>9950.4969999999994</v>
      </c>
      <c r="AE93" s="139">
        <f>AD93/AD$116</f>
        <v>7.9412676579831892E-2</v>
      </c>
      <c r="AF93" s="136">
        <v>6</v>
      </c>
      <c r="AG93" s="137">
        <v>20930</v>
      </c>
      <c r="AH93" s="137">
        <v>11723</v>
      </c>
      <c r="AI93" s="170">
        <v>8325.2119999999995</v>
      </c>
      <c r="AJ93" s="139">
        <f>AI93/AI$116</f>
        <v>6.4638650688047139E-2</v>
      </c>
    </row>
    <row r="94" spans="1:36" x14ac:dyDescent="0.2">
      <c r="A94" s="114" t="str">
        <f>$A$14</f>
        <v>keine selbst erbrachten Rentenleistungen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2</v>
      </c>
      <c r="AG94" s="137">
        <v>396</v>
      </c>
      <c r="AH94" s="137">
        <v>103</v>
      </c>
      <c r="AI94" s="170">
        <v>25.751999999999999</v>
      </c>
      <c r="AJ94" s="139">
        <f>AI94/AI$116</f>
        <v>1.9994380113306303E-4</v>
      </c>
    </row>
    <row r="95" spans="1:3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</row>
    <row r="96" spans="1:3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</row>
    <row r="97" spans="1:3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119248.00899999999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128796.19099999999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Periodentafel</v>
      </c>
      <c r="B132" s="209">
        <v>674</v>
      </c>
      <c r="C132" s="210">
        <v>1627433</v>
      </c>
      <c r="D132" s="210">
        <v>385520</v>
      </c>
      <c r="E132" s="211">
        <v>325022.76500000001</v>
      </c>
      <c r="F132" s="212">
        <f>E132/E$156</f>
        <v>0.42664093480063914</v>
      </c>
      <c r="G132" s="217">
        <v>769</v>
      </c>
      <c r="H132" s="218">
        <v>1602365</v>
      </c>
      <c r="I132" s="218">
        <v>408670</v>
      </c>
      <c r="J132" s="219">
        <v>329628.36900000001</v>
      </c>
      <c r="K132" s="220">
        <f>J132/J$156</f>
        <v>0.47211486440330813</v>
      </c>
      <c r="L132" s="227">
        <v>827</v>
      </c>
      <c r="M132" s="228">
        <v>1619420</v>
      </c>
      <c r="N132" s="228">
        <v>415403</v>
      </c>
      <c r="O132" s="229">
        <v>331643.40600000002</v>
      </c>
      <c r="P132" s="230">
        <f>O132/O$156</f>
        <v>0.49528890612781112</v>
      </c>
      <c r="Q132" s="227">
        <v>893</v>
      </c>
      <c r="R132" s="228">
        <v>1679627</v>
      </c>
      <c r="S132" s="228">
        <v>448659</v>
      </c>
      <c r="T132" s="229">
        <v>352646.20299999998</v>
      </c>
      <c r="U132" s="230">
        <f>T132/T$156</f>
        <v>0.55538287238105966</v>
      </c>
      <c r="V132" s="227">
        <v>982</v>
      </c>
      <c r="W132" s="228">
        <v>1865585</v>
      </c>
      <c r="X132" s="228">
        <v>475039</v>
      </c>
      <c r="Y132" s="229">
        <v>377705.47</v>
      </c>
      <c r="Z132" s="230">
        <f>Y132/Y$156</f>
        <v>0.62398162226445864</v>
      </c>
      <c r="AA132" s="227">
        <v>1068</v>
      </c>
      <c r="AB132" s="228">
        <v>1950163</v>
      </c>
      <c r="AC132" s="228">
        <v>512850</v>
      </c>
      <c r="AD132" s="229">
        <v>407456.31199999998</v>
      </c>
      <c r="AE132" s="230">
        <f>AD132/AD$156</f>
        <v>0.70683110270410976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Generationentafel</v>
      </c>
      <c r="B133" s="209">
        <v>500</v>
      </c>
      <c r="C133" s="210">
        <v>1486010</v>
      </c>
      <c r="D133" s="210">
        <v>406531</v>
      </c>
      <c r="E133" s="211">
        <v>424865.962</v>
      </c>
      <c r="F133" s="212">
        <f>E133/E$156</f>
        <v>0.55770004661874317</v>
      </c>
      <c r="G133" s="217">
        <v>478</v>
      </c>
      <c r="H133" s="218">
        <v>1213848</v>
      </c>
      <c r="I133" s="218">
        <v>376319</v>
      </c>
      <c r="J133" s="219">
        <v>357328.071</v>
      </c>
      <c r="K133" s="220">
        <f>J133/J$156</f>
        <v>0.51178815191013083</v>
      </c>
      <c r="L133" s="227">
        <v>459</v>
      </c>
      <c r="M133" s="228">
        <v>1082812</v>
      </c>
      <c r="N133" s="228">
        <v>344913</v>
      </c>
      <c r="O133" s="229">
        <v>326952.46299999999</v>
      </c>
      <c r="P133" s="230">
        <f>O133/O$156</f>
        <v>0.4882832730136164</v>
      </c>
      <c r="Q133" s="227">
        <v>411</v>
      </c>
      <c r="R133" s="228">
        <v>805134</v>
      </c>
      <c r="S133" s="228">
        <v>288612</v>
      </c>
      <c r="T133" s="229">
        <v>262340.17300000001</v>
      </c>
      <c r="U133" s="230">
        <f>T133/T$156</f>
        <v>0.41315981168152299</v>
      </c>
      <c r="V133" s="227">
        <v>375</v>
      </c>
      <c r="W133" s="228">
        <v>581274</v>
      </c>
      <c r="X133" s="228">
        <v>247353</v>
      </c>
      <c r="Y133" s="229">
        <v>207807.35500000001</v>
      </c>
      <c r="Z133" s="230">
        <f>Y133/Y$156</f>
        <v>0.34330445490076245</v>
      </c>
      <c r="AA133" s="227">
        <v>345</v>
      </c>
      <c r="AB133" s="228">
        <v>402741</v>
      </c>
      <c r="AC133" s="228">
        <v>186001</v>
      </c>
      <c r="AD133" s="229">
        <v>143977.745</v>
      </c>
      <c r="AE133" s="230">
        <f>AD133/AD$156</f>
        <v>0.24976407351176616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keine selbst erbrachten Rentenleistungen</v>
      </c>
      <c r="B134" s="209">
        <v>168</v>
      </c>
      <c r="C134" s="210">
        <v>75165</v>
      </c>
      <c r="D134" s="210">
        <v>267</v>
      </c>
      <c r="E134" s="211">
        <v>11929.323</v>
      </c>
      <c r="F134" s="212">
        <f>E134/E$156</f>
        <v>1.5659018580617776E-2</v>
      </c>
      <c r="G134" s="217">
        <v>196</v>
      </c>
      <c r="H134" s="218">
        <v>70129</v>
      </c>
      <c r="I134" s="218">
        <v>168</v>
      </c>
      <c r="J134" s="219">
        <v>11238.838</v>
      </c>
      <c r="K134" s="220">
        <f>J134/J$156</f>
        <v>1.6096983686561112E-2</v>
      </c>
      <c r="L134" s="227">
        <v>209</v>
      </c>
      <c r="M134" s="228">
        <v>73213</v>
      </c>
      <c r="N134" s="228">
        <v>95</v>
      </c>
      <c r="O134" s="229">
        <v>11000.001</v>
      </c>
      <c r="P134" s="230">
        <f>O134/O$156</f>
        <v>1.6427820858572501E-2</v>
      </c>
      <c r="Q134" s="227">
        <v>213</v>
      </c>
      <c r="R134" s="228">
        <v>189599</v>
      </c>
      <c r="S134" s="228">
        <v>300</v>
      </c>
      <c r="T134" s="229">
        <v>19974.153999999999</v>
      </c>
      <c r="U134" s="230">
        <f>T134/T$156</f>
        <v>3.14573159374174E-2</v>
      </c>
      <c r="V134" s="227">
        <v>212</v>
      </c>
      <c r="W134" s="228">
        <v>196278</v>
      </c>
      <c r="X134" s="228">
        <v>105</v>
      </c>
      <c r="Y134" s="229">
        <v>19802.23</v>
      </c>
      <c r="Z134" s="230">
        <f>Y134/Y$156</f>
        <v>3.2713922834778995E-2</v>
      </c>
      <c r="AA134" s="227">
        <v>240</v>
      </c>
      <c r="AB134" s="228">
        <v>297048</v>
      </c>
      <c r="AC134" s="228">
        <v>10922</v>
      </c>
      <c r="AD134" s="229">
        <v>25020.927</v>
      </c>
      <c r="AE134" s="230">
        <f>AD134/AD$156</f>
        <v>4.3404823784123962E-2</v>
      </c>
      <c r="AF134" s="227"/>
      <c r="AG134" s="228"/>
      <c r="AH134" s="228"/>
      <c r="AI134" s="229"/>
      <c r="AJ134" s="230" t="e">
        <f>AI134/AI$156</f>
        <v>#DIV/0!</v>
      </c>
    </row>
    <row r="135" spans="1:36" ht="12.75" hidden="1" customHeight="1" x14ac:dyDescent="0.2">
      <c r="A135" s="114">
        <f>$A$15</f>
        <v>0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  <c r="AF135" s="227"/>
      <c r="AG135" s="228"/>
      <c r="AH135" s="228"/>
      <c r="AI135" s="229"/>
      <c r="AJ135" s="230"/>
    </row>
    <row r="136" spans="1:36" ht="12.75" hidden="1" customHeight="1" x14ac:dyDescent="0.2">
      <c r="A136" s="114">
        <f>$A$16</f>
        <v>0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  <c r="AF136" s="227"/>
      <c r="AG136" s="228"/>
      <c r="AH136" s="228"/>
      <c r="AI136" s="229"/>
      <c r="AJ136" s="230"/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761818.04999999993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1.0000000000000002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1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634960.52999999991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605315.05499999993</v>
      </c>
      <c r="Z156" s="235">
        <f t="shared" si="9"/>
        <v>1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576454.98400000005</v>
      </c>
      <c r="AE156" s="235">
        <f t="shared" si="9"/>
        <v>0.99999999999999989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Periodentafel</v>
      </c>
      <c r="B172" s="237">
        <v>5</v>
      </c>
      <c r="C172" s="238">
        <v>73605</v>
      </c>
      <c r="D172" s="238">
        <v>527</v>
      </c>
      <c r="E172" s="239">
        <v>4757.2430000000004</v>
      </c>
      <c r="F172" s="240">
        <f>E172/E$196</f>
        <v>6.2295105795440502E-2</v>
      </c>
      <c r="G172" s="245">
        <v>7</v>
      </c>
      <c r="H172" s="246">
        <v>74375</v>
      </c>
      <c r="I172" s="246">
        <v>518</v>
      </c>
      <c r="J172" s="247">
        <v>4622.683</v>
      </c>
      <c r="K172" s="248">
        <f>J172/J$196</f>
        <v>4.8102816263912621E-2</v>
      </c>
      <c r="L172" s="255">
        <v>10</v>
      </c>
      <c r="M172" s="256">
        <v>74483</v>
      </c>
      <c r="N172" s="256">
        <v>734</v>
      </c>
      <c r="O172" s="257">
        <v>4747.53</v>
      </c>
      <c r="P172" s="258">
        <f>O172/O$196</f>
        <v>4.7626850543503449E-2</v>
      </c>
      <c r="Q172" s="255">
        <v>11</v>
      </c>
      <c r="R172" s="256">
        <v>74543</v>
      </c>
      <c r="S172" s="256">
        <v>803</v>
      </c>
      <c r="T172" s="257">
        <v>4709.0519999999997</v>
      </c>
      <c r="U172" s="258">
        <f>T172/T$196</f>
        <v>4.8136413552750078E-2</v>
      </c>
      <c r="V172" s="255">
        <v>11</v>
      </c>
      <c r="W172" s="256">
        <v>3639</v>
      </c>
      <c r="X172" s="256">
        <v>975</v>
      </c>
      <c r="Y172" s="257">
        <v>483.74900000000002</v>
      </c>
      <c r="Z172" s="258">
        <f>Y172/Y$196</f>
        <v>4.9028503888183762E-3</v>
      </c>
      <c r="AA172" s="255">
        <v>17</v>
      </c>
      <c r="AB172" s="256">
        <v>4452</v>
      </c>
      <c r="AC172" s="256">
        <v>1187</v>
      </c>
      <c r="AD172" s="257">
        <v>7601.8370000000004</v>
      </c>
      <c r="AE172" s="258">
        <f>AD172/AD$196</f>
        <v>7.4327482941442674E-2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Generationentafel</v>
      </c>
      <c r="B173" s="237">
        <v>2</v>
      </c>
      <c r="C173" s="238">
        <v>12</v>
      </c>
      <c r="D173" s="238">
        <v>5</v>
      </c>
      <c r="E173" s="239">
        <v>1.341</v>
      </c>
      <c r="F173" s="240">
        <f>E173/E$196</f>
        <v>1.7560115569392965E-5</v>
      </c>
      <c r="G173" s="245">
        <v>6</v>
      </c>
      <c r="H173" s="246">
        <v>213</v>
      </c>
      <c r="I173" s="246">
        <v>38</v>
      </c>
      <c r="J173" s="247">
        <v>29.093</v>
      </c>
      <c r="K173" s="248">
        <f>J173/J$196</f>
        <v>3.027365782092369E-4</v>
      </c>
      <c r="L173" s="255">
        <v>7</v>
      </c>
      <c r="M173" s="256">
        <v>238</v>
      </c>
      <c r="N173" s="256">
        <v>42</v>
      </c>
      <c r="O173" s="257">
        <v>35.159999999999997</v>
      </c>
      <c r="P173" s="258">
        <f>O173/O$196</f>
        <v>3.5272237671159131E-4</v>
      </c>
      <c r="Q173" s="255">
        <v>8</v>
      </c>
      <c r="R173" s="256">
        <v>698</v>
      </c>
      <c r="S173" s="256">
        <v>48</v>
      </c>
      <c r="T173" s="257">
        <v>76.323999999999998</v>
      </c>
      <c r="U173" s="258">
        <f>T173/T$196</f>
        <v>7.8019177278146367E-4</v>
      </c>
      <c r="V173" s="255">
        <v>7</v>
      </c>
      <c r="W173" s="256">
        <v>742</v>
      </c>
      <c r="X173" s="256">
        <v>203</v>
      </c>
      <c r="Y173" s="257">
        <v>89.320999999999998</v>
      </c>
      <c r="Z173" s="258">
        <f>Y173/Y$196</f>
        <v>9.0527835629561229E-4</v>
      </c>
      <c r="AA173" s="255">
        <v>14</v>
      </c>
      <c r="AB173" s="256">
        <v>2667</v>
      </c>
      <c r="AC173" s="256">
        <v>425</v>
      </c>
      <c r="AD173" s="257">
        <v>321.36200000000002</v>
      </c>
      <c r="AE173" s="258">
        <f>AD173/AD$196</f>
        <v>3.1421390083775673E-3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keine selbst erbrachten Rentenleistungen</v>
      </c>
      <c r="B174" s="237">
        <v>69</v>
      </c>
      <c r="C174" s="238">
        <v>741827</v>
      </c>
      <c r="D174" s="238">
        <v>2</v>
      </c>
      <c r="E174" s="239">
        <v>71607.656000000003</v>
      </c>
      <c r="F174" s="240">
        <f>E174/E$196</f>
        <v>0.93768733408899008</v>
      </c>
      <c r="G174" s="245">
        <v>93</v>
      </c>
      <c r="H174" s="246">
        <v>975597</v>
      </c>
      <c r="I174" s="246">
        <v>122</v>
      </c>
      <c r="J174" s="247">
        <v>91448.273000000001</v>
      </c>
      <c r="K174" s="248">
        <f>J174/J$196</f>
        <v>0.95159444715787811</v>
      </c>
      <c r="L174" s="255">
        <v>104</v>
      </c>
      <c r="M174" s="256">
        <v>1000023</v>
      </c>
      <c r="N174" s="256">
        <v>120</v>
      </c>
      <c r="O174" s="257">
        <v>94899.106</v>
      </c>
      <c r="P174" s="258">
        <f>O174/O$196</f>
        <v>0.95202042707978496</v>
      </c>
      <c r="Q174" s="255">
        <v>107</v>
      </c>
      <c r="R174" s="256">
        <v>978453</v>
      </c>
      <c r="S174" s="256">
        <v>305</v>
      </c>
      <c r="T174" s="257">
        <v>93041.854000000007</v>
      </c>
      <c r="U174" s="258">
        <f>T174/T$196</f>
        <v>0.95108339467446845</v>
      </c>
      <c r="V174" s="255">
        <v>118</v>
      </c>
      <c r="W174" s="256">
        <v>1082294</v>
      </c>
      <c r="X174" s="256">
        <v>11092</v>
      </c>
      <c r="Y174" s="257">
        <v>98093.82</v>
      </c>
      <c r="Z174" s="258">
        <f>Y174/Y$196</f>
        <v>0.99419187125488595</v>
      </c>
      <c r="AA174" s="255">
        <v>118</v>
      </c>
      <c r="AB174" s="256">
        <v>1007586</v>
      </c>
      <c r="AC174" s="256">
        <v>3521</v>
      </c>
      <c r="AD174" s="257">
        <v>94351.716</v>
      </c>
      <c r="AE174" s="258">
        <f>AD174/AD$196</f>
        <v>0.92253037805017968</v>
      </c>
      <c r="AF174" s="255"/>
      <c r="AG174" s="256"/>
      <c r="AH174" s="256"/>
      <c r="AI174" s="257"/>
      <c r="AJ174" s="258" t="e">
        <f>AI174/AI$196</f>
        <v>#DIV/0!</v>
      </c>
    </row>
    <row r="175" spans="1:36" ht="12.75" hidden="1" customHeight="1" x14ac:dyDescent="0.2">
      <c r="A175" s="114">
        <f>$A$15</f>
        <v>0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  <c r="AF175" s="255"/>
      <c r="AG175" s="256"/>
      <c r="AH175" s="256"/>
      <c r="AI175" s="257"/>
      <c r="AJ175" s="258"/>
    </row>
    <row r="176" spans="1:36" ht="12.75" hidden="1" customHeight="1" x14ac:dyDescent="0.2">
      <c r="A176" s="114">
        <f>$A$16</f>
        <v>0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  <c r="AF176" s="255"/>
      <c r="AG176" s="256"/>
      <c r="AH176" s="256"/>
      <c r="AI176" s="257"/>
      <c r="AJ176" s="258"/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97827.23000000001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98666.890000000014</v>
      </c>
      <c r="Z196" s="263">
        <f t="shared" si="11"/>
        <v>0.99999999999999989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0.99999999999999989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Translation!$A$124</f>
        <v>Technischer Zinssatz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Translation!$A125</f>
        <v>keine selbst erbrachten Rentenleistungen</v>
      </c>
      <c r="B12" s="30">
        <v>234</v>
      </c>
      <c r="C12" s="6">
        <v>816809</v>
      </c>
      <c r="D12" s="6">
        <v>200</v>
      </c>
      <c r="E12" s="150">
        <v>83472.993000000002</v>
      </c>
      <c r="F12" s="31">
        <f t="shared" ref="F12:F24" si="0">E12/E$36</f>
        <v>8.5429367110942372E-2</v>
      </c>
      <c r="G12" s="41">
        <v>284</v>
      </c>
      <c r="H12" s="42">
        <v>1045531</v>
      </c>
      <c r="I12" s="42">
        <v>203</v>
      </c>
      <c r="J12" s="160">
        <v>102621.90399999999</v>
      </c>
      <c r="K12" s="44">
        <f t="shared" ref="K12:K24" si="1">J12/J$36</f>
        <v>0.11128654544743079</v>
      </c>
      <c r="L12" s="76">
        <v>309</v>
      </c>
      <c r="M12" s="122">
        <v>1072805</v>
      </c>
      <c r="N12" s="122">
        <v>176</v>
      </c>
      <c r="O12" s="166">
        <v>105938.598</v>
      </c>
      <c r="P12" s="124">
        <f t="shared" ref="P12:P24" si="2">O12/O$36</f>
        <v>0.11728111460575351</v>
      </c>
      <c r="Q12" s="76">
        <v>304</v>
      </c>
      <c r="R12" s="122">
        <v>1158150</v>
      </c>
      <c r="S12" s="122">
        <v>54</v>
      </c>
      <c r="T12" s="166">
        <v>111452.659</v>
      </c>
      <c r="U12" s="124">
        <f t="shared" ref="U12:U24" si="3">T12/T$36</f>
        <v>0.12958629985815526</v>
      </c>
      <c r="V12" s="76">
        <v>330</v>
      </c>
      <c r="W12" s="122">
        <v>1278572</v>
      </c>
      <c r="X12" s="122">
        <v>11197</v>
      </c>
      <c r="Y12" s="166">
        <v>117896.05</v>
      </c>
      <c r="Z12" s="124">
        <f t="shared" ref="Z12:Z24" si="4">Y12/Y$36</f>
        <v>0.14321156491834844</v>
      </c>
      <c r="AA12" s="76">
        <v>356</v>
      </c>
      <c r="AB12" s="122">
        <v>1304459</v>
      </c>
      <c r="AC12" s="122">
        <v>14443</v>
      </c>
      <c r="AD12" s="166">
        <v>119346.473</v>
      </c>
      <c r="AE12" s="124">
        <f t="shared" ref="AE12:AE24" si="5">AD12/AD$36</f>
        <v>0.14843516080035793</v>
      </c>
      <c r="AF12" s="76">
        <v>335</v>
      </c>
      <c r="AG12" s="122">
        <v>1342980</v>
      </c>
      <c r="AH12" s="122">
        <v>111214</v>
      </c>
      <c r="AI12" s="166">
        <v>68328.032999999996</v>
      </c>
      <c r="AJ12" s="124">
        <f t="shared" ref="AJ12:AJ24" si="6">AI12/AI$36</f>
        <v>9.1659520861515353E-2</v>
      </c>
    </row>
    <row r="13" spans="1:36" x14ac:dyDescent="0.2">
      <c r="A13" s="114" t="str">
        <f>Translation!$A126</f>
        <v>unter 0.00%</v>
      </c>
      <c r="B13" s="30">
        <v>0</v>
      </c>
      <c r="C13" s="6">
        <v>0</v>
      </c>
      <c r="D13" s="6">
        <v>0</v>
      </c>
      <c r="E13" s="150">
        <v>0</v>
      </c>
      <c r="F13" s="31">
        <f t="shared" si="0"/>
        <v>0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1"/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</row>
    <row r="14" spans="1:36" x14ac:dyDescent="0.2">
      <c r="A14" s="114" t="str">
        <f>Translation!$A127</f>
        <v>0.00% – 0.49%</v>
      </c>
      <c r="B14" s="30">
        <v>30</v>
      </c>
      <c r="C14" s="6">
        <v>13091</v>
      </c>
      <c r="D14" s="6">
        <v>7062</v>
      </c>
      <c r="E14" s="150">
        <v>6010.4009999999998</v>
      </c>
      <c r="F14" s="31">
        <f t="shared" si="0"/>
        <v>6.1512680336378396E-3</v>
      </c>
      <c r="G14" s="41">
        <v>23</v>
      </c>
      <c r="H14" s="42">
        <v>11393</v>
      </c>
      <c r="I14" s="42">
        <v>6283</v>
      </c>
      <c r="J14" s="160">
        <v>4862.3339999999998</v>
      </c>
      <c r="K14" s="44">
        <f t="shared" si="1"/>
        <v>5.2728738464215977E-3</v>
      </c>
      <c r="L14" s="76">
        <v>20</v>
      </c>
      <c r="M14" s="122">
        <v>7063</v>
      </c>
      <c r="N14" s="122">
        <v>3775</v>
      </c>
      <c r="O14" s="166">
        <v>2571.105</v>
      </c>
      <c r="P14" s="124">
        <f t="shared" si="2"/>
        <v>2.8463852256042305E-3</v>
      </c>
      <c r="Q14" s="76">
        <v>25</v>
      </c>
      <c r="R14" s="122">
        <v>15258</v>
      </c>
      <c r="S14" s="122">
        <v>4063</v>
      </c>
      <c r="T14" s="166">
        <v>3862.0659999999998</v>
      </c>
      <c r="U14" s="124">
        <f t="shared" si="3"/>
        <v>4.4904342995350718E-3</v>
      </c>
      <c r="V14" s="76">
        <v>16</v>
      </c>
      <c r="W14" s="122">
        <v>6599</v>
      </c>
      <c r="X14" s="122">
        <v>3661</v>
      </c>
      <c r="Y14" s="166">
        <v>2099.953</v>
      </c>
      <c r="Z14" s="124">
        <f t="shared" si="4"/>
        <v>2.5508704946856195E-3</v>
      </c>
      <c r="AA14" s="76">
        <v>9</v>
      </c>
      <c r="AB14" s="122">
        <v>9173</v>
      </c>
      <c r="AC14" s="122">
        <v>2865</v>
      </c>
      <c r="AD14" s="166">
        <v>1681.7940000000001</v>
      </c>
      <c r="AE14" s="124">
        <f t="shared" si="5"/>
        <v>2.0917028928293269E-3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</row>
    <row r="15" spans="1:36" x14ac:dyDescent="0.2">
      <c r="A15" s="114" t="str">
        <f>Translation!$A128</f>
        <v>0.50% – 0.99%</v>
      </c>
      <c r="B15" s="30">
        <v>18</v>
      </c>
      <c r="C15" s="6">
        <v>9072</v>
      </c>
      <c r="D15" s="6">
        <v>10301</v>
      </c>
      <c r="E15" s="150">
        <v>8102.6940000000004</v>
      </c>
      <c r="F15" s="31">
        <f t="shared" si="0"/>
        <v>8.292598545180118E-3</v>
      </c>
      <c r="G15" s="41">
        <v>13</v>
      </c>
      <c r="H15" s="42">
        <v>7299</v>
      </c>
      <c r="I15" s="42">
        <v>6700</v>
      </c>
      <c r="J15" s="160">
        <v>5953.42</v>
      </c>
      <c r="K15" s="44">
        <f t="shared" si="1"/>
        <v>6.4560831515817849E-3</v>
      </c>
      <c r="L15" s="76">
        <v>9</v>
      </c>
      <c r="M15" s="122">
        <v>5022</v>
      </c>
      <c r="N15" s="122">
        <v>6034</v>
      </c>
      <c r="O15" s="166">
        <v>5559.52</v>
      </c>
      <c r="P15" s="124">
        <f t="shared" si="2"/>
        <v>6.1547605365985568E-3</v>
      </c>
      <c r="Q15" s="76">
        <v>5</v>
      </c>
      <c r="R15" s="122">
        <v>335</v>
      </c>
      <c r="S15" s="122">
        <v>4612</v>
      </c>
      <c r="T15" s="166">
        <v>2129.7190000000001</v>
      </c>
      <c r="U15" s="124">
        <f t="shared" si="3"/>
        <v>2.4762298847227195E-3</v>
      </c>
      <c r="V15" s="76">
        <v>4</v>
      </c>
      <c r="W15" s="122">
        <v>355</v>
      </c>
      <c r="X15" s="122">
        <v>893</v>
      </c>
      <c r="Y15" s="166">
        <v>788.71</v>
      </c>
      <c r="Z15" s="124">
        <f t="shared" si="4"/>
        <v>9.5806766525893448E-4</v>
      </c>
      <c r="AA15" s="76">
        <v>4</v>
      </c>
      <c r="AB15" s="122">
        <v>443</v>
      </c>
      <c r="AC15" s="122">
        <v>234</v>
      </c>
      <c r="AD15" s="166">
        <v>248.68100000000001</v>
      </c>
      <c r="AE15" s="124">
        <f t="shared" si="5"/>
        <v>3.0929279512930232E-4</v>
      </c>
      <c r="AF15" s="76">
        <v>1</v>
      </c>
      <c r="AG15" s="122">
        <v>52</v>
      </c>
      <c r="AH15" s="122">
        <v>0</v>
      </c>
      <c r="AI15" s="166">
        <v>0.7</v>
      </c>
      <c r="AJ15" s="124">
        <f t="shared" si="6"/>
        <v>9.3902402551322895E-7</v>
      </c>
    </row>
    <row r="16" spans="1:36" x14ac:dyDescent="0.2">
      <c r="A16" s="114" t="str">
        <f>Translation!$A129</f>
        <v>1.00% – 1.49%</v>
      </c>
      <c r="B16" s="30">
        <v>123</v>
      </c>
      <c r="C16" s="6">
        <v>136941</v>
      </c>
      <c r="D16" s="6">
        <v>71594</v>
      </c>
      <c r="E16" s="150">
        <v>73012.456000000006</v>
      </c>
      <c r="F16" s="31">
        <f t="shared" si="0"/>
        <v>7.4723664302962359E-2</v>
      </c>
      <c r="G16" s="41">
        <v>54</v>
      </c>
      <c r="H16" s="42">
        <v>18307</v>
      </c>
      <c r="I16" s="42">
        <v>13226</v>
      </c>
      <c r="J16" s="160">
        <v>6575.1840000000002</v>
      </c>
      <c r="K16" s="44">
        <f t="shared" si="1"/>
        <v>7.1303443467704494E-3</v>
      </c>
      <c r="L16" s="76">
        <v>47</v>
      </c>
      <c r="M16" s="122">
        <v>18039</v>
      </c>
      <c r="N16" s="122">
        <v>12936</v>
      </c>
      <c r="O16" s="166">
        <v>7114.7709999999997</v>
      </c>
      <c r="P16" s="124">
        <f t="shared" si="2"/>
        <v>7.8765274300183919E-3</v>
      </c>
      <c r="Q16" s="76">
        <v>26</v>
      </c>
      <c r="R16" s="122">
        <v>17560</v>
      </c>
      <c r="S16" s="122">
        <v>6469</v>
      </c>
      <c r="T16" s="166">
        <v>7339.1140000000005</v>
      </c>
      <c r="U16" s="124">
        <f t="shared" si="3"/>
        <v>8.5332071574639179E-3</v>
      </c>
      <c r="V16" s="76">
        <v>19</v>
      </c>
      <c r="W16" s="122">
        <v>8835</v>
      </c>
      <c r="X16" s="122">
        <v>5750</v>
      </c>
      <c r="Y16" s="166">
        <v>4306.1710000000003</v>
      </c>
      <c r="Z16" s="124">
        <f t="shared" si="4"/>
        <v>5.2308239989041997E-3</v>
      </c>
      <c r="AA16" s="76">
        <v>6</v>
      </c>
      <c r="AB16" s="122">
        <v>2810</v>
      </c>
      <c r="AC16" s="122">
        <v>832</v>
      </c>
      <c r="AD16" s="166">
        <v>1716.8670000000002</v>
      </c>
      <c r="AE16" s="124">
        <f t="shared" si="5"/>
        <v>2.1353243444222113E-3</v>
      </c>
      <c r="AF16" s="76">
        <v>6</v>
      </c>
      <c r="AG16" s="122">
        <v>5526</v>
      </c>
      <c r="AH16" s="122">
        <v>2888</v>
      </c>
      <c r="AI16" s="166">
        <v>1549.5809999999999</v>
      </c>
      <c r="AJ16" s="124">
        <f t="shared" si="6"/>
        <v>2.0787054121125925E-3</v>
      </c>
    </row>
    <row r="17" spans="1:36" x14ac:dyDescent="0.2">
      <c r="A17" s="114" t="str">
        <f>Translation!$A130</f>
        <v>1.50% – 1.99%</v>
      </c>
      <c r="B17" s="30">
        <v>447</v>
      </c>
      <c r="C17" s="6">
        <v>1035886</v>
      </c>
      <c r="D17" s="6">
        <v>321299</v>
      </c>
      <c r="E17" s="150">
        <v>288688.03899999999</v>
      </c>
      <c r="F17" s="31">
        <f t="shared" si="0"/>
        <v>0.29545408134903045</v>
      </c>
      <c r="G17" s="41">
        <v>250</v>
      </c>
      <c r="H17" s="42">
        <v>446092</v>
      </c>
      <c r="I17" s="42">
        <v>170197</v>
      </c>
      <c r="J17" s="160">
        <v>140310.639</v>
      </c>
      <c r="K17" s="44">
        <f t="shared" si="1"/>
        <v>0.1521574410062744</v>
      </c>
      <c r="L17" s="76">
        <v>193</v>
      </c>
      <c r="M17" s="122">
        <v>288274</v>
      </c>
      <c r="N17" s="122">
        <v>77622</v>
      </c>
      <c r="O17" s="166">
        <v>67096.194999999992</v>
      </c>
      <c r="P17" s="124">
        <f t="shared" si="2"/>
        <v>7.4279976174547679E-2</v>
      </c>
      <c r="Q17" s="76">
        <v>107</v>
      </c>
      <c r="R17" s="122">
        <v>82765</v>
      </c>
      <c r="S17" s="122">
        <v>34547</v>
      </c>
      <c r="T17" s="166">
        <v>25248.163</v>
      </c>
      <c r="U17" s="124">
        <f t="shared" si="3"/>
        <v>2.9356105549582099E-2</v>
      </c>
      <c r="V17" s="76">
        <v>43</v>
      </c>
      <c r="W17" s="122">
        <v>25986</v>
      </c>
      <c r="X17" s="122">
        <v>11326</v>
      </c>
      <c r="Y17" s="166">
        <v>9244.1820000000007</v>
      </c>
      <c r="Z17" s="124">
        <f t="shared" si="4"/>
        <v>1.1229161372327811E-2</v>
      </c>
      <c r="AA17" s="76">
        <v>26</v>
      </c>
      <c r="AB17" s="122">
        <v>8334</v>
      </c>
      <c r="AC17" s="122">
        <v>8892</v>
      </c>
      <c r="AD17" s="166">
        <v>5364.0029999999997</v>
      </c>
      <c r="AE17" s="124">
        <f t="shared" si="5"/>
        <v>6.6713881677810645E-3</v>
      </c>
      <c r="AF17" s="76">
        <v>19</v>
      </c>
      <c r="AG17" s="122">
        <v>1978</v>
      </c>
      <c r="AH17" s="122">
        <v>6076</v>
      </c>
      <c r="AI17" s="166">
        <v>1259.566</v>
      </c>
      <c r="AJ17" s="124">
        <f t="shared" si="6"/>
        <v>1.689661051027994E-3</v>
      </c>
    </row>
    <row r="18" spans="1:36" x14ac:dyDescent="0.2">
      <c r="A18" s="114" t="str">
        <f>Translation!$A131</f>
        <v>2.00% – 2.49%</v>
      </c>
      <c r="B18" s="30">
        <v>501</v>
      </c>
      <c r="C18" s="6">
        <v>1593564</v>
      </c>
      <c r="D18" s="6">
        <v>380422</v>
      </c>
      <c r="E18" s="150">
        <v>369831.67999999999</v>
      </c>
      <c r="F18" s="31">
        <f t="shared" si="0"/>
        <v>0.37849950294673829</v>
      </c>
      <c r="G18" s="41">
        <v>748</v>
      </c>
      <c r="H18" s="42">
        <v>1530640</v>
      </c>
      <c r="I18" s="42">
        <v>409624</v>
      </c>
      <c r="J18" s="160">
        <v>366628.14600000001</v>
      </c>
      <c r="K18" s="44">
        <f t="shared" si="1"/>
        <v>0.39758353959342141</v>
      </c>
      <c r="L18" s="76">
        <v>710</v>
      </c>
      <c r="M18" s="122">
        <v>1347597</v>
      </c>
      <c r="N18" s="122">
        <v>391781</v>
      </c>
      <c r="O18" s="166">
        <v>353417.81800000003</v>
      </c>
      <c r="P18" s="124">
        <f t="shared" si="2"/>
        <v>0.3912571659346798</v>
      </c>
      <c r="Q18" s="76">
        <v>505</v>
      </c>
      <c r="R18" s="122">
        <v>904035</v>
      </c>
      <c r="S18" s="122">
        <v>289315</v>
      </c>
      <c r="T18" s="166">
        <v>243850.74799999999</v>
      </c>
      <c r="U18" s="124">
        <f t="shared" si="3"/>
        <v>0.28352590628603536</v>
      </c>
      <c r="V18" s="76">
        <v>249</v>
      </c>
      <c r="W18" s="122">
        <v>329132</v>
      </c>
      <c r="X18" s="122">
        <v>110130</v>
      </c>
      <c r="Y18" s="166">
        <v>105338.84400000001</v>
      </c>
      <c r="Z18" s="124">
        <f t="shared" si="4"/>
        <v>0.12795798244241244</v>
      </c>
      <c r="AA18" s="76">
        <v>108</v>
      </c>
      <c r="AB18" s="122">
        <v>88715</v>
      </c>
      <c r="AC18" s="122">
        <v>47706</v>
      </c>
      <c r="AD18" s="166">
        <v>41440.953000000001</v>
      </c>
      <c r="AE18" s="124">
        <f t="shared" si="5"/>
        <v>5.1541485622914683E-2</v>
      </c>
      <c r="AF18" s="76">
        <v>58</v>
      </c>
      <c r="AG18" s="122">
        <v>32858</v>
      </c>
      <c r="AH18" s="122">
        <v>12442</v>
      </c>
      <c r="AI18" s="166">
        <v>10471.047</v>
      </c>
      <c r="AJ18" s="124">
        <f t="shared" si="6"/>
        <v>1.4046521007540315E-2</v>
      </c>
    </row>
    <row r="19" spans="1:36" x14ac:dyDescent="0.2">
      <c r="A19" s="114" t="str">
        <f>Translation!$A132</f>
        <v>2.50% – 2.99%</v>
      </c>
      <c r="B19" s="30">
        <v>80</v>
      </c>
      <c r="C19" s="6">
        <v>614988</v>
      </c>
      <c r="D19" s="6">
        <v>130956</v>
      </c>
      <c r="E19" s="150">
        <v>123077.887</v>
      </c>
      <c r="F19" s="31">
        <f t="shared" si="0"/>
        <v>0.12596248934984375</v>
      </c>
      <c r="G19" s="41">
        <v>174</v>
      </c>
      <c r="H19" s="42">
        <v>1020215</v>
      </c>
      <c r="I19" s="42">
        <v>268519</v>
      </c>
      <c r="J19" s="160">
        <v>241530.08800000002</v>
      </c>
      <c r="K19" s="44">
        <f t="shared" si="1"/>
        <v>0.26192311843223998</v>
      </c>
      <c r="L19" s="76">
        <v>289</v>
      </c>
      <c r="M19" s="122">
        <v>1121669</v>
      </c>
      <c r="N19" s="122">
        <v>306444</v>
      </c>
      <c r="O19" s="166">
        <v>266709.77399999998</v>
      </c>
      <c r="P19" s="124">
        <f t="shared" si="2"/>
        <v>0.29526556100892154</v>
      </c>
      <c r="Q19" s="76">
        <v>493</v>
      </c>
      <c r="R19" s="122">
        <v>1011879</v>
      </c>
      <c r="S19" s="122">
        <v>306152</v>
      </c>
      <c r="T19" s="166">
        <v>270124.63500000001</v>
      </c>
      <c r="U19" s="124">
        <f t="shared" si="3"/>
        <v>0.3140746238291609</v>
      </c>
      <c r="V19" s="76">
        <v>566</v>
      </c>
      <c r="W19" s="122">
        <v>1027943</v>
      </c>
      <c r="X19" s="122">
        <v>341226</v>
      </c>
      <c r="Y19" s="166">
        <v>275805.61700000003</v>
      </c>
      <c r="Z19" s="124">
        <f t="shared" si="4"/>
        <v>0.33502864620011147</v>
      </c>
      <c r="AA19" s="76">
        <v>375</v>
      </c>
      <c r="AB19" s="122">
        <v>641845</v>
      </c>
      <c r="AC19" s="122">
        <v>200146</v>
      </c>
      <c r="AD19" s="166">
        <v>164679.35900000003</v>
      </c>
      <c r="AE19" s="124">
        <f t="shared" si="5"/>
        <v>0.20481717238233654</v>
      </c>
      <c r="AF19" s="76">
        <v>303</v>
      </c>
      <c r="AG19" s="122">
        <v>481886</v>
      </c>
      <c r="AH19" s="122">
        <v>147374</v>
      </c>
      <c r="AI19" s="166">
        <v>114208.087</v>
      </c>
      <c r="AJ19" s="124">
        <f t="shared" si="6"/>
        <v>0.15320591085843582</v>
      </c>
    </row>
    <row r="20" spans="1:36" x14ac:dyDescent="0.2">
      <c r="A20" s="114" t="str">
        <f>Translation!$A133</f>
        <v>3.00% – 3.49%</v>
      </c>
      <c r="B20" s="30">
        <v>15</v>
      </c>
      <c r="C20" s="6">
        <v>84495</v>
      </c>
      <c r="D20" s="6">
        <v>23417</v>
      </c>
      <c r="E20" s="150">
        <v>20115.664000000001</v>
      </c>
      <c r="F20" s="31">
        <f t="shared" si="0"/>
        <v>2.0587119052222883E-2</v>
      </c>
      <c r="G20" s="41">
        <v>30</v>
      </c>
      <c r="H20" s="42">
        <v>149542</v>
      </c>
      <c r="I20" s="42">
        <v>57092</v>
      </c>
      <c r="J20" s="160">
        <v>48333.918999999994</v>
      </c>
      <c r="K20" s="44">
        <f t="shared" si="1"/>
        <v>5.2414880876171799E-2</v>
      </c>
      <c r="L20" s="76">
        <v>61</v>
      </c>
      <c r="M20" s="122">
        <v>283608</v>
      </c>
      <c r="N20" s="122">
        <v>104218</v>
      </c>
      <c r="O20" s="166">
        <v>83763.236000000004</v>
      </c>
      <c r="P20" s="124">
        <f t="shared" si="2"/>
        <v>9.2731505480795381E-2</v>
      </c>
      <c r="Q20" s="76">
        <v>170</v>
      </c>
      <c r="R20" s="122">
        <v>714874</v>
      </c>
      <c r="S20" s="122">
        <v>193694</v>
      </c>
      <c r="T20" s="166">
        <v>159912.02900000001</v>
      </c>
      <c r="U20" s="124">
        <f t="shared" si="3"/>
        <v>0.18593013685676196</v>
      </c>
      <c r="V20" s="76">
        <v>418</v>
      </c>
      <c r="W20" s="122">
        <v>1141757</v>
      </c>
      <c r="X20" s="122">
        <v>317983</v>
      </c>
      <c r="Y20" s="166">
        <v>251443.37099999998</v>
      </c>
      <c r="Z20" s="124">
        <f t="shared" si="4"/>
        <v>0.30543515791457704</v>
      </c>
      <c r="AA20" s="76">
        <v>733</v>
      </c>
      <c r="AB20" s="122">
        <v>1325050</v>
      </c>
      <c r="AC20" s="122">
        <v>400397</v>
      </c>
      <c r="AD20" s="166">
        <v>322191.565</v>
      </c>
      <c r="AE20" s="124">
        <f t="shared" si="5"/>
        <v>0.40072031922798401</v>
      </c>
      <c r="AF20" s="76">
        <v>716</v>
      </c>
      <c r="AG20" s="122">
        <v>1290590</v>
      </c>
      <c r="AH20" s="122">
        <v>418577</v>
      </c>
      <c r="AI20" s="166">
        <v>362661.33</v>
      </c>
      <c r="AJ20" s="124">
        <f t="shared" si="6"/>
        <v>0.48649671713511655</v>
      </c>
    </row>
    <row r="21" spans="1:36" ht="12.75" customHeight="1" x14ac:dyDescent="0.2">
      <c r="A21" s="110" t="str">
        <f>Translation!$A134</f>
        <v>3.50% – 3.99%</v>
      </c>
      <c r="B21" s="30">
        <v>4</v>
      </c>
      <c r="C21" s="6">
        <v>9668</v>
      </c>
      <c r="D21" s="6">
        <v>3970</v>
      </c>
      <c r="E21" s="150">
        <v>4440.1980000000003</v>
      </c>
      <c r="F21" s="31">
        <f t="shared" si="0"/>
        <v>4.5442638553438728E-3</v>
      </c>
      <c r="G21" s="41">
        <v>8</v>
      </c>
      <c r="H21" s="42">
        <v>11643</v>
      </c>
      <c r="I21" s="42">
        <v>5157</v>
      </c>
      <c r="J21" s="160">
        <v>5002.5219999999999</v>
      </c>
      <c r="K21" s="44">
        <f t="shared" si="1"/>
        <v>5.4248982936895458E-3</v>
      </c>
      <c r="L21" s="76">
        <v>12</v>
      </c>
      <c r="M21" s="122">
        <v>30612</v>
      </c>
      <c r="N21" s="122">
        <v>14213</v>
      </c>
      <c r="O21" s="166">
        <v>10799.363000000001</v>
      </c>
      <c r="P21" s="124">
        <f t="shared" si="2"/>
        <v>1.1955617249834986E-2</v>
      </c>
      <c r="Q21" s="76">
        <v>39</v>
      </c>
      <c r="R21" s="122">
        <v>143876</v>
      </c>
      <c r="S21" s="122">
        <v>49587</v>
      </c>
      <c r="T21" s="166">
        <v>35806.68</v>
      </c>
      <c r="U21" s="124">
        <f t="shared" si="3"/>
        <v>4.1632521045594895E-2</v>
      </c>
      <c r="V21" s="76">
        <v>85</v>
      </c>
      <c r="W21" s="122">
        <v>194400</v>
      </c>
      <c r="X21" s="122">
        <v>60271</v>
      </c>
      <c r="Y21" s="166">
        <v>44618.203000000001</v>
      </c>
      <c r="Z21" s="124">
        <f t="shared" si="4"/>
        <v>5.4198954718792949E-2</v>
      </c>
      <c r="AA21" s="76">
        <v>199</v>
      </c>
      <c r="AB21" s="122">
        <v>554453</v>
      </c>
      <c r="AC21" s="122">
        <v>161377</v>
      </c>
      <c r="AD21" s="166">
        <v>125226.629</v>
      </c>
      <c r="AE21" s="124">
        <f t="shared" si="5"/>
        <v>0.15574850554738862</v>
      </c>
      <c r="AF21" s="76">
        <v>405</v>
      </c>
      <c r="AG21" s="122">
        <v>648602</v>
      </c>
      <c r="AH21" s="122">
        <v>188666</v>
      </c>
      <c r="AI21" s="166">
        <v>144948.527</v>
      </c>
      <c r="AJ21" s="124">
        <f t="shared" si="6"/>
        <v>0.19444307045107567</v>
      </c>
    </row>
    <row r="22" spans="1:36" ht="12.75" customHeight="1" x14ac:dyDescent="0.2">
      <c r="A22" s="110" t="str">
        <f>Translation!$A135</f>
        <v>4.00% – 4.49%</v>
      </c>
      <c r="B22" s="30">
        <v>3</v>
      </c>
      <c r="C22" s="6">
        <v>997</v>
      </c>
      <c r="D22" s="6">
        <v>283</v>
      </c>
      <c r="E22" s="150">
        <v>287.67599999999999</v>
      </c>
      <c r="F22" s="31">
        <f t="shared" si="0"/>
        <v>2.9441832297791759E-4</v>
      </c>
      <c r="G22" s="41">
        <v>2</v>
      </c>
      <c r="H22" s="42">
        <v>957</v>
      </c>
      <c r="I22" s="42">
        <v>292</v>
      </c>
      <c r="J22" s="160">
        <v>270.166</v>
      </c>
      <c r="K22" s="44">
        <f t="shared" si="1"/>
        <v>2.9297683696602028E-4</v>
      </c>
      <c r="L22" s="76">
        <v>3</v>
      </c>
      <c r="M22" s="122">
        <v>964</v>
      </c>
      <c r="N22" s="122">
        <v>291</v>
      </c>
      <c r="O22" s="166">
        <v>269.51600000000002</v>
      </c>
      <c r="P22" s="124">
        <f t="shared" si="2"/>
        <v>2.9837224090962827E-4</v>
      </c>
      <c r="Q22" s="76">
        <v>7</v>
      </c>
      <c r="R22" s="122">
        <v>1135</v>
      </c>
      <c r="S22" s="122">
        <v>331</v>
      </c>
      <c r="T22" s="166">
        <v>297.86900000000003</v>
      </c>
      <c r="U22" s="124">
        <f t="shared" si="3"/>
        <v>3.4633307001180521E-4</v>
      </c>
      <c r="V22" s="76">
        <v>11</v>
      </c>
      <c r="W22" s="122">
        <v>24092</v>
      </c>
      <c r="X22" s="122">
        <v>16057</v>
      </c>
      <c r="Y22" s="166">
        <v>11540.454000000002</v>
      </c>
      <c r="Z22" s="124">
        <f t="shared" si="4"/>
        <v>1.4018505939836102E-2</v>
      </c>
      <c r="AA22" s="76">
        <v>25</v>
      </c>
      <c r="AB22" s="122">
        <v>68215</v>
      </c>
      <c r="AC22" s="122">
        <v>31757</v>
      </c>
      <c r="AD22" s="166">
        <v>21945.73</v>
      </c>
      <c r="AE22" s="124">
        <f t="shared" si="5"/>
        <v>2.72946311654408E-2</v>
      </c>
      <c r="AF22" s="76">
        <v>57</v>
      </c>
      <c r="AG22" s="122">
        <v>125509</v>
      </c>
      <c r="AH22" s="122">
        <v>54719</v>
      </c>
      <c r="AI22" s="166">
        <v>41164.417000000001</v>
      </c>
      <c r="AJ22" s="124">
        <f t="shared" si="6"/>
        <v>5.5220537941778856E-2</v>
      </c>
    </row>
    <row r="23" spans="1:36" ht="12.75" customHeight="1" x14ac:dyDescent="0.2">
      <c r="A23" s="110" t="str">
        <f>Translation!$A136</f>
        <v>4.50% – 4.99%</v>
      </c>
      <c r="B23" s="30">
        <v>1</v>
      </c>
      <c r="C23" s="6">
        <v>270</v>
      </c>
      <c r="D23" s="6">
        <v>2</v>
      </c>
      <c r="E23" s="150">
        <v>59.825000000000003</v>
      </c>
      <c r="F23" s="31">
        <f t="shared" si="0"/>
        <v>6.1227131120266976E-5</v>
      </c>
      <c r="G23" s="41">
        <v>1</v>
      </c>
      <c r="H23" s="42">
        <v>278</v>
      </c>
      <c r="I23" s="42">
        <v>2</v>
      </c>
      <c r="J23" s="160">
        <v>52.837000000000003</v>
      </c>
      <c r="K23" s="44">
        <f t="shared" si="1"/>
        <v>5.7298169032275027E-5</v>
      </c>
      <c r="L23" s="76">
        <v>1</v>
      </c>
      <c r="M23" s="122">
        <v>259</v>
      </c>
      <c r="N23" s="122">
        <v>1</v>
      </c>
      <c r="O23" s="166">
        <v>47.887</v>
      </c>
      <c r="P23" s="124">
        <f t="shared" si="2"/>
        <v>5.3014112336333904E-5</v>
      </c>
      <c r="Q23" s="76">
        <v>1</v>
      </c>
      <c r="R23" s="122">
        <v>227</v>
      </c>
      <c r="S23" s="122">
        <v>1</v>
      </c>
      <c r="T23" s="166">
        <v>41.457000000000001</v>
      </c>
      <c r="U23" s="124">
        <f t="shared" si="3"/>
        <v>4.8202162975937105E-5</v>
      </c>
      <c r="V23" s="76">
        <v>2</v>
      </c>
      <c r="W23" s="122">
        <v>484</v>
      </c>
      <c r="X23" s="122">
        <v>107</v>
      </c>
      <c r="Y23" s="166">
        <v>148.399</v>
      </c>
      <c r="Z23" s="124">
        <f t="shared" si="4"/>
        <v>1.8026433474504014E-4</v>
      </c>
      <c r="AA23" s="76">
        <v>4</v>
      </c>
      <c r="AB23" s="122">
        <v>540</v>
      </c>
      <c r="AC23" s="122">
        <v>169</v>
      </c>
      <c r="AD23" s="166">
        <v>188.96100000000001</v>
      </c>
      <c r="AE23" s="124">
        <f t="shared" si="5"/>
        <v>2.3501705341553276E-4</v>
      </c>
      <c r="AF23" s="76">
        <v>5</v>
      </c>
      <c r="AG23" s="122">
        <v>2767</v>
      </c>
      <c r="AH23" s="122">
        <v>1376</v>
      </c>
      <c r="AI23" s="166">
        <v>863.54700000000003</v>
      </c>
      <c r="AJ23" s="124">
        <f t="shared" si="6"/>
        <v>1.1584162573712463E-3</v>
      </c>
    </row>
    <row r="24" spans="1:36" ht="12.75" customHeight="1" x14ac:dyDescent="0.2">
      <c r="A24" s="110" t="str">
        <f>Translation!$A137</f>
        <v>5.00% oder höher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3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4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5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6"/>
        <v>0</v>
      </c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977099.51299999992</v>
      </c>
      <c r="F36" s="64">
        <f t="shared" si="7"/>
        <v>1.0000000000000002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903287.78299999994</v>
      </c>
      <c r="P36" s="127">
        <f t="shared" si="7"/>
        <v>1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860065.13900000008</v>
      </c>
      <c r="U36" s="127">
        <f t="shared" si="7"/>
        <v>0.99999999999999989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823229.95400000003</v>
      </c>
      <c r="Z36" s="127">
        <f t="shared" si="7"/>
        <v>1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804031.01500000001</v>
      </c>
      <c r="AE36" s="127">
        <f t="shared" si="7"/>
        <v>1</v>
      </c>
      <c r="AF36" s="77">
        <f t="shared" si="7"/>
        <v>1905</v>
      </c>
      <c r="AG36" s="125">
        <f t="shared" si="7"/>
        <v>3932748</v>
      </c>
      <c r="AH36" s="125">
        <f t="shared" si="7"/>
        <v>943332</v>
      </c>
      <c r="AI36" s="167">
        <f t="shared" si="7"/>
        <v>745454.83500000008</v>
      </c>
      <c r="AJ36" s="127">
        <f t="shared" si="7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keine selbst erbrachten Rentenleistungen</v>
      </c>
      <c r="B52" s="33">
        <v>234</v>
      </c>
      <c r="C52" s="8">
        <v>816809</v>
      </c>
      <c r="D52" s="8">
        <v>200</v>
      </c>
      <c r="E52" s="152">
        <v>83472.993000000002</v>
      </c>
      <c r="F52" s="34">
        <f t="shared" ref="F52:F64" si="8">E52/E$76</f>
        <v>9.9587875835754472E-2</v>
      </c>
      <c r="G52" s="47">
        <v>284</v>
      </c>
      <c r="H52" s="48">
        <v>1045531</v>
      </c>
      <c r="I52" s="48">
        <v>203</v>
      </c>
      <c r="J52" s="162">
        <v>102621.90399999999</v>
      </c>
      <c r="K52" s="50">
        <f t="shared" ref="K52:K64" si="9">J52/J$76</f>
        <v>0.12919867524286718</v>
      </c>
      <c r="L52" s="128">
        <v>309</v>
      </c>
      <c r="M52" s="129">
        <v>1072805</v>
      </c>
      <c r="N52" s="129">
        <v>176</v>
      </c>
      <c r="O52" s="168">
        <v>105938.598</v>
      </c>
      <c r="P52" s="131">
        <f t="shared" ref="P52:P64" si="10">O52/O$76</f>
        <v>0.1377117816910598</v>
      </c>
      <c r="Q52" s="128">
        <v>304</v>
      </c>
      <c r="R52" s="129">
        <v>1158150</v>
      </c>
      <c r="S52" s="129">
        <v>54</v>
      </c>
      <c r="T52" s="168">
        <v>111452.659</v>
      </c>
      <c r="U52" s="131">
        <f t="shared" ref="U52:U64" si="11">T52/T$76</f>
        <v>0.15209405107967414</v>
      </c>
      <c r="V52" s="128">
        <v>330</v>
      </c>
      <c r="W52" s="129">
        <v>1278572</v>
      </c>
      <c r="X52" s="129">
        <v>11197</v>
      </c>
      <c r="Y52" s="168">
        <v>117896.05</v>
      </c>
      <c r="Z52" s="131">
        <f t="shared" ref="Z52:Z64" si="12">Y52/Y$76</f>
        <v>0.16747027510769472</v>
      </c>
      <c r="AA52" s="128">
        <v>356</v>
      </c>
      <c r="AB52" s="129">
        <v>1304459</v>
      </c>
      <c r="AC52" s="129">
        <v>14443</v>
      </c>
      <c r="AD52" s="168">
        <v>119346.473</v>
      </c>
      <c r="AE52" s="131">
        <f t="shared" ref="AE52:AE64" si="13">AD52/AD$76</f>
        <v>0.1758379484620288</v>
      </c>
      <c r="AF52" s="128">
        <v>333</v>
      </c>
      <c r="AG52" s="129">
        <v>1342584</v>
      </c>
      <c r="AH52" s="129">
        <v>111111</v>
      </c>
      <c r="AI52" s="168">
        <v>68302.281000000003</v>
      </c>
      <c r="AJ52" s="131">
        <f t="shared" ref="AJ52:AJ64" si="14">AI52/AI$76</f>
        <v>0.11076189665801556</v>
      </c>
    </row>
    <row r="53" spans="1:36" x14ac:dyDescent="0.2">
      <c r="A53" s="114" t="str">
        <f>$A$13</f>
        <v>unter 0.00%</v>
      </c>
      <c r="B53" s="33">
        <v>0</v>
      </c>
      <c r="C53" s="8">
        <v>0</v>
      </c>
      <c r="D53" s="8">
        <v>0</v>
      </c>
      <c r="E53" s="152">
        <v>0</v>
      </c>
      <c r="F53" s="34">
        <f t="shared" si="8"/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9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0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1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4"/>
        <v>0</v>
      </c>
    </row>
    <row r="54" spans="1:36" x14ac:dyDescent="0.2">
      <c r="A54" s="114" t="str">
        <f>$A$14</f>
        <v>0.00% – 0.49%</v>
      </c>
      <c r="B54" s="33">
        <v>29</v>
      </c>
      <c r="C54" s="8">
        <v>13091</v>
      </c>
      <c r="D54" s="8">
        <v>7037</v>
      </c>
      <c r="E54" s="152">
        <v>6006.5370000000003</v>
      </c>
      <c r="F54" s="34">
        <f t="shared" si="8"/>
        <v>7.1661293007531813E-3</v>
      </c>
      <c r="G54" s="47">
        <v>22</v>
      </c>
      <c r="H54" s="48">
        <v>11393</v>
      </c>
      <c r="I54" s="48">
        <v>6257</v>
      </c>
      <c r="J54" s="162">
        <v>4857.7169999999996</v>
      </c>
      <c r="K54" s="50">
        <f t="shared" si="9"/>
        <v>6.115756740439693E-3</v>
      </c>
      <c r="L54" s="128">
        <v>20</v>
      </c>
      <c r="M54" s="129">
        <v>7063</v>
      </c>
      <c r="N54" s="129">
        <v>3775</v>
      </c>
      <c r="O54" s="168">
        <v>2571.105</v>
      </c>
      <c r="P54" s="131">
        <f t="shared" si="10"/>
        <v>3.3422327381073358E-3</v>
      </c>
      <c r="Q54" s="128">
        <v>25</v>
      </c>
      <c r="R54" s="129">
        <v>15258</v>
      </c>
      <c r="S54" s="129">
        <v>4063</v>
      </c>
      <c r="T54" s="168">
        <v>3862.0659999999998</v>
      </c>
      <c r="U54" s="131">
        <f t="shared" si="11"/>
        <v>5.2703746034185942E-3</v>
      </c>
      <c r="V54" s="128">
        <v>16</v>
      </c>
      <c r="W54" s="129">
        <v>6599</v>
      </c>
      <c r="X54" s="129">
        <v>3661</v>
      </c>
      <c r="Y54" s="168">
        <v>2099.953</v>
      </c>
      <c r="Z54" s="131">
        <f t="shared" si="12"/>
        <v>2.9829642861082186E-3</v>
      </c>
      <c r="AA54" s="128">
        <v>9</v>
      </c>
      <c r="AB54" s="129">
        <v>9173</v>
      </c>
      <c r="AC54" s="129">
        <v>2865</v>
      </c>
      <c r="AD54" s="168">
        <v>1681.7940000000001</v>
      </c>
      <c r="AE54" s="131">
        <f t="shared" si="13"/>
        <v>2.477854596471814E-3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14"/>
        <v>0</v>
      </c>
    </row>
    <row r="55" spans="1:36" x14ac:dyDescent="0.2">
      <c r="A55" s="114" t="str">
        <f>$A$15</f>
        <v>0.50% – 0.99%</v>
      </c>
      <c r="B55" s="33">
        <v>18</v>
      </c>
      <c r="C55" s="8">
        <v>9072</v>
      </c>
      <c r="D55" s="8">
        <v>10301</v>
      </c>
      <c r="E55" s="152">
        <v>8102.6940000000004</v>
      </c>
      <c r="F55" s="34">
        <f t="shared" si="8"/>
        <v>9.666959995158108E-3</v>
      </c>
      <c r="G55" s="47">
        <v>13</v>
      </c>
      <c r="H55" s="48">
        <v>7299</v>
      </c>
      <c r="I55" s="48">
        <v>6700</v>
      </c>
      <c r="J55" s="162">
        <v>5953.42</v>
      </c>
      <c r="K55" s="50">
        <f t="shared" si="9"/>
        <v>7.4952222399263854E-3</v>
      </c>
      <c r="L55" s="128">
        <v>9</v>
      </c>
      <c r="M55" s="129">
        <v>5022</v>
      </c>
      <c r="N55" s="129">
        <v>6034</v>
      </c>
      <c r="O55" s="168">
        <v>5559.52</v>
      </c>
      <c r="P55" s="131">
        <f t="shared" si="10"/>
        <v>7.2269354041015425E-3</v>
      </c>
      <c r="Q55" s="128">
        <v>5</v>
      </c>
      <c r="R55" s="129">
        <v>335</v>
      </c>
      <c r="S55" s="129">
        <v>4612</v>
      </c>
      <c r="T55" s="168">
        <v>2129.7190000000001</v>
      </c>
      <c r="U55" s="131">
        <f t="shared" si="11"/>
        <v>2.9063244724502496E-3</v>
      </c>
      <c r="V55" s="128">
        <v>4</v>
      </c>
      <c r="W55" s="129">
        <v>355</v>
      </c>
      <c r="X55" s="129">
        <v>893</v>
      </c>
      <c r="Y55" s="168">
        <v>788.71</v>
      </c>
      <c r="Z55" s="131">
        <f t="shared" si="12"/>
        <v>1.1203554375247508E-3</v>
      </c>
      <c r="AA55" s="128">
        <v>4</v>
      </c>
      <c r="AB55" s="129">
        <v>443</v>
      </c>
      <c r="AC55" s="129">
        <v>234</v>
      </c>
      <c r="AD55" s="168">
        <v>248.68100000000001</v>
      </c>
      <c r="AE55" s="131">
        <f t="shared" si="13"/>
        <v>3.6639169773777715E-4</v>
      </c>
      <c r="AF55" s="128">
        <v>1</v>
      </c>
      <c r="AG55" s="129">
        <v>52</v>
      </c>
      <c r="AH55" s="129">
        <v>0</v>
      </c>
      <c r="AI55" s="168">
        <v>0.7</v>
      </c>
      <c r="AJ55" s="131">
        <f t="shared" si="14"/>
        <v>1.1351499031285775E-6</v>
      </c>
    </row>
    <row r="56" spans="1:36" x14ac:dyDescent="0.2">
      <c r="A56" s="114" t="str">
        <f>$A$16</f>
        <v>1.00% – 1.49%</v>
      </c>
      <c r="B56" s="33">
        <v>118</v>
      </c>
      <c r="C56" s="8">
        <v>135427</v>
      </c>
      <c r="D56" s="8">
        <v>70739</v>
      </c>
      <c r="E56" s="152">
        <v>72437.782000000007</v>
      </c>
      <c r="F56" s="34">
        <f t="shared" si="8"/>
        <v>8.6422261624588576E-2</v>
      </c>
      <c r="G56" s="47">
        <v>53</v>
      </c>
      <c r="H56" s="48">
        <v>18296</v>
      </c>
      <c r="I56" s="48">
        <v>13197</v>
      </c>
      <c r="J56" s="162">
        <v>6515.6610000000001</v>
      </c>
      <c r="K56" s="50">
        <f t="shared" si="9"/>
        <v>8.2030710474014917E-3</v>
      </c>
      <c r="L56" s="128">
        <v>46</v>
      </c>
      <c r="M56" s="129">
        <v>18028</v>
      </c>
      <c r="N56" s="129">
        <v>12911</v>
      </c>
      <c r="O56" s="168">
        <v>7054.9939999999997</v>
      </c>
      <c r="P56" s="131">
        <f t="shared" si="10"/>
        <v>9.1709330867276225E-3</v>
      </c>
      <c r="Q56" s="128">
        <v>25</v>
      </c>
      <c r="R56" s="129">
        <v>17549</v>
      </c>
      <c r="S56" s="129">
        <v>6444</v>
      </c>
      <c r="T56" s="168">
        <v>7280.2520000000004</v>
      </c>
      <c r="U56" s="131">
        <f t="shared" si="11"/>
        <v>9.9350076480535111E-3</v>
      </c>
      <c r="V56" s="128">
        <v>18</v>
      </c>
      <c r="W56" s="129">
        <v>8824</v>
      </c>
      <c r="X56" s="129">
        <v>5724</v>
      </c>
      <c r="Y56" s="168">
        <v>4248.4470000000001</v>
      </c>
      <c r="Z56" s="131">
        <f t="shared" si="12"/>
        <v>6.0348806246728389E-3</v>
      </c>
      <c r="AA56" s="128">
        <v>5</v>
      </c>
      <c r="AB56" s="129">
        <v>2802</v>
      </c>
      <c r="AC56" s="129">
        <v>805</v>
      </c>
      <c r="AD56" s="168">
        <v>1658.4290000000001</v>
      </c>
      <c r="AE56" s="131">
        <f t="shared" si="13"/>
        <v>2.4434300042526936E-3</v>
      </c>
      <c r="AF56" s="128">
        <v>6</v>
      </c>
      <c r="AG56" s="129">
        <v>5526</v>
      </c>
      <c r="AH56" s="129">
        <v>2888</v>
      </c>
      <c r="AI56" s="168">
        <v>1549.5809999999999</v>
      </c>
      <c r="AJ56" s="131">
        <f t="shared" si="14"/>
        <v>2.5128667457712632E-3</v>
      </c>
    </row>
    <row r="57" spans="1:36" x14ac:dyDescent="0.2">
      <c r="A57" s="114" t="str">
        <f>$A$17</f>
        <v>1.50% – 1.99%</v>
      </c>
      <c r="B57" s="33">
        <v>439</v>
      </c>
      <c r="C57" s="8">
        <v>966088</v>
      </c>
      <c r="D57" s="8">
        <v>287150</v>
      </c>
      <c r="E57" s="152">
        <v>255650.435</v>
      </c>
      <c r="F57" s="34">
        <f t="shared" si="8"/>
        <v>0.30500504250682159</v>
      </c>
      <c r="G57" s="47">
        <v>247</v>
      </c>
      <c r="H57" s="48">
        <v>434754</v>
      </c>
      <c r="I57" s="48">
        <v>166545</v>
      </c>
      <c r="J57" s="162">
        <v>136263.226</v>
      </c>
      <c r="K57" s="50">
        <f t="shared" si="9"/>
        <v>0.17155234503853503</v>
      </c>
      <c r="L57" s="128">
        <v>190</v>
      </c>
      <c r="M57" s="129">
        <v>277175</v>
      </c>
      <c r="N57" s="129">
        <v>74158</v>
      </c>
      <c r="O57" s="168">
        <v>63193.682999999997</v>
      </c>
      <c r="P57" s="131">
        <f t="shared" si="10"/>
        <v>8.2146779755854771E-2</v>
      </c>
      <c r="Q57" s="128">
        <v>107</v>
      </c>
      <c r="R57" s="129">
        <v>82765</v>
      </c>
      <c r="S57" s="129">
        <v>34547</v>
      </c>
      <c r="T57" s="168">
        <v>25248.163</v>
      </c>
      <c r="U57" s="131">
        <f t="shared" si="11"/>
        <v>3.4454946409039365E-2</v>
      </c>
      <c r="V57" s="128">
        <v>43</v>
      </c>
      <c r="W57" s="129">
        <v>25986</v>
      </c>
      <c r="X57" s="129">
        <v>11326</v>
      </c>
      <c r="Y57" s="168">
        <v>9244.1820000000007</v>
      </c>
      <c r="Z57" s="131">
        <f t="shared" si="12"/>
        <v>1.3131277109670762E-2</v>
      </c>
      <c r="AA57" s="128">
        <v>26</v>
      </c>
      <c r="AB57" s="129">
        <v>8334</v>
      </c>
      <c r="AC57" s="129">
        <v>8892</v>
      </c>
      <c r="AD57" s="168">
        <v>5364.0029999999997</v>
      </c>
      <c r="AE57" s="131">
        <f t="shared" si="13"/>
        <v>7.9030008960898884E-3</v>
      </c>
      <c r="AF57" s="128">
        <v>19</v>
      </c>
      <c r="AG57" s="129">
        <v>1978</v>
      </c>
      <c r="AH57" s="129">
        <v>6076</v>
      </c>
      <c r="AI57" s="168">
        <v>1259.566</v>
      </c>
      <c r="AJ57" s="131">
        <f t="shared" si="14"/>
        <v>2.0425660326915001E-3</v>
      </c>
    </row>
    <row r="58" spans="1:36" x14ac:dyDescent="0.2">
      <c r="A58" s="114" t="str">
        <f>$A$18</f>
        <v>2.00% – 2.49%</v>
      </c>
      <c r="B58" s="33">
        <v>485</v>
      </c>
      <c r="C58" s="8">
        <v>1449244</v>
      </c>
      <c r="D58" s="8">
        <v>314169</v>
      </c>
      <c r="E58" s="152">
        <v>313923.57299999997</v>
      </c>
      <c r="F58" s="34">
        <f t="shared" si="8"/>
        <v>0.37452810407601417</v>
      </c>
      <c r="G58" s="47">
        <v>732</v>
      </c>
      <c r="H58" s="48">
        <v>1465122</v>
      </c>
      <c r="I58" s="48">
        <v>375385</v>
      </c>
      <c r="J58" s="162">
        <v>342628.32699999999</v>
      </c>
      <c r="K58" s="50">
        <f t="shared" si="9"/>
        <v>0.43136137825975152</v>
      </c>
      <c r="L58" s="128">
        <v>699</v>
      </c>
      <c r="M58" s="129">
        <v>1308775</v>
      </c>
      <c r="N58" s="129">
        <v>371446</v>
      </c>
      <c r="O58" s="168">
        <v>338339.42800000001</v>
      </c>
      <c r="P58" s="131">
        <f t="shared" si="10"/>
        <v>0.43981444276064563</v>
      </c>
      <c r="Q58" s="128">
        <v>496</v>
      </c>
      <c r="R58" s="129">
        <v>872132</v>
      </c>
      <c r="S58" s="129">
        <v>274766</v>
      </c>
      <c r="T58" s="168">
        <v>231241.277</v>
      </c>
      <c r="U58" s="131">
        <f t="shared" si="11"/>
        <v>0.31556378206972235</v>
      </c>
      <c r="V58" s="128">
        <v>247</v>
      </c>
      <c r="W58" s="129">
        <v>318761</v>
      </c>
      <c r="X58" s="129">
        <v>107089</v>
      </c>
      <c r="Y58" s="168">
        <v>101945.69100000001</v>
      </c>
      <c r="Z58" s="131">
        <f t="shared" si="12"/>
        <v>0.1448129340873934</v>
      </c>
      <c r="AA58" s="128">
        <v>108</v>
      </c>
      <c r="AB58" s="129">
        <v>88715</v>
      </c>
      <c r="AC58" s="129">
        <v>47706</v>
      </c>
      <c r="AD58" s="168">
        <v>41440.953000000001</v>
      </c>
      <c r="AE58" s="131">
        <f t="shared" si="13"/>
        <v>6.105661922519786E-2</v>
      </c>
      <c r="AF58" s="128">
        <v>58</v>
      </c>
      <c r="AG58" s="129">
        <v>32858</v>
      </c>
      <c r="AH58" s="129">
        <v>12442</v>
      </c>
      <c r="AI58" s="168">
        <v>10471.047</v>
      </c>
      <c r="AJ58" s="131">
        <f t="shared" si="14"/>
        <v>1.6980297125292549E-2</v>
      </c>
    </row>
    <row r="59" spans="1:36" x14ac:dyDescent="0.2">
      <c r="A59" s="114" t="str">
        <f>$A$19</f>
        <v>2.50% – 2.99%</v>
      </c>
      <c r="B59" s="33">
        <v>72</v>
      </c>
      <c r="C59" s="8">
        <v>518891</v>
      </c>
      <c r="D59" s="8">
        <v>75584</v>
      </c>
      <c r="E59" s="152">
        <v>73686.913</v>
      </c>
      <c r="F59" s="34">
        <f t="shared" si="8"/>
        <v>8.7912543672227519E-2</v>
      </c>
      <c r="G59" s="47">
        <v>163</v>
      </c>
      <c r="H59" s="48">
        <v>856626</v>
      </c>
      <c r="I59" s="48">
        <v>189296</v>
      </c>
      <c r="J59" s="162">
        <v>171012.92800000001</v>
      </c>
      <c r="K59" s="50">
        <f t="shared" si="9"/>
        <v>0.21530144039233412</v>
      </c>
      <c r="L59" s="128">
        <v>276</v>
      </c>
      <c r="M59" s="129">
        <v>935817</v>
      </c>
      <c r="N59" s="129">
        <v>219608</v>
      </c>
      <c r="O59" s="168">
        <v>188128.52100000001</v>
      </c>
      <c r="P59" s="131">
        <f t="shared" si="10"/>
        <v>0.24455216798143734</v>
      </c>
      <c r="Q59" s="128">
        <v>481</v>
      </c>
      <c r="R59" s="129">
        <v>886253</v>
      </c>
      <c r="S59" s="129">
        <v>251924</v>
      </c>
      <c r="T59" s="168">
        <v>221964.40100000001</v>
      </c>
      <c r="U59" s="131">
        <f t="shared" si="11"/>
        <v>0.30290407825589227</v>
      </c>
      <c r="V59" s="128">
        <v>557</v>
      </c>
      <c r="W59" s="129">
        <v>981552</v>
      </c>
      <c r="X59" s="129">
        <v>320132</v>
      </c>
      <c r="Y59" s="168">
        <v>258884.459</v>
      </c>
      <c r="Z59" s="131">
        <f t="shared" si="12"/>
        <v>0.36774303778486822</v>
      </c>
      <c r="AA59" s="128">
        <v>371</v>
      </c>
      <c r="AB59" s="129">
        <v>601359</v>
      </c>
      <c r="AC59" s="129">
        <v>182341</v>
      </c>
      <c r="AD59" s="168">
        <v>149354.60200000001</v>
      </c>
      <c r="AE59" s="131">
        <f t="shared" si="13"/>
        <v>0.22005012924883691</v>
      </c>
      <c r="AF59" s="128">
        <v>301</v>
      </c>
      <c r="AG59" s="129">
        <v>446732</v>
      </c>
      <c r="AH59" s="129">
        <v>134157</v>
      </c>
      <c r="AI59" s="168">
        <v>101525.628</v>
      </c>
      <c r="AJ59" s="131">
        <f t="shared" si="14"/>
        <v>0.16463829541324002</v>
      </c>
    </row>
    <row r="60" spans="1:36" x14ac:dyDescent="0.2">
      <c r="A60" s="114" t="str">
        <f>$A$20</f>
        <v>3.00% – 3.49%</v>
      </c>
      <c r="B60" s="33">
        <v>15</v>
      </c>
      <c r="C60" s="8">
        <v>84495</v>
      </c>
      <c r="D60" s="8">
        <v>23417</v>
      </c>
      <c r="E60" s="152">
        <v>20115.664000000001</v>
      </c>
      <c r="F60" s="34">
        <f t="shared" si="8"/>
        <v>2.3999094518939272E-2</v>
      </c>
      <c r="G60" s="47">
        <v>25</v>
      </c>
      <c r="H60" s="48">
        <v>85326</v>
      </c>
      <c r="I60" s="48">
        <v>23162</v>
      </c>
      <c r="J60" s="162">
        <v>19367.099999999999</v>
      </c>
      <c r="K60" s="50">
        <f t="shared" si="9"/>
        <v>2.4382744480127099E-2</v>
      </c>
      <c r="L60" s="128">
        <v>53</v>
      </c>
      <c r="M60" s="129">
        <v>213257</v>
      </c>
      <c r="N60" s="129">
        <v>68051</v>
      </c>
      <c r="O60" s="168">
        <v>53573.635999999999</v>
      </c>
      <c r="P60" s="131">
        <f t="shared" si="10"/>
        <v>6.9641481051394533E-2</v>
      </c>
      <c r="Q60" s="128">
        <v>159</v>
      </c>
      <c r="R60" s="129">
        <v>585534</v>
      </c>
      <c r="S60" s="129">
        <v>130716</v>
      </c>
      <c r="T60" s="168">
        <v>107257.508</v>
      </c>
      <c r="U60" s="131">
        <f t="shared" si="11"/>
        <v>0.14636913149313521</v>
      </c>
      <c r="V60" s="128">
        <v>401</v>
      </c>
      <c r="W60" s="129">
        <v>949463</v>
      </c>
      <c r="X60" s="129">
        <v>232632</v>
      </c>
      <c r="Y60" s="168">
        <v>177555.427</v>
      </c>
      <c r="Z60" s="131">
        <f t="shared" si="12"/>
        <v>0.25221588175816073</v>
      </c>
      <c r="AA60" s="128">
        <v>708</v>
      </c>
      <c r="AB60" s="129">
        <v>1150747</v>
      </c>
      <c r="AC60" s="129">
        <v>323865</v>
      </c>
      <c r="AD60" s="168">
        <v>257768.3</v>
      </c>
      <c r="AE60" s="131">
        <f t="shared" si="13"/>
        <v>0.37978038153289018</v>
      </c>
      <c r="AF60" s="128">
        <v>689</v>
      </c>
      <c r="AG60" s="129">
        <v>1129121</v>
      </c>
      <c r="AH60" s="129">
        <v>345079</v>
      </c>
      <c r="AI60" s="168">
        <v>302279.99300000002</v>
      </c>
      <c r="AJ60" s="131">
        <f t="shared" si="14"/>
        <v>0.49019014967379593</v>
      </c>
    </row>
    <row r="61" spans="1:36" ht="12.75" customHeight="1" x14ac:dyDescent="0.2">
      <c r="A61" s="114" t="str">
        <f>$A$21</f>
        <v>3.50% – 3.99%</v>
      </c>
      <c r="B61" s="33">
        <v>4</v>
      </c>
      <c r="C61" s="8">
        <v>9668</v>
      </c>
      <c r="D61" s="8">
        <v>3970</v>
      </c>
      <c r="E61" s="152">
        <v>4440.1980000000003</v>
      </c>
      <c r="F61" s="34">
        <f t="shared" si="8"/>
        <v>5.2974006468195691E-3</v>
      </c>
      <c r="G61" s="47">
        <v>7</v>
      </c>
      <c r="H61" s="48">
        <v>10945</v>
      </c>
      <c r="I61" s="48">
        <v>4796</v>
      </c>
      <c r="J61" s="162">
        <v>4752.0410000000002</v>
      </c>
      <c r="K61" s="50">
        <f t="shared" si="9"/>
        <v>5.9827130268386942E-3</v>
      </c>
      <c r="L61" s="128">
        <v>10</v>
      </c>
      <c r="M61" s="129">
        <v>11024</v>
      </c>
      <c r="N61" s="129">
        <v>4856</v>
      </c>
      <c r="O61" s="168">
        <v>4600.7780000000002</v>
      </c>
      <c r="P61" s="131">
        <f t="shared" si="10"/>
        <v>5.9806467850842312E-3</v>
      </c>
      <c r="Q61" s="128">
        <v>33</v>
      </c>
      <c r="R61" s="129">
        <v>108716</v>
      </c>
      <c r="S61" s="129">
        <v>31269</v>
      </c>
      <c r="T61" s="168">
        <v>22012.388999999999</v>
      </c>
      <c r="U61" s="131">
        <f t="shared" si="11"/>
        <v>3.0039242194765916E-2</v>
      </c>
      <c r="V61" s="128">
        <v>78</v>
      </c>
      <c r="W61" s="129">
        <v>157628</v>
      </c>
      <c r="X61" s="129">
        <v>41413</v>
      </c>
      <c r="Y61" s="168">
        <v>30661.078000000001</v>
      </c>
      <c r="Z61" s="131">
        <f t="shared" si="12"/>
        <v>4.3553784607359501E-2</v>
      </c>
      <c r="AA61" s="128">
        <v>190</v>
      </c>
      <c r="AB61" s="129">
        <v>479075</v>
      </c>
      <c r="AC61" s="129">
        <v>127522</v>
      </c>
      <c r="AD61" s="168">
        <v>98287.134000000005</v>
      </c>
      <c r="AE61" s="131">
        <f t="shared" si="13"/>
        <v>0.14481037912844327</v>
      </c>
      <c r="AF61" s="128">
        <v>387</v>
      </c>
      <c r="AG61" s="129">
        <v>564316</v>
      </c>
      <c r="AH61" s="129">
        <v>150643</v>
      </c>
      <c r="AI61" s="168">
        <v>116124.50199999999</v>
      </c>
      <c r="AJ61" s="131">
        <f t="shared" si="14"/>
        <v>0.18831245313736331</v>
      </c>
    </row>
    <row r="62" spans="1:36" ht="12.75" customHeight="1" x14ac:dyDescent="0.2">
      <c r="A62" s="114" t="str">
        <f>$A$22</f>
        <v>4.00% – 4.49%</v>
      </c>
      <c r="B62" s="33">
        <v>3</v>
      </c>
      <c r="C62" s="8">
        <v>997</v>
      </c>
      <c r="D62" s="8">
        <v>283</v>
      </c>
      <c r="E62" s="152">
        <v>287.67599999999999</v>
      </c>
      <c r="F62" s="34">
        <f t="shared" si="8"/>
        <v>3.4321330455859539E-4</v>
      </c>
      <c r="G62" s="47">
        <v>2</v>
      </c>
      <c r="H62" s="48">
        <v>957</v>
      </c>
      <c r="I62" s="48">
        <v>292</v>
      </c>
      <c r="J62" s="162">
        <v>270.166</v>
      </c>
      <c r="K62" s="50">
        <f t="shared" si="9"/>
        <v>3.4013293395593656E-4</v>
      </c>
      <c r="L62" s="128">
        <v>3</v>
      </c>
      <c r="M62" s="129">
        <v>964</v>
      </c>
      <c r="N62" s="129">
        <v>291</v>
      </c>
      <c r="O62" s="168">
        <v>269.51600000000002</v>
      </c>
      <c r="P62" s="131">
        <f t="shared" si="10"/>
        <v>3.5034944066607033E-4</v>
      </c>
      <c r="Q62" s="128">
        <v>7</v>
      </c>
      <c r="R62" s="129">
        <v>1135</v>
      </c>
      <c r="S62" s="129">
        <v>331</v>
      </c>
      <c r="T62" s="168">
        <v>297.86900000000003</v>
      </c>
      <c r="U62" s="131">
        <f t="shared" si="11"/>
        <v>4.064874118530583E-4</v>
      </c>
      <c r="V62" s="128">
        <v>9</v>
      </c>
      <c r="W62" s="129">
        <v>1588</v>
      </c>
      <c r="X62" s="129">
        <v>593</v>
      </c>
      <c r="Y62" s="168">
        <v>509.54899999999998</v>
      </c>
      <c r="Z62" s="131">
        <f t="shared" si="12"/>
        <v>7.2380975622890443E-4</v>
      </c>
      <c r="AA62" s="128">
        <v>22</v>
      </c>
      <c r="AB62" s="129">
        <v>19015</v>
      </c>
      <c r="AC62" s="129">
        <v>6127</v>
      </c>
      <c r="AD62" s="168">
        <v>3442.194</v>
      </c>
      <c r="AE62" s="131">
        <f t="shared" si="13"/>
        <v>5.0715225674771696E-3</v>
      </c>
      <c r="AF62" s="128">
        <v>51</v>
      </c>
      <c r="AG62" s="129">
        <v>51173</v>
      </c>
      <c r="AH62" s="129">
        <v>21225</v>
      </c>
      <c r="AI62" s="168">
        <v>15099.374</v>
      </c>
      <c r="AJ62" s="131">
        <f t="shared" si="14"/>
        <v>2.4485789904860233E-2</v>
      </c>
    </row>
    <row r="63" spans="1:36" ht="12.75" customHeight="1" x14ac:dyDescent="0.2">
      <c r="A63" s="114" t="str">
        <f>$A$23</f>
        <v>4.50% – 4.99%</v>
      </c>
      <c r="B63" s="33">
        <v>1</v>
      </c>
      <c r="C63" s="8">
        <v>270</v>
      </c>
      <c r="D63" s="8">
        <v>2</v>
      </c>
      <c r="E63" s="152">
        <v>59.825000000000003</v>
      </c>
      <c r="F63" s="34">
        <f t="shared" si="8"/>
        <v>7.1374518365167655E-5</v>
      </c>
      <c r="G63" s="47">
        <v>1</v>
      </c>
      <c r="H63" s="48">
        <v>278</v>
      </c>
      <c r="I63" s="48">
        <v>2</v>
      </c>
      <c r="J63" s="162">
        <v>52.837000000000003</v>
      </c>
      <c r="K63" s="50">
        <f t="shared" si="9"/>
        <v>6.6520597822930421E-5</v>
      </c>
      <c r="L63" s="128">
        <v>1</v>
      </c>
      <c r="M63" s="129">
        <v>259</v>
      </c>
      <c r="N63" s="129">
        <v>1</v>
      </c>
      <c r="O63" s="168">
        <v>47.887</v>
      </c>
      <c r="P63" s="131">
        <f t="shared" si="10"/>
        <v>6.2249304921326042E-5</v>
      </c>
      <c r="Q63" s="128">
        <v>1</v>
      </c>
      <c r="R63" s="129">
        <v>227</v>
      </c>
      <c r="S63" s="129">
        <v>1</v>
      </c>
      <c r="T63" s="168">
        <v>41.457000000000001</v>
      </c>
      <c r="U63" s="131">
        <f t="shared" si="11"/>
        <v>5.6574361995347737E-5</v>
      </c>
      <c r="V63" s="128">
        <v>2</v>
      </c>
      <c r="W63" s="129">
        <v>484</v>
      </c>
      <c r="X63" s="129">
        <v>107</v>
      </c>
      <c r="Y63" s="168">
        <v>148.399</v>
      </c>
      <c r="Z63" s="131">
        <f t="shared" si="12"/>
        <v>2.1079944031803262E-4</v>
      </c>
      <c r="AA63" s="128">
        <v>3</v>
      </c>
      <c r="AB63" s="129">
        <v>535</v>
      </c>
      <c r="AC63" s="129">
        <v>106</v>
      </c>
      <c r="AD63" s="168">
        <v>137.33600000000001</v>
      </c>
      <c r="AE63" s="131">
        <f t="shared" si="13"/>
        <v>2.0234264057372847E-4</v>
      </c>
      <c r="AF63" s="128">
        <v>2</v>
      </c>
      <c r="AG63" s="129">
        <v>292</v>
      </c>
      <c r="AH63" s="129">
        <v>6</v>
      </c>
      <c r="AI63" s="168">
        <v>45.972000000000001</v>
      </c>
      <c r="AJ63" s="131">
        <f t="shared" si="14"/>
        <v>7.4550159066609964E-5</v>
      </c>
    </row>
    <row r="64" spans="1:36" ht="12.75" customHeight="1" x14ac:dyDescent="0.2">
      <c r="A64" s="114" t="str">
        <f>$A$24</f>
        <v>5.00% oder höher</v>
      </c>
      <c r="B64" s="33">
        <v>0</v>
      </c>
      <c r="C64" s="8">
        <v>0</v>
      </c>
      <c r="D64" s="8">
        <v>0</v>
      </c>
      <c r="E64" s="152">
        <v>0</v>
      </c>
      <c r="F64" s="34">
        <f t="shared" si="8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9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10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11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12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13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14"/>
        <v>0</v>
      </c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5">SUM(B$52:B$75)</f>
        <v>1418</v>
      </c>
      <c r="C76" s="9">
        <f t="shared" si="15"/>
        <v>4004052</v>
      </c>
      <c r="D76" s="9">
        <f t="shared" si="15"/>
        <v>792852</v>
      </c>
      <c r="E76" s="153">
        <f t="shared" si="15"/>
        <v>838184.2899999998</v>
      </c>
      <c r="F76" s="67">
        <f t="shared" si="15"/>
        <v>1.0000000000000002</v>
      </c>
      <c r="G76" s="51">
        <f t="shared" si="15"/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794295.32699999993</v>
      </c>
      <c r="K76" s="69">
        <f t="shared" si="15"/>
        <v>1.0000000000000002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769277.66599999985</v>
      </c>
      <c r="P76" s="135">
        <f t="shared" si="15"/>
        <v>1.0000000000000002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732787.76</v>
      </c>
      <c r="U76" s="135">
        <f t="shared" si="15"/>
        <v>1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703981.94499999995</v>
      </c>
      <c r="Z76" s="135">
        <f t="shared" si="15"/>
        <v>1.0000000000000002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1.0000000000000002</v>
      </c>
      <c r="AF76" s="132">
        <f t="shared" si="15"/>
        <v>1847</v>
      </c>
      <c r="AG76" s="133">
        <f t="shared" si="15"/>
        <v>3574632</v>
      </c>
      <c r="AH76" s="133">
        <f t="shared" si="15"/>
        <v>783627</v>
      </c>
      <c r="AI76" s="169">
        <f t="shared" si="15"/>
        <v>616658.64399999997</v>
      </c>
      <c r="AJ76" s="135">
        <f t="shared" si="15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keine selbst erbrachten Rentenleistungen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16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17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1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1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1">AD92/AD$116</f>
        <v>0</v>
      </c>
      <c r="AF92" s="136">
        <v>2</v>
      </c>
      <c r="AG92" s="137">
        <v>396</v>
      </c>
      <c r="AH92" s="137">
        <v>103</v>
      </c>
      <c r="AI92" s="170">
        <v>25.751999999999999</v>
      </c>
      <c r="AJ92" s="139">
        <f t="shared" ref="AJ92:AJ104" si="22">AI92/AI$116</f>
        <v>1.99943801133063E-4</v>
      </c>
    </row>
    <row r="93" spans="1:3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1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1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2"/>
        <v>0</v>
      </c>
    </row>
    <row r="94" spans="1:36" x14ac:dyDescent="0.2">
      <c r="A94" s="114" t="str">
        <f>$A$14</f>
        <v>0.00% – 0.49%</v>
      </c>
      <c r="B94" s="36">
        <v>1</v>
      </c>
      <c r="C94" s="10">
        <v>0</v>
      </c>
      <c r="D94" s="10">
        <v>25</v>
      </c>
      <c r="E94" s="154">
        <v>3.8639999999999999</v>
      </c>
      <c r="F94" s="37">
        <f t="shared" si="16"/>
        <v>2.7815526020499565E-5</v>
      </c>
      <c r="G94" s="53">
        <v>1</v>
      </c>
      <c r="H94" s="54">
        <v>0</v>
      </c>
      <c r="I94" s="54">
        <v>26</v>
      </c>
      <c r="J94" s="164">
        <v>4.617</v>
      </c>
      <c r="K94" s="56">
        <f t="shared" si="17"/>
        <v>3.6113809326220344E-5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1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1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2"/>
        <v>0</v>
      </c>
    </row>
    <row r="95" spans="1:36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6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17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18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1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1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2"/>
        <v>0</v>
      </c>
    </row>
    <row r="96" spans="1:36" x14ac:dyDescent="0.2">
      <c r="A96" s="114" t="str">
        <f>$A$16</f>
        <v>1.00% – 1.49%</v>
      </c>
      <c r="B96" s="36">
        <v>5</v>
      </c>
      <c r="C96" s="10">
        <v>1514</v>
      </c>
      <c r="D96" s="10">
        <v>855</v>
      </c>
      <c r="E96" s="154">
        <v>574.67399999999998</v>
      </c>
      <c r="F96" s="37">
        <f t="shared" si="16"/>
        <v>4.1368684265798575E-3</v>
      </c>
      <c r="G96" s="53">
        <v>1</v>
      </c>
      <c r="H96" s="54">
        <v>11</v>
      </c>
      <c r="I96" s="54">
        <v>29</v>
      </c>
      <c r="J96" s="164">
        <v>59.523000000000003</v>
      </c>
      <c r="K96" s="56">
        <f t="shared" si="17"/>
        <v>4.6558420457539829E-4</v>
      </c>
      <c r="L96" s="136">
        <v>1</v>
      </c>
      <c r="M96" s="137">
        <v>11</v>
      </c>
      <c r="N96" s="137">
        <v>25</v>
      </c>
      <c r="O96" s="170">
        <v>59.777000000000001</v>
      </c>
      <c r="P96" s="139">
        <f t="shared" si="18"/>
        <v>4.4606333714341883E-4</v>
      </c>
      <c r="Q96" s="136">
        <v>1</v>
      </c>
      <c r="R96" s="137">
        <v>11</v>
      </c>
      <c r="S96" s="137">
        <v>25</v>
      </c>
      <c r="T96" s="170">
        <v>58.862000000000002</v>
      </c>
      <c r="U96" s="139">
        <f t="shared" si="19"/>
        <v>4.6247023990021046E-4</v>
      </c>
      <c r="V96" s="136">
        <v>1</v>
      </c>
      <c r="W96" s="137">
        <v>11</v>
      </c>
      <c r="X96" s="137">
        <v>26</v>
      </c>
      <c r="Y96" s="170">
        <v>57.723999999999997</v>
      </c>
      <c r="Z96" s="139">
        <f t="shared" si="20"/>
        <v>4.8406678219675762E-4</v>
      </c>
      <c r="AA96" s="136">
        <v>1</v>
      </c>
      <c r="AB96" s="137">
        <v>8</v>
      </c>
      <c r="AC96" s="137">
        <v>27</v>
      </c>
      <c r="AD96" s="170">
        <v>58.438000000000002</v>
      </c>
      <c r="AE96" s="139">
        <f t="shared" si="21"/>
        <v>4.6638052289973227E-4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2"/>
        <v>0</v>
      </c>
    </row>
    <row r="97" spans="1:36" x14ac:dyDescent="0.2">
      <c r="A97" s="114" t="str">
        <f>$A$17</f>
        <v>1.50% – 1.99%</v>
      </c>
      <c r="B97" s="36">
        <v>8</v>
      </c>
      <c r="C97" s="10">
        <v>69798</v>
      </c>
      <c r="D97" s="10">
        <v>34149</v>
      </c>
      <c r="E97" s="154">
        <v>33037.603999999999</v>
      </c>
      <c r="F97" s="37">
        <f t="shared" si="16"/>
        <v>0.23782565572385109</v>
      </c>
      <c r="G97" s="53">
        <v>3</v>
      </c>
      <c r="H97" s="54">
        <v>11338</v>
      </c>
      <c r="I97" s="54">
        <v>3652</v>
      </c>
      <c r="J97" s="164">
        <v>4047.413</v>
      </c>
      <c r="K97" s="56">
        <f t="shared" si="17"/>
        <v>3.1658544801053817E-2</v>
      </c>
      <c r="L97" s="136">
        <v>3</v>
      </c>
      <c r="M97" s="137">
        <v>11099</v>
      </c>
      <c r="N97" s="137">
        <v>3464</v>
      </c>
      <c r="O97" s="170">
        <v>3902.5120000000002</v>
      </c>
      <c r="P97" s="139">
        <f t="shared" si="18"/>
        <v>2.9121025243191156E-2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1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0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1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2"/>
        <v>0</v>
      </c>
    </row>
    <row r="98" spans="1:36" x14ac:dyDescent="0.2">
      <c r="A98" s="114" t="str">
        <f>$A$18</f>
        <v>2.00% – 2.49%</v>
      </c>
      <c r="B98" s="36">
        <v>16</v>
      </c>
      <c r="C98" s="10">
        <v>144320</v>
      </c>
      <c r="D98" s="10">
        <v>66253</v>
      </c>
      <c r="E98" s="154">
        <v>55908.107000000004</v>
      </c>
      <c r="F98" s="37">
        <f t="shared" si="16"/>
        <v>0.40246206133938256</v>
      </c>
      <c r="G98" s="53">
        <v>16</v>
      </c>
      <c r="H98" s="54">
        <v>65518</v>
      </c>
      <c r="I98" s="54">
        <v>34239</v>
      </c>
      <c r="J98" s="164">
        <v>23999.819</v>
      </c>
      <c r="K98" s="56">
        <f t="shared" si="17"/>
        <v>0.18772468859211616</v>
      </c>
      <c r="L98" s="136">
        <v>11</v>
      </c>
      <c r="M98" s="137">
        <v>38822</v>
      </c>
      <c r="N98" s="137">
        <v>20335</v>
      </c>
      <c r="O98" s="170">
        <v>15078.39</v>
      </c>
      <c r="P98" s="139">
        <f t="shared" si="18"/>
        <v>0.11251680348879928</v>
      </c>
      <c r="Q98" s="136">
        <v>9</v>
      </c>
      <c r="R98" s="137">
        <v>31903</v>
      </c>
      <c r="S98" s="137">
        <v>14549</v>
      </c>
      <c r="T98" s="170">
        <v>12609.471</v>
      </c>
      <c r="U98" s="139">
        <f t="shared" si="19"/>
        <v>9.907079403324294E-2</v>
      </c>
      <c r="V98" s="136">
        <v>2</v>
      </c>
      <c r="W98" s="137">
        <v>10371</v>
      </c>
      <c r="X98" s="137">
        <v>3041</v>
      </c>
      <c r="Y98" s="170">
        <v>3393.1529999999998</v>
      </c>
      <c r="Z98" s="139">
        <f t="shared" si="20"/>
        <v>2.8454588285830414E-2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1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2"/>
        <v>0</v>
      </c>
    </row>
    <row r="99" spans="1:36" x14ac:dyDescent="0.2">
      <c r="A99" s="114" t="str">
        <f>$A$19</f>
        <v>2.50% – 2.99%</v>
      </c>
      <c r="B99" s="36">
        <v>8</v>
      </c>
      <c r="C99" s="10">
        <v>96097</v>
      </c>
      <c r="D99" s="10">
        <v>55372</v>
      </c>
      <c r="E99" s="154">
        <v>49390.974000000002</v>
      </c>
      <c r="F99" s="37">
        <f t="shared" si="16"/>
        <v>0.35554759898416605</v>
      </c>
      <c r="G99" s="53">
        <v>11</v>
      </c>
      <c r="H99" s="54">
        <v>163589</v>
      </c>
      <c r="I99" s="54">
        <v>79223</v>
      </c>
      <c r="J99" s="164">
        <v>70517.16</v>
      </c>
      <c r="K99" s="56">
        <f t="shared" si="17"/>
        <v>0.55157965572158818</v>
      </c>
      <c r="L99" s="136">
        <v>13</v>
      </c>
      <c r="M99" s="137">
        <v>185852</v>
      </c>
      <c r="N99" s="137">
        <v>86836</v>
      </c>
      <c r="O99" s="170">
        <v>78581.252999999997</v>
      </c>
      <c r="P99" s="139">
        <f t="shared" si="18"/>
        <v>0.58638298927833932</v>
      </c>
      <c r="Q99" s="136">
        <v>12</v>
      </c>
      <c r="R99" s="137">
        <v>125626</v>
      </c>
      <c r="S99" s="137">
        <v>54228</v>
      </c>
      <c r="T99" s="170">
        <v>48160.233999999997</v>
      </c>
      <c r="U99" s="139">
        <f t="shared" si="19"/>
        <v>0.37838800875998557</v>
      </c>
      <c r="V99" s="136">
        <v>9</v>
      </c>
      <c r="W99" s="137">
        <v>46391</v>
      </c>
      <c r="X99" s="137">
        <v>21094</v>
      </c>
      <c r="Y99" s="170">
        <v>16921.157999999999</v>
      </c>
      <c r="Z99" s="139">
        <f t="shared" si="20"/>
        <v>0.14189887229060569</v>
      </c>
      <c r="AA99" s="136">
        <v>4</v>
      </c>
      <c r="AB99" s="137">
        <v>40486</v>
      </c>
      <c r="AC99" s="137">
        <v>17805</v>
      </c>
      <c r="AD99" s="170">
        <v>15324.757</v>
      </c>
      <c r="AE99" s="139">
        <f t="shared" si="21"/>
        <v>0.12230343582893549</v>
      </c>
      <c r="AF99" s="136">
        <v>2</v>
      </c>
      <c r="AG99" s="137">
        <v>35154</v>
      </c>
      <c r="AH99" s="137">
        <v>13217</v>
      </c>
      <c r="AI99" s="170">
        <v>12682.459000000001</v>
      </c>
      <c r="AJ99" s="139">
        <f t="shared" si="22"/>
        <v>9.8469208611922376E-2</v>
      </c>
    </row>
    <row r="100" spans="1:36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16"/>
        <v>0</v>
      </c>
      <c r="G100" s="53">
        <v>5</v>
      </c>
      <c r="H100" s="54">
        <v>64216</v>
      </c>
      <c r="I100" s="54">
        <v>33930</v>
      </c>
      <c r="J100" s="164">
        <v>28966.819</v>
      </c>
      <c r="K100" s="56">
        <f t="shared" si="17"/>
        <v>0.22657617027358387</v>
      </c>
      <c r="L100" s="136">
        <v>8</v>
      </c>
      <c r="M100" s="137">
        <v>70351</v>
      </c>
      <c r="N100" s="137">
        <v>36167</v>
      </c>
      <c r="O100" s="170">
        <v>30189.599999999999</v>
      </c>
      <c r="P100" s="139">
        <f t="shared" si="18"/>
        <v>0.22527851386026324</v>
      </c>
      <c r="Q100" s="136">
        <v>11</v>
      </c>
      <c r="R100" s="137">
        <v>129340</v>
      </c>
      <c r="S100" s="137">
        <v>62978</v>
      </c>
      <c r="T100" s="170">
        <v>52654.521000000001</v>
      </c>
      <c r="U100" s="139">
        <f t="shared" si="19"/>
        <v>0.41369897316945853</v>
      </c>
      <c r="V100" s="136">
        <v>17</v>
      </c>
      <c r="W100" s="137">
        <v>192294</v>
      </c>
      <c r="X100" s="137">
        <v>85351</v>
      </c>
      <c r="Y100" s="170">
        <v>73887.944000000003</v>
      </c>
      <c r="Z100" s="139">
        <f t="shared" si="20"/>
        <v>0.61961574553416654</v>
      </c>
      <c r="AA100" s="136">
        <v>25</v>
      </c>
      <c r="AB100" s="137">
        <v>174303</v>
      </c>
      <c r="AC100" s="137">
        <v>76532</v>
      </c>
      <c r="AD100" s="170">
        <v>64423.264999999999</v>
      </c>
      <c r="AE100" s="139">
        <f t="shared" si="21"/>
        <v>0.51414757550922374</v>
      </c>
      <c r="AF100" s="136">
        <v>27</v>
      </c>
      <c r="AG100" s="137">
        <v>161469</v>
      </c>
      <c r="AH100" s="137">
        <v>73498</v>
      </c>
      <c r="AI100" s="170">
        <v>60381.337</v>
      </c>
      <c r="AJ100" s="139">
        <f t="shared" si="22"/>
        <v>0.46881306451058008</v>
      </c>
    </row>
    <row r="101" spans="1:36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16"/>
        <v>0</v>
      </c>
      <c r="G101" s="53">
        <v>1</v>
      </c>
      <c r="H101" s="54">
        <v>698</v>
      </c>
      <c r="I101" s="54">
        <v>361</v>
      </c>
      <c r="J101" s="164">
        <v>250.48099999999999</v>
      </c>
      <c r="K101" s="56">
        <f t="shared" si="17"/>
        <v>1.9592425977563348E-3</v>
      </c>
      <c r="L101" s="136">
        <v>2</v>
      </c>
      <c r="M101" s="137">
        <v>19588</v>
      </c>
      <c r="N101" s="137">
        <v>9357</v>
      </c>
      <c r="O101" s="170">
        <v>6198.585</v>
      </c>
      <c r="P101" s="139">
        <f t="shared" si="18"/>
        <v>4.6254604792263558E-2</v>
      </c>
      <c r="Q101" s="136">
        <v>6</v>
      </c>
      <c r="R101" s="137">
        <v>35160</v>
      </c>
      <c r="S101" s="137">
        <v>18318</v>
      </c>
      <c r="T101" s="170">
        <v>13794.290999999999</v>
      </c>
      <c r="U101" s="139">
        <f t="shared" si="19"/>
        <v>0.10837975379741283</v>
      </c>
      <c r="V101" s="136">
        <v>7</v>
      </c>
      <c r="W101" s="137">
        <v>36772</v>
      </c>
      <c r="X101" s="137">
        <v>18858</v>
      </c>
      <c r="Y101" s="170">
        <v>13957.125</v>
      </c>
      <c r="Z101" s="139">
        <f t="shared" si="20"/>
        <v>0.11704283465227498</v>
      </c>
      <c r="AA101" s="136">
        <v>9</v>
      </c>
      <c r="AB101" s="137">
        <v>75378</v>
      </c>
      <c r="AC101" s="137">
        <v>33855</v>
      </c>
      <c r="AD101" s="170">
        <v>26939.494999999999</v>
      </c>
      <c r="AE101" s="139">
        <f t="shared" si="21"/>
        <v>0.21499804518899898</v>
      </c>
      <c r="AF101" s="136">
        <v>18</v>
      </c>
      <c r="AG101" s="137">
        <v>84286</v>
      </c>
      <c r="AH101" s="137">
        <v>38023</v>
      </c>
      <c r="AI101" s="170">
        <v>28824.025000000001</v>
      </c>
      <c r="AJ101" s="139">
        <f t="shared" si="22"/>
        <v>0.22379563227921856</v>
      </c>
    </row>
    <row r="102" spans="1:36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16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17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18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19"/>
        <v>0</v>
      </c>
      <c r="V102" s="136">
        <v>2</v>
      </c>
      <c r="W102" s="137">
        <v>22504</v>
      </c>
      <c r="X102" s="137">
        <v>15464</v>
      </c>
      <c r="Y102" s="170">
        <v>11030.905000000001</v>
      </c>
      <c r="Z102" s="139">
        <f t="shared" si="20"/>
        <v>9.2503892454925601E-2</v>
      </c>
      <c r="AA102" s="136">
        <v>3</v>
      </c>
      <c r="AB102" s="137">
        <v>49200</v>
      </c>
      <c r="AC102" s="137">
        <v>25630</v>
      </c>
      <c r="AD102" s="170">
        <v>18503.536</v>
      </c>
      <c r="AE102" s="139">
        <f t="shared" si="21"/>
        <v>0.14767255544635374</v>
      </c>
      <c r="AF102" s="136">
        <v>6</v>
      </c>
      <c r="AG102" s="137">
        <v>74336</v>
      </c>
      <c r="AH102" s="137">
        <v>33494</v>
      </c>
      <c r="AI102" s="170">
        <v>26065.043000000001</v>
      </c>
      <c r="AJ102" s="139">
        <f t="shared" si="22"/>
        <v>0.20237433108561417</v>
      </c>
    </row>
    <row r="103" spans="1:3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1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1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1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0"/>
        <v>0</v>
      </c>
      <c r="AA103" s="136">
        <v>1</v>
      </c>
      <c r="AB103" s="137">
        <v>5</v>
      </c>
      <c r="AC103" s="137">
        <v>63</v>
      </c>
      <c r="AD103" s="170">
        <v>51.625</v>
      </c>
      <c r="AE103" s="139">
        <f t="shared" si="21"/>
        <v>4.1200750358839585E-4</v>
      </c>
      <c r="AF103" s="136">
        <v>3</v>
      </c>
      <c r="AG103" s="137">
        <v>2475</v>
      </c>
      <c r="AH103" s="137">
        <v>1370</v>
      </c>
      <c r="AI103" s="170">
        <v>817.57500000000005</v>
      </c>
      <c r="AJ103" s="139">
        <f t="shared" si="22"/>
        <v>6.3478197115316862E-3</v>
      </c>
    </row>
    <row r="104" spans="1:3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16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17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18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19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0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1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2"/>
        <v>0</v>
      </c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3">SUM(B$92:B$115)</f>
        <v>38</v>
      </c>
      <c r="C116" s="11">
        <f t="shared" si="23"/>
        <v>311729</v>
      </c>
      <c r="D116" s="11">
        <f t="shared" si="23"/>
        <v>156654</v>
      </c>
      <c r="E116" s="155">
        <f t="shared" si="23"/>
        <v>138915.223</v>
      </c>
      <c r="F116" s="70">
        <f t="shared" si="23"/>
        <v>1</v>
      </c>
      <c r="G116" s="57">
        <f t="shared" si="23"/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127845.83200000001</v>
      </c>
      <c r="K116" s="72">
        <f t="shared" si="23"/>
        <v>1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0.99999999999999989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127277.37899999999</v>
      </c>
      <c r="U116" s="143">
        <f t="shared" si="23"/>
        <v>1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1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125301.11599999998</v>
      </c>
      <c r="AE116" s="143">
        <f t="shared" si="23"/>
        <v>1.0000000000000002</v>
      </c>
      <c r="AF116" s="140">
        <f t="shared" si="23"/>
        <v>58</v>
      </c>
      <c r="AG116" s="141">
        <f t="shared" si="23"/>
        <v>358116</v>
      </c>
      <c r="AH116" s="141">
        <f t="shared" si="23"/>
        <v>159705</v>
      </c>
      <c r="AI116" s="171">
        <f t="shared" si="23"/>
        <v>128796.19100000001</v>
      </c>
      <c r="AJ116" s="143">
        <f t="shared" si="23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keine selbst erbrachten Rentenleistungen</v>
      </c>
      <c r="B132" s="209">
        <v>165</v>
      </c>
      <c r="C132" s="210">
        <v>74982</v>
      </c>
      <c r="D132" s="210">
        <v>198</v>
      </c>
      <c r="E132" s="211">
        <v>11865.337</v>
      </c>
      <c r="F132" s="212">
        <f t="shared" ref="F132:F144" si="24">E132/E$156</f>
        <v>1.5575027396633622E-2</v>
      </c>
      <c r="G132" s="217">
        <v>191</v>
      </c>
      <c r="H132" s="218">
        <v>69934</v>
      </c>
      <c r="I132" s="218">
        <v>81</v>
      </c>
      <c r="J132" s="219">
        <v>11173.630999999999</v>
      </c>
      <c r="K132" s="220">
        <f t="shared" ref="K132:K144" si="25">J132/J$156</f>
        <v>1.6003590044331408E-2</v>
      </c>
      <c r="L132" s="227">
        <v>204</v>
      </c>
      <c r="M132" s="228">
        <v>72621</v>
      </c>
      <c r="N132" s="228">
        <v>56</v>
      </c>
      <c r="O132" s="229">
        <v>10987.513999999999</v>
      </c>
      <c r="P132" s="230">
        <f t="shared" ref="P132:P144" si="26">O132/O$156</f>
        <v>1.6409172296716824E-2</v>
      </c>
      <c r="Q132" s="227">
        <v>202</v>
      </c>
      <c r="R132" s="228">
        <v>181993</v>
      </c>
      <c r="S132" s="228">
        <v>48</v>
      </c>
      <c r="T132" s="229">
        <v>18846.611000000001</v>
      </c>
      <c r="U132" s="230">
        <f t="shared" ref="U132:U144" si="27">T132/T$156</f>
        <v>2.9681547292396273E-2</v>
      </c>
      <c r="V132" s="227">
        <v>212</v>
      </c>
      <c r="W132" s="228">
        <v>196278</v>
      </c>
      <c r="X132" s="228">
        <v>105</v>
      </c>
      <c r="Y132" s="229">
        <v>19802.23</v>
      </c>
      <c r="Z132" s="230">
        <f t="shared" ref="Z132:Z144" si="28">Y132/Y$156</f>
        <v>3.2713922834778995E-2</v>
      </c>
      <c r="AA132" s="227">
        <v>238</v>
      </c>
      <c r="AB132" s="228">
        <v>296873</v>
      </c>
      <c r="AC132" s="228">
        <v>10922</v>
      </c>
      <c r="AD132" s="229">
        <v>24994.757000000001</v>
      </c>
      <c r="AE132" s="230">
        <f t="shared" ref="AE132:AE144" si="29">AD132/AD$156</f>
        <v>4.3359425616484912E-2</v>
      </c>
      <c r="AF132" s="227"/>
      <c r="AG132" s="228"/>
      <c r="AH132" s="228"/>
      <c r="AI132" s="229"/>
      <c r="AJ132" s="230" t="e">
        <f t="shared" ref="AJ132:AJ144" si="30">AI132/AI$156</f>
        <v>#DIV/0!</v>
      </c>
    </row>
    <row r="133" spans="1:36" x14ac:dyDescent="0.2">
      <c r="A133" s="114" t="str">
        <f>$A$13</f>
        <v>unter 0.00%</v>
      </c>
      <c r="B133" s="209">
        <v>0</v>
      </c>
      <c r="C133" s="210">
        <v>0</v>
      </c>
      <c r="D133" s="210">
        <v>0</v>
      </c>
      <c r="E133" s="211">
        <v>0</v>
      </c>
      <c r="F133" s="212">
        <f t="shared" si="24"/>
        <v>0</v>
      </c>
      <c r="G133" s="217">
        <v>0</v>
      </c>
      <c r="H133" s="218">
        <v>0</v>
      </c>
      <c r="I133" s="218">
        <v>0</v>
      </c>
      <c r="J133" s="219">
        <v>0</v>
      </c>
      <c r="K133" s="220">
        <f t="shared" si="25"/>
        <v>0</v>
      </c>
      <c r="L133" s="227">
        <v>0</v>
      </c>
      <c r="M133" s="228">
        <v>0</v>
      </c>
      <c r="N133" s="228">
        <v>0</v>
      </c>
      <c r="O133" s="229">
        <v>0</v>
      </c>
      <c r="P133" s="230">
        <f t="shared" si="26"/>
        <v>0</v>
      </c>
      <c r="Q133" s="227">
        <v>0</v>
      </c>
      <c r="R133" s="228">
        <v>0</v>
      </c>
      <c r="S133" s="228">
        <v>0</v>
      </c>
      <c r="T133" s="229">
        <v>0</v>
      </c>
      <c r="U133" s="230">
        <f t="shared" si="27"/>
        <v>0</v>
      </c>
      <c r="V133" s="227">
        <v>0</v>
      </c>
      <c r="W133" s="228">
        <v>0</v>
      </c>
      <c r="X133" s="228">
        <v>0</v>
      </c>
      <c r="Y133" s="229">
        <v>0</v>
      </c>
      <c r="Z133" s="230">
        <f t="shared" si="28"/>
        <v>0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29"/>
        <v>0</v>
      </c>
      <c r="AF133" s="227"/>
      <c r="AG133" s="228"/>
      <c r="AH133" s="228"/>
      <c r="AI133" s="229"/>
      <c r="AJ133" s="230" t="e">
        <f t="shared" si="30"/>
        <v>#DIV/0!</v>
      </c>
    </row>
    <row r="134" spans="1:36" x14ac:dyDescent="0.2">
      <c r="A134" s="114" t="str">
        <f>$A$14</f>
        <v>0.00% – 0.49%</v>
      </c>
      <c r="B134" s="209">
        <v>29</v>
      </c>
      <c r="C134" s="210">
        <v>13091</v>
      </c>
      <c r="D134" s="210">
        <v>7037</v>
      </c>
      <c r="E134" s="211">
        <v>6006.5370000000003</v>
      </c>
      <c r="F134" s="212">
        <f t="shared" si="24"/>
        <v>7.8844771399154984E-3</v>
      </c>
      <c r="G134" s="217">
        <v>21</v>
      </c>
      <c r="H134" s="218">
        <v>11387</v>
      </c>
      <c r="I134" s="218">
        <v>6256</v>
      </c>
      <c r="J134" s="219">
        <v>4856.1099999999997</v>
      </c>
      <c r="K134" s="220">
        <f t="shared" si="25"/>
        <v>6.9552317997773686E-3</v>
      </c>
      <c r="L134" s="227">
        <v>19</v>
      </c>
      <c r="M134" s="228">
        <v>7057</v>
      </c>
      <c r="N134" s="228">
        <v>3774</v>
      </c>
      <c r="O134" s="229">
        <v>2569.08</v>
      </c>
      <c r="P134" s="230">
        <f t="shared" si="26"/>
        <v>3.8367620158708564E-3</v>
      </c>
      <c r="Q134" s="227">
        <v>23</v>
      </c>
      <c r="R134" s="228">
        <v>13630</v>
      </c>
      <c r="S134" s="228">
        <v>4062</v>
      </c>
      <c r="T134" s="229">
        <v>3707.6779999999999</v>
      </c>
      <c r="U134" s="230">
        <f t="shared" si="27"/>
        <v>5.8392259436976348E-3</v>
      </c>
      <c r="V134" s="227">
        <v>14</v>
      </c>
      <c r="W134" s="228">
        <v>6306</v>
      </c>
      <c r="X134" s="228">
        <v>3659</v>
      </c>
      <c r="Y134" s="229">
        <v>2071.5479999999998</v>
      </c>
      <c r="Z134" s="230">
        <f t="shared" si="28"/>
        <v>3.4222641298753092E-3</v>
      </c>
      <c r="AA134" s="227">
        <v>8</v>
      </c>
      <c r="AB134" s="228">
        <v>9167</v>
      </c>
      <c r="AC134" s="228">
        <v>2864</v>
      </c>
      <c r="AD134" s="229">
        <v>1680.0150000000001</v>
      </c>
      <c r="AE134" s="230">
        <f t="shared" si="29"/>
        <v>2.9143906230846292E-3</v>
      </c>
      <c r="AF134" s="227"/>
      <c r="AG134" s="228"/>
      <c r="AH134" s="228"/>
      <c r="AI134" s="229"/>
      <c r="AJ134" s="230" t="e">
        <f t="shared" si="30"/>
        <v>#DIV/0!</v>
      </c>
    </row>
    <row r="135" spans="1:36" x14ac:dyDescent="0.2">
      <c r="A135" s="114" t="str">
        <f>$A$15</f>
        <v>0.50% – 0.99%</v>
      </c>
      <c r="B135" s="209">
        <v>18</v>
      </c>
      <c r="C135" s="210">
        <v>9072</v>
      </c>
      <c r="D135" s="210">
        <v>10301</v>
      </c>
      <c r="E135" s="211">
        <v>8102.6940000000004</v>
      </c>
      <c r="F135" s="212">
        <f t="shared" si="24"/>
        <v>1.0635996351097224E-2</v>
      </c>
      <c r="G135" s="217">
        <v>13</v>
      </c>
      <c r="H135" s="218">
        <v>7299</v>
      </c>
      <c r="I135" s="218">
        <v>6700</v>
      </c>
      <c r="J135" s="219">
        <v>5953.42</v>
      </c>
      <c r="K135" s="220">
        <f t="shared" si="25"/>
        <v>8.5268694698906293E-3</v>
      </c>
      <c r="L135" s="227">
        <v>9</v>
      </c>
      <c r="M135" s="228">
        <v>5022</v>
      </c>
      <c r="N135" s="228">
        <v>6034</v>
      </c>
      <c r="O135" s="229">
        <v>5559.52</v>
      </c>
      <c r="P135" s="230">
        <f t="shared" si="26"/>
        <v>8.3027991197138062E-3</v>
      </c>
      <c r="Q135" s="227">
        <v>5</v>
      </c>
      <c r="R135" s="228">
        <v>335</v>
      </c>
      <c r="S135" s="228">
        <v>4612</v>
      </c>
      <c r="T135" s="229">
        <v>2129.7190000000001</v>
      </c>
      <c r="U135" s="230">
        <f t="shared" si="27"/>
        <v>3.3540966711741913E-3</v>
      </c>
      <c r="V135" s="227">
        <v>4</v>
      </c>
      <c r="W135" s="228">
        <v>355</v>
      </c>
      <c r="X135" s="228">
        <v>893</v>
      </c>
      <c r="Y135" s="229">
        <v>788.71</v>
      </c>
      <c r="Z135" s="230">
        <f t="shared" si="28"/>
        <v>1.3029743659688097E-3</v>
      </c>
      <c r="AA135" s="227">
        <v>4</v>
      </c>
      <c r="AB135" s="228">
        <v>443</v>
      </c>
      <c r="AC135" s="228">
        <v>234</v>
      </c>
      <c r="AD135" s="229">
        <v>248.68100000000001</v>
      </c>
      <c r="AE135" s="230">
        <f t="shared" si="29"/>
        <v>4.3139708546608731E-4</v>
      </c>
      <c r="AF135" s="227"/>
      <c r="AG135" s="228"/>
      <c r="AH135" s="228"/>
      <c r="AI135" s="229"/>
      <c r="AJ135" s="230" t="e">
        <f t="shared" si="30"/>
        <v>#DIV/0!</v>
      </c>
    </row>
    <row r="136" spans="1:36" x14ac:dyDescent="0.2">
      <c r="A136" s="114" t="str">
        <f>$A$16</f>
        <v>1.00% – 1.49%</v>
      </c>
      <c r="B136" s="209">
        <v>117</v>
      </c>
      <c r="C136" s="210">
        <v>135422</v>
      </c>
      <c r="D136" s="210">
        <v>70735</v>
      </c>
      <c r="E136" s="211">
        <v>72437.039000000004</v>
      </c>
      <c r="F136" s="212">
        <f t="shared" si="24"/>
        <v>9.5084435187640967E-2</v>
      </c>
      <c r="G136" s="217">
        <v>52</v>
      </c>
      <c r="H136" s="218">
        <v>18288</v>
      </c>
      <c r="I136" s="218">
        <v>13193</v>
      </c>
      <c r="J136" s="219">
        <v>6512.6930000000002</v>
      </c>
      <c r="K136" s="220">
        <f t="shared" si="25"/>
        <v>9.3278960846824872E-3</v>
      </c>
      <c r="L136" s="227">
        <v>45</v>
      </c>
      <c r="M136" s="228">
        <v>18020</v>
      </c>
      <c r="N136" s="228">
        <v>12907</v>
      </c>
      <c r="O136" s="229">
        <v>7052.1459999999997</v>
      </c>
      <c r="P136" s="230">
        <f t="shared" si="26"/>
        <v>1.0531943693141357E-2</v>
      </c>
      <c r="Q136" s="227">
        <v>25</v>
      </c>
      <c r="R136" s="228">
        <v>17549</v>
      </c>
      <c r="S136" s="228">
        <v>6444</v>
      </c>
      <c r="T136" s="229">
        <v>7280.2520000000004</v>
      </c>
      <c r="U136" s="230">
        <f t="shared" si="27"/>
        <v>1.146567645708624E-2</v>
      </c>
      <c r="V136" s="227">
        <v>18</v>
      </c>
      <c r="W136" s="228">
        <v>8824</v>
      </c>
      <c r="X136" s="228">
        <v>5724</v>
      </c>
      <c r="Y136" s="229">
        <v>4248.4470000000001</v>
      </c>
      <c r="Z136" s="230">
        <f t="shared" si="28"/>
        <v>7.0185715106656325E-3</v>
      </c>
      <c r="AA136" s="227">
        <v>5</v>
      </c>
      <c r="AB136" s="228">
        <v>2802</v>
      </c>
      <c r="AC136" s="228">
        <v>805</v>
      </c>
      <c r="AD136" s="229">
        <v>1658.4290000000001</v>
      </c>
      <c r="AE136" s="230">
        <f t="shared" si="29"/>
        <v>2.8769445074309564E-3</v>
      </c>
      <c r="AF136" s="227"/>
      <c r="AG136" s="228"/>
      <c r="AH136" s="228"/>
      <c r="AI136" s="229"/>
      <c r="AJ136" s="230" t="e">
        <f t="shared" si="30"/>
        <v>#DIV/0!</v>
      </c>
    </row>
    <row r="137" spans="1:36" x14ac:dyDescent="0.2">
      <c r="A137" s="114" t="str">
        <f>$A$17</f>
        <v>1.50% – 1.99%</v>
      </c>
      <c r="B137" s="209">
        <v>436</v>
      </c>
      <c r="C137" s="210">
        <v>892527</v>
      </c>
      <c r="D137" s="210">
        <v>286628</v>
      </c>
      <c r="E137" s="211">
        <v>250910.77100000001</v>
      </c>
      <c r="F137" s="212">
        <f t="shared" si="24"/>
        <v>0.32935787095094438</v>
      </c>
      <c r="G137" s="217">
        <v>243</v>
      </c>
      <c r="H137" s="218">
        <v>433895</v>
      </c>
      <c r="I137" s="218">
        <v>166439</v>
      </c>
      <c r="J137" s="219">
        <v>136156.13099999999</v>
      </c>
      <c r="K137" s="220">
        <f t="shared" si="25"/>
        <v>0.19501153228939483</v>
      </c>
      <c r="L137" s="227">
        <v>187</v>
      </c>
      <c r="M137" s="228">
        <v>276341</v>
      </c>
      <c r="N137" s="228">
        <v>74050</v>
      </c>
      <c r="O137" s="229">
        <v>63086.51</v>
      </c>
      <c r="P137" s="230">
        <f t="shared" si="26"/>
        <v>9.4215799150613039E-2</v>
      </c>
      <c r="Q137" s="227">
        <v>102</v>
      </c>
      <c r="R137" s="228">
        <v>81463</v>
      </c>
      <c r="S137" s="228">
        <v>34430</v>
      </c>
      <c r="T137" s="229">
        <v>25110.483</v>
      </c>
      <c r="U137" s="230">
        <f t="shared" si="27"/>
        <v>3.9546525828936176E-2</v>
      </c>
      <c r="V137" s="227">
        <v>42</v>
      </c>
      <c r="W137" s="228">
        <v>25537</v>
      </c>
      <c r="X137" s="228">
        <v>11206</v>
      </c>
      <c r="Y137" s="229">
        <v>9187.1820000000007</v>
      </c>
      <c r="Z137" s="230">
        <f t="shared" si="28"/>
        <v>1.5177521067933792E-2</v>
      </c>
      <c r="AA137" s="227">
        <v>24</v>
      </c>
      <c r="AB137" s="228">
        <v>7361</v>
      </c>
      <c r="AC137" s="228">
        <v>8807</v>
      </c>
      <c r="AD137" s="229">
        <v>5194.6419999999998</v>
      </c>
      <c r="AE137" s="230">
        <f t="shared" si="29"/>
        <v>9.011357598046197E-3</v>
      </c>
      <c r="AF137" s="227"/>
      <c r="AG137" s="228"/>
      <c r="AH137" s="228"/>
      <c r="AI137" s="229"/>
      <c r="AJ137" s="230" t="e">
        <f t="shared" si="30"/>
        <v>#DIV/0!</v>
      </c>
    </row>
    <row r="138" spans="1:36" x14ac:dyDescent="0.2">
      <c r="A138" s="114" t="str">
        <f>$A$18</f>
        <v>2.00% – 2.49%</v>
      </c>
      <c r="B138" s="209">
        <v>482</v>
      </c>
      <c r="C138" s="210">
        <v>1449193</v>
      </c>
      <c r="D138" s="210">
        <v>314163</v>
      </c>
      <c r="E138" s="211">
        <v>313905.39600000001</v>
      </c>
      <c r="F138" s="212">
        <f t="shared" si="24"/>
        <v>0.41204772714429655</v>
      </c>
      <c r="G138" s="217">
        <v>726</v>
      </c>
      <c r="H138" s="218">
        <v>1391417</v>
      </c>
      <c r="I138" s="218">
        <v>374940</v>
      </c>
      <c r="J138" s="219">
        <v>338091.027</v>
      </c>
      <c r="K138" s="220">
        <f t="shared" si="25"/>
        <v>0.48423562526585867</v>
      </c>
      <c r="L138" s="227">
        <v>690</v>
      </c>
      <c r="M138" s="228">
        <v>1235078</v>
      </c>
      <c r="N138" s="228">
        <v>370786</v>
      </c>
      <c r="O138" s="229">
        <v>333729.08500000002</v>
      </c>
      <c r="P138" s="230">
        <f t="shared" si="26"/>
        <v>0.49840373866105242</v>
      </c>
      <c r="Q138" s="227">
        <v>489</v>
      </c>
      <c r="R138" s="228">
        <v>871524</v>
      </c>
      <c r="S138" s="228">
        <v>274590</v>
      </c>
      <c r="T138" s="229">
        <v>231073.829</v>
      </c>
      <c r="U138" s="230">
        <f t="shared" si="27"/>
        <v>0.36391841395243896</v>
      </c>
      <c r="V138" s="227">
        <v>242</v>
      </c>
      <c r="W138" s="228">
        <v>317671</v>
      </c>
      <c r="X138" s="228">
        <v>106930</v>
      </c>
      <c r="Y138" s="229">
        <v>101795.673</v>
      </c>
      <c r="Z138" s="230">
        <f t="shared" si="28"/>
        <v>0.16816973600631824</v>
      </c>
      <c r="AA138" s="227">
        <v>106</v>
      </c>
      <c r="AB138" s="228">
        <v>88022</v>
      </c>
      <c r="AC138" s="228">
        <v>47634</v>
      </c>
      <c r="AD138" s="229">
        <v>41370.36</v>
      </c>
      <c r="AE138" s="230">
        <f t="shared" si="29"/>
        <v>7.1766852830263669E-2</v>
      </c>
      <c r="AF138" s="227"/>
      <c r="AG138" s="228"/>
      <c r="AH138" s="228"/>
      <c r="AI138" s="229"/>
      <c r="AJ138" s="230" t="e">
        <f t="shared" si="30"/>
        <v>#DIV/0!</v>
      </c>
    </row>
    <row r="139" spans="1:36" x14ac:dyDescent="0.2">
      <c r="A139" s="114" t="str">
        <f>$A$19</f>
        <v>2.50% – 2.99%</v>
      </c>
      <c r="B139" s="209">
        <v>72</v>
      </c>
      <c r="C139" s="210">
        <v>518891</v>
      </c>
      <c r="D139" s="210">
        <v>75584</v>
      </c>
      <c r="E139" s="211">
        <v>73686.913</v>
      </c>
      <c r="F139" s="212">
        <f t="shared" si="24"/>
        <v>9.6725081533576188E-2</v>
      </c>
      <c r="G139" s="217">
        <v>163</v>
      </c>
      <c r="H139" s="218">
        <v>856626</v>
      </c>
      <c r="I139" s="218">
        <v>189296</v>
      </c>
      <c r="J139" s="219">
        <v>171012.92800000001</v>
      </c>
      <c r="K139" s="220">
        <f t="shared" si="25"/>
        <v>0.24493566970242389</v>
      </c>
      <c r="L139" s="227">
        <v>276</v>
      </c>
      <c r="M139" s="228">
        <v>935817</v>
      </c>
      <c r="N139" s="228">
        <v>219608</v>
      </c>
      <c r="O139" s="229">
        <v>188128.52100000001</v>
      </c>
      <c r="P139" s="230">
        <f t="shared" si="26"/>
        <v>0.28095830549253537</v>
      </c>
      <c r="Q139" s="227">
        <v>475</v>
      </c>
      <c r="R139" s="228">
        <v>812796</v>
      </c>
      <c r="S139" s="228">
        <v>251345</v>
      </c>
      <c r="T139" s="229">
        <v>217469.427</v>
      </c>
      <c r="U139" s="230">
        <f t="shared" si="27"/>
        <v>0.34249282707383405</v>
      </c>
      <c r="V139" s="227">
        <v>554</v>
      </c>
      <c r="W139" s="228">
        <v>981059</v>
      </c>
      <c r="X139" s="228">
        <v>320068</v>
      </c>
      <c r="Y139" s="229">
        <v>258836.47399999999</v>
      </c>
      <c r="Z139" s="230">
        <f t="shared" si="28"/>
        <v>0.42760620582945852</v>
      </c>
      <c r="AA139" s="227">
        <v>367</v>
      </c>
      <c r="AB139" s="228">
        <v>600190</v>
      </c>
      <c r="AC139" s="228">
        <v>182165</v>
      </c>
      <c r="AD139" s="229">
        <v>142233.55900000001</v>
      </c>
      <c r="AE139" s="230">
        <f t="shared" si="29"/>
        <v>0.24673836283459039</v>
      </c>
      <c r="AF139" s="227"/>
      <c r="AG139" s="228"/>
      <c r="AH139" s="228"/>
      <c r="AI139" s="229"/>
      <c r="AJ139" s="230" t="e">
        <f t="shared" si="30"/>
        <v>#DIV/0!</v>
      </c>
    </row>
    <row r="140" spans="1:36" x14ac:dyDescent="0.2">
      <c r="A140" s="114" t="str">
        <f>$A$20</f>
        <v>3.00% – 3.49%</v>
      </c>
      <c r="B140" s="209">
        <v>15</v>
      </c>
      <c r="C140" s="210">
        <v>84495</v>
      </c>
      <c r="D140" s="210">
        <v>23417</v>
      </c>
      <c r="E140" s="211">
        <v>20115.664000000001</v>
      </c>
      <c r="F140" s="212">
        <f t="shared" si="24"/>
        <v>2.6404814115391473E-2</v>
      </c>
      <c r="G140" s="217">
        <v>24</v>
      </c>
      <c r="H140" s="218">
        <v>85316</v>
      </c>
      <c r="I140" s="218">
        <v>23162</v>
      </c>
      <c r="J140" s="219">
        <v>19364.294000000002</v>
      </c>
      <c r="K140" s="220">
        <f t="shared" si="25"/>
        <v>2.7734782245261765E-2</v>
      </c>
      <c r="L140" s="227">
        <v>51</v>
      </c>
      <c r="M140" s="228">
        <v>213242</v>
      </c>
      <c r="N140" s="228">
        <v>68048</v>
      </c>
      <c r="O140" s="229">
        <v>53565.313000000002</v>
      </c>
      <c r="P140" s="230">
        <f t="shared" si="26"/>
        <v>7.9996480563716749E-2</v>
      </c>
      <c r="Q140" s="227">
        <v>156</v>
      </c>
      <c r="R140" s="228">
        <v>585260</v>
      </c>
      <c r="S140" s="228">
        <v>130559</v>
      </c>
      <c r="T140" s="229">
        <v>107079.24</v>
      </c>
      <c r="U140" s="230">
        <f t="shared" si="27"/>
        <v>0.16863920659761328</v>
      </c>
      <c r="V140" s="227">
        <v>396</v>
      </c>
      <c r="W140" s="228">
        <v>947486</v>
      </c>
      <c r="X140" s="228">
        <v>231814</v>
      </c>
      <c r="Y140" s="229">
        <v>177280.63399999999</v>
      </c>
      <c r="Z140" s="230">
        <f t="shared" si="28"/>
        <v>0.29287332693220391</v>
      </c>
      <c r="AA140" s="227">
        <v>691</v>
      </c>
      <c r="AB140" s="228">
        <v>1146845</v>
      </c>
      <c r="AC140" s="228">
        <v>322674</v>
      </c>
      <c r="AD140" s="229">
        <v>257265.413</v>
      </c>
      <c r="AE140" s="230">
        <f t="shared" si="29"/>
        <v>0.44628881723746183</v>
      </c>
      <c r="AF140" s="227"/>
      <c r="AG140" s="228"/>
      <c r="AH140" s="228"/>
      <c r="AI140" s="229"/>
      <c r="AJ140" s="230" t="e">
        <f t="shared" si="30"/>
        <v>#DIV/0!</v>
      </c>
    </row>
    <row r="141" spans="1:36" ht="12.75" customHeight="1" x14ac:dyDescent="0.2">
      <c r="A141" s="114" t="str">
        <f>$A$21</f>
        <v>3.50% – 3.99%</v>
      </c>
      <c r="B141" s="209">
        <v>4</v>
      </c>
      <c r="C141" s="210">
        <v>9668</v>
      </c>
      <c r="D141" s="210">
        <v>3970</v>
      </c>
      <c r="E141" s="211">
        <v>4440.1980000000003</v>
      </c>
      <c r="F141" s="212">
        <f t="shared" si="24"/>
        <v>5.8284232042021076E-3</v>
      </c>
      <c r="G141" s="217">
        <v>7</v>
      </c>
      <c r="H141" s="218">
        <v>10945</v>
      </c>
      <c r="I141" s="218">
        <v>4796</v>
      </c>
      <c r="J141" s="219">
        <v>4752.0410000000002</v>
      </c>
      <c r="K141" s="220">
        <f t="shared" si="25"/>
        <v>6.8061775118450464E-3</v>
      </c>
      <c r="L141" s="227">
        <v>10</v>
      </c>
      <c r="M141" s="228">
        <v>11024</v>
      </c>
      <c r="N141" s="228">
        <v>4856</v>
      </c>
      <c r="O141" s="229">
        <v>4600.7780000000002</v>
      </c>
      <c r="P141" s="230">
        <f t="shared" si="26"/>
        <v>6.8709772657349283E-3</v>
      </c>
      <c r="Q141" s="227">
        <v>32</v>
      </c>
      <c r="R141" s="228">
        <v>108448</v>
      </c>
      <c r="S141" s="228">
        <v>31149</v>
      </c>
      <c r="T141" s="229">
        <v>21923.965</v>
      </c>
      <c r="U141" s="230">
        <f t="shared" si="27"/>
        <v>3.452807531201979E-2</v>
      </c>
      <c r="V141" s="227">
        <v>76</v>
      </c>
      <c r="W141" s="228">
        <v>157549</v>
      </c>
      <c r="X141" s="228">
        <v>41398</v>
      </c>
      <c r="Y141" s="229">
        <v>30646.208999999999</v>
      </c>
      <c r="Z141" s="230">
        <f t="shared" si="28"/>
        <v>5.0628525999572245E-2</v>
      </c>
      <c r="AA141" s="227">
        <v>185</v>
      </c>
      <c r="AB141" s="228">
        <v>478699</v>
      </c>
      <c r="AC141" s="228">
        <v>127435</v>
      </c>
      <c r="AD141" s="229">
        <v>98229.597999999998</v>
      </c>
      <c r="AE141" s="230">
        <f t="shared" si="29"/>
        <v>0.17040289480782769</v>
      </c>
      <c r="AF141" s="227"/>
      <c r="AG141" s="228"/>
      <c r="AH141" s="228"/>
      <c r="AI141" s="229"/>
      <c r="AJ141" s="230" t="e">
        <f t="shared" si="30"/>
        <v>#DIV/0!</v>
      </c>
    </row>
    <row r="142" spans="1:36" ht="12.75" customHeight="1" x14ac:dyDescent="0.2">
      <c r="A142" s="114" t="str">
        <f>$A$22</f>
        <v>4.00% – 4.49%</v>
      </c>
      <c r="B142" s="209">
        <v>3</v>
      </c>
      <c r="C142" s="210">
        <v>997</v>
      </c>
      <c r="D142" s="210">
        <v>283</v>
      </c>
      <c r="E142" s="211">
        <v>287.67599999999999</v>
      </c>
      <c r="F142" s="212">
        <f t="shared" si="24"/>
        <v>3.7761772643743485E-4</v>
      </c>
      <c r="G142" s="217">
        <v>2</v>
      </c>
      <c r="H142" s="218">
        <v>957</v>
      </c>
      <c r="I142" s="218">
        <v>292</v>
      </c>
      <c r="J142" s="219">
        <v>270.166</v>
      </c>
      <c r="K142" s="220">
        <f t="shared" si="25"/>
        <v>3.8694905066373139E-4</v>
      </c>
      <c r="L142" s="227">
        <v>3</v>
      </c>
      <c r="M142" s="228">
        <v>964</v>
      </c>
      <c r="N142" s="228">
        <v>291</v>
      </c>
      <c r="O142" s="229">
        <v>269.51600000000002</v>
      </c>
      <c r="P142" s="230">
        <f t="shared" si="26"/>
        <v>4.025054694557779E-4</v>
      </c>
      <c r="Q142" s="227">
        <v>7</v>
      </c>
      <c r="R142" s="228">
        <v>1135</v>
      </c>
      <c r="S142" s="228">
        <v>331</v>
      </c>
      <c r="T142" s="229">
        <v>297.86900000000003</v>
      </c>
      <c r="U142" s="230">
        <f t="shared" si="27"/>
        <v>4.6911419832662679E-4</v>
      </c>
      <c r="V142" s="227">
        <v>9</v>
      </c>
      <c r="W142" s="228">
        <v>1588</v>
      </c>
      <c r="X142" s="228">
        <v>593</v>
      </c>
      <c r="Y142" s="229">
        <v>509.54899999999998</v>
      </c>
      <c r="Z142" s="230">
        <f t="shared" si="28"/>
        <v>8.4179138746185659E-4</v>
      </c>
      <c r="AA142" s="227">
        <v>22</v>
      </c>
      <c r="AB142" s="228">
        <v>19015</v>
      </c>
      <c r="AC142" s="228">
        <v>6127</v>
      </c>
      <c r="AD142" s="229">
        <v>3442.194</v>
      </c>
      <c r="AE142" s="230">
        <f t="shared" si="29"/>
        <v>5.9713144920957081E-3</v>
      </c>
      <c r="AF142" s="227"/>
      <c r="AG142" s="228"/>
      <c r="AH142" s="228"/>
      <c r="AI142" s="229"/>
      <c r="AJ142" s="230" t="e">
        <f t="shared" si="30"/>
        <v>#DIV/0!</v>
      </c>
    </row>
    <row r="143" spans="1:36" ht="12.75" customHeight="1" x14ac:dyDescent="0.2">
      <c r="A143" s="114" t="str">
        <f>$A$23</f>
        <v>4.50% – 4.99%</v>
      </c>
      <c r="B143" s="209">
        <v>1</v>
      </c>
      <c r="C143" s="210">
        <v>270</v>
      </c>
      <c r="D143" s="210">
        <v>2</v>
      </c>
      <c r="E143" s="211">
        <v>59.825000000000003</v>
      </c>
      <c r="F143" s="212">
        <f t="shared" si="24"/>
        <v>7.8529249864846363E-5</v>
      </c>
      <c r="G143" s="217">
        <v>1</v>
      </c>
      <c r="H143" s="218">
        <v>278</v>
      </c>
      <c r="I143" s="218">
        <v>2</v>
      </c>
      <c r="J143" s="219">
        <v>52.837000000000003</v>
      </c>
      <c r="K143" s="220">
        <f t="shared" si="25"/>
        <v>7.5676535870241178E-5</v>
      </c>
      <c r="L143" s="227">
        <v>1</v>
      </c>
      <c r="M143" s="228">
        <v>259</v>
      </c>
      <c r="N143" s="228">
        <v>1</v>
      </c>
      <c r="O143" s="229">
        <v>47.887</v>
      </c>
      <c r="P143" s="230">
        <f t="shared" si="26"/>
        <v>7.151627144892635E-5</v>
      </c>
      <c r="Q143" s="227">
        <v>1</v>
      </c>
      <c r="R143" s="228">
        <v>227</v>
      </c>
      <c r="S143" s="228">
        <v>1</v>
      </c>
      <c r="T143" s="229">
        <v>41.457000000000001</v>
      </c>
      <c r="U143" s="230">
        <f t="shared" si="27"/>
        <v>6.5290672476917596E-5</v>
      </c>
      <c r="V143" s="227">
        <v>2</v>
      </c>
      <c r="W143" s="228">
        <v>484</v>
      </c>
      <c r="X143" s="228">
        <v>107</v>
      </c>
      <c r="Y143" s="229">
        <v>148.399</v>
      </c>
      <c r="Z143" s="230">
        <f t="shared" si="28"/>
        <v>2.4515993576270794E-4</v>
      </c>
      <c r="AA143" s="227">
        <v>3</v>
      </c>
      <c r="AB143" s="228">
        <v>535</v>
      </c>
      <c r="AC143" s="228">
        <v>106</v>
      </c>
      <c r="AD143" s="229">
        <v>137.33600000000001</v>
      </c>
      <c r="AE143" s="230">
        <f t="shared" si="29"/>
        <v>2.3824236724788209E-4</v>
      </c>
      <c r="AF143" s="227"/>
      <c r="AG143" s="228"/>
      <c r="AH143" s="228"/>
      <c r="AI143" s="229"/>
      <c r="AJ143" s="230" t="e">
        <f t="shared" si="30"/>
        <v>#DIV/0!</v>
      </c>
    </row>
    <row r="144" spans="1:36" ht="12.75" customHeight="1" x14ac:dyDescent="0.2">
      <c r="A144" s="114" t="str">
        <f>$A$24</f>
        <v>5.00% oder höher</v>
      </c>
      <c r="B144" s="209">
        <v>0</v>
      </c>
      <c r="C144" s="210">
        <v>0</v>
      </c>
      <c r="D144" s="210">
        <v>0</v>
      </c>
      <c r="E144" s="211">
        <v>0</v>
      </c>
      <c r="F144" s="212">
        <f t="shared" si="24"/>
        <v>0</v>
      </c>
      <c r="G144" s="217">
        <v>0</v>
      </c>
      <c r="H144" s="218">
        <v>0</v>
      </c>
      <c r="I144" s="218">
        <v>0</v>
      </c>
      <c r="J144" s="219">
        <v>0</v>
      </c>
      <c r="K144" s="220">
        <f t="shared" si="25"/>
        <v>0</v>
      </c>
      <c r="L144" s="227">
        <v>0</v>
      </c>
      <c r="M144" s="228">
        <v>0</v>
      </c>
      <c r="N144" s="228">
        <v>0</v>
      </c>
      <c r="O144" s="229">
        <v>0</v>
      </c>
      <c r="P144" s="230">
        <f t="shared" si="26"/>
        <v>0</v>
      </c>
      <c r="Q144" s="227">
        <v>0</v>
      </c>
      <c r="R144" s="228">
        <v>0</v>
      </c>
      <c r="S144" s="228">
        <v>0</v>
      </c>
      <c r="T144" s="229">
        <v>0</v>
      </c>
      <c r="U144" s="230">
        <f t="shared" si="27"/>
        <v>0</v>
      </c>
      <c r="V144" s="227">
        <v>0</v>
      </c>
      <c r="W144" s="228">
        <v>0</v>
      </c>
      <c r="X144" s="228">
        <v>0</v>
      </c>
      <c r="Y144" s="229">
        <v>0</v>
      </c>
      <c r="Z144" s="230">
        <f t="shared" si="28"/>
        <v>0</v>
      </c>
      <c r="AA144" s="227">
        <v>0</v>
      </c>
      <c r="AB144" s="228">
        <v>0</v>
      </c>
      <c r="AC144" s="228">
        <v>0</v>
      </c>
      <c r="AD144" s="229">
        <v>0</v>
      </c>
      <c r="AE144" s="230">
        <f t="shared" si="29"/>
        <v>0</v>
      </c>
      <c r="AF144" s="227"/>
      <c r="AG144" s="228"/>
      <c r="AH144" s="228"/>
      <c r="AI144" s="229"/>
      <c r="AJ144" s="230" t="e">
        <f t="shared" si="30"/>
        <v>#DIV/0!</v>
      </c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AJ156" si="31">SUM(B$132:B$155)</f>
        <v>1342</v>
      </c>
      <c r="C156" s="214">
        <f t="shared" si="31"/>
        <v>3188608</v>
      </c>
      <c r="D156" s="214">
        <f t="shared" si="31"/>
        <v>792318</v>
      </c>
      <c r="E156" s="215">
        <f t="shared" si="31"/>
        <v>761818.04999999981</v>
      </c>
      <c r="F156" s="216">
        <f t="shared" si="31"/>
        <v>1.0000000000000002</v>
      </c>
      <c r="G156" s="223">
        <f t="shared" si="31"/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698195.27799999993</v>
      </c>
      <c r="K156" s="226">
        <f t="shared" si="31"/>
        <v>1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669595.87</v>
      </c>
      <c r="P156" s="235">
        <f t="shared" si="31"/>
        <v>1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634960.52999999991</v>
      </c>
      <c r="U156" s="235">
        <f t="shared" si="31"/>
        <v>1.0000000000000002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605315.05499999993</v>
      </c>
      <c r="Z156" s="235">
        <f t="shared" si="31"/>
        <v>1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576454.98400000005</v>
      </c>
      <c r="AE156" s="235">
        <f t="shared" si="31"/>
        <v>1</v>
      </c>
      <c r="AF156" s="232">
        <f t="shared" si="31"/>
        <v>0</v>
      </c>
      <c r="AG156" s="233">
        <f t="shared" si="31"/>
        <v>0</v>
      </c>
      <c r="AH156" s="233">
        <f t="shared" si="31"/>
        <v>0</v>
      </c>
      <c r="AI156" s="234">
        <f t="shared" si="31"/>
        <v>0</v>
      </c>
      <c r="AJ156" s="235" t="e">
        <f t="shared" si="31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keine selbst erbrachten Rentenleistungen</v>
      </c>
      <c r="B172" s="237">
        <v>69</v>
      </c>
      <c r="C172" s="238">
        <v>741827</v>
      </c>
      <c r="D172" s="238">
        <v>2</v>
      </c>
      <c r="E172" s="239">
        <v>71607.656000000003</v>
      </c>
      <c r="F172" s="240">
        <f t="shared" ref="F172:F184" si="32">E172/E$196</f>
        <v>0.93768733408899008</v>
      </c>
      <c r="G172" s="245">
        <v>93</v>
      </c>
      <c r="H172" s="246">
        <v>975597</v>
      </c>
      <c r="I172" s="246">
        <v>122</v>
      </c>
      <c r="J172" s="247">
        <v>91448.273000000001</v>
      </c>
      <c r="K172" s="248">
        <f t="shared" ref="K172:K184" si="33">J172/J$196</f>
        <v>0.95159444715787811</v>
      </c>
      <c r="L172" s="255">
        <v>105</v>
      </c>
      <c r="M172" s="256">
        <v>1000184</v>
      </c>
      <c r="N172" s="256">
        <v>120</v>
      </c>
      <c r="O172" s="257">
        <v>94951.084000000003</v>
      </c>
      <c r="P172" s="258">
        <f t="shared" ref="P172:P184" si="34">O172/O$196</f>
        <v>0.95254186632030602</v>
      </c>
      <c r="Q172" s="255">
        <v>102</v>
      </c>
      <c r="R172" s="256">
        <v>976157</v>
      </c>
      <c r="S172" s="256">
        <v>6</v>
      </c>
      <c r="T172" s="257">
        <v>92606.047999999995</v>
      </c>
      <c r="U172" s="258">
        <f t="shared" ref="U172:U184" si="35">T172/T$196</f>
        <v>0.94662854094918147</v>
      </c>
      <c r="V172" s="255">
        <v>118</v>
      </c>
      <c r="W172" s="256">
        <v>1082294</v>
      </c>
      <c r="X172" s="256">
        <v>11092</v>
      </c>
      <c r="Y172" s="257">
        <v>98093.82</v>
      </c>
      <c r="Z172" s="258">
        <f t="shared" ref="Z172:Z184" si="36">Y172/Y$196</f>
        <v>0.99419187125488595</v>
      </c>
      <c r="AA172" s="255">
        <v>118</v>
      </c>
      <c r="AB172" s="256">
        <v>1007586</v>
      </c>
      <c r="AC172" s="256">
        <v>3521</v>
      </c>
      <c r="AD172" s="257">
        <v>94351.716</v>
      </c>
      <c r="AE172" s="258">
        <f t="shared" ref="AE172:AE184" si="37">AD172/AD$196</f>
        <v>0.92253037805017979</v>
      </c>
      <c r="AF172" s="255"/>
      <c r="AG172" s="256"/>
      <c r="AH172" s="256"/>
      <c r="AI172" s="257"/>
      <c r="AJ172" s="258" t="e">
        <f t="shared" ref="AJ172:AJ184" si="38">AI172/AI$196</f>
        <v>#DIV/0!</v>
      </c>
    </row>
    <row r="173" spans="1:36" x14ac:dyDescent="0.2">
      <c r="A173" s="114" t="str">
        <f>$A$13</f>
        <v>unter 0.00%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2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3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4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5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36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37"/>
        <v>0</v>
      </c>
      <c r="AF173" s="255"/>
      <c r="AG173" s="256"/>
      <c r="AH173" s="256"/>
      <c r="AI173" s="257"/>
      <c r="AJ173" s="258" t="e">
        <f t="shared" si="38"/>
        <v>#DIV/0!</v>
      </c>
    </row>
    <row r="174" spans="1:36" x14ac:dyDescent="0.2">
      <c r="A174" s="114" t="str">
        <f>$A$14</f>
        <v>0.00% – 0.49%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2"/>
        <v>0</v>
      </c>
      <c r="G174" s="245">
        <v>1</v>
      </c>
      <c r="H174" s="246">
        <v>6</v>
      </c>
      <c r="I174" s="246">
        <v>1</v>
      </c>
      <c r="J174" s="247">
        <v>1.607</v>
      </c>
      <c r="K174" s="248">
        <f t="shared" si="33"/>
        <v>1.6722155885685345E-5</v>
      </c>
      <c r="L174" s="255">
        <v>1</v>
      </c>
      <c r="M174" s="256">
        <v>6</v>
      </c>
      <c r="N174" s="256">
        <v>1</v>
      </c>
      <c r="O174" s="257">
        <v>2.0249999999999999</v>
      </c>
      <c r="P174" s="258">
        <f t="shared" si="34"/>
        <v>2.0314642003440629E-5</v>
      </c>
      <c r="Q174" s="255">
        <v>2</v>
      </c>
      <c r="R174" s="256">
        <v>1628</v>
      </c>
      <c r="S174" s="256">
        <v>1</v>
      </c>
      <c r="T174" s="257">
        <v>154.38800000000001</v>
      </c>
      <c r="U174" s="258">
        <f t="shared" si="35"/>
        <v>1.5781700044047043E-3</v>
      </c>
      <c r="V174" s="255">
        <v>2</v>
      </c>
      <c r="W174" s="256">
        <v>293</v>
      </c>
      <c r="X174" s="256">
        <v>2</v>
      </c>
      <c r="Y174" s="257">
        <v>28.405000000000001</v>
      </c>
      <c r="Z174" s="258">
        <f t="shared" si="36"/>
        <v>2.8788786187544776E-4</v>
      </c>
      <c r="AA174" s="255">
        <v>1</v>
      </c>
      <c r="AB174" s="256">
        <v>6</v>
      </c>
      <c r="AC174" s="256">
        <v>1</v>
      </c>
      <c r="AD174" s="257">
        <v>1.7789999999999999</v>
      </c>
      <c r="AE174" s="258">
        <f t="shared" si="37"/>
        <v>1.7394294583378534E-5</v>
      </c>
      <c r="AF174" s="255"/>
      <c r="AG174" s="256"/>
      <c r="AH174" s="256"/>
      <c r="AI174" s="257"/>
      <c r="AJ174" s="258" t="e">
        <f t="shared" si="38"/>
        <v>#DIV/0!</v>
      </c>
    </row>
    <row r="175" spans="1:36" x14ac:dyDescent="0.2">
      <c r="A175" s="114" t="str">
        <f>$A$15</f>
        <v>0.50% – 0.99%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2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3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34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5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36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37"/>
        <v>0</v>
      </c>
      <c r="AF175" s="255"/>
      <c r="AG175" s="256"/>
      <c r="AH175" s="256"/>
      <c r="AI175" s="257"/>
      <c r="AJ175" s="258" t="e">
        <f t="shared" si="38"/>
        <v>#DIV/0!</v>
      </c>
    </row>
    <row r="176" spans="1:36" x14ac:dyDescent="0.2">
      <c r="A176" s="114" t="str">
        <f>$A$16</f>
        <v>1.00% – 1.49%</v>
      </c>
      <c r="B176" s="237">
        <v>1</v>
      </c>
      <c r="C176" s="238">
        <v>5</v>
      </c>
      <c r="D176" s="238">
        <v>4</v>
      </c>
      <c r="E176" s="239">
        <v>0.74299999999999999</v>
      </c>
      <c r="F176" s="240">
        <f t="shared" si="32"/>
        <v>9.7294301775234698E-6</v>
      </c>
      <c r="G176" s="245">
        <v>1</v>
      </c>
      <c r="H176" s="246">
        <v>8</v>
      </c>
      <c r="I176" s="246">
        <v>4</v>
      </c>
      <c r="J176" s="247">
        <v>2.968</v>
      </c>
      <c r="K176" s="248">
        <f t="shared" si="33"/>
        <v>3.0884479569828318E-5</v>
      </c>
      <c r="L176" s="255">
        <v>1</v>
      </c>
      <c r="M176" s="256">
        <v>8</v>
      </c>
      <c r="N176" s="256">
        <v>4</v>
      </c>
      <c r="O176" s="257">
        <v>2.8479999999999999</v>
      </c>
      <c r="P176" s="258">
        <f t="shared" si="34"/>
        <v>2.8570913790517981E-5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35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36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37"/>
        <v>0</v>
      </c>
      <c r="AF176" s="255"/>
      <c r="AG176" s="256"/>
      <c r="AH176" s="256"/>
      <c r="AI176" s="257"/>
      <c r="AJ176" s="258" t="e">
        <f t="shared" si="38"/>
        <v>#DIV/0!</v>
      </c>
    </row>
    <row r="177" spans="1:36" x14ac:dyDescent="0.2">
      <c r="A177" s="114" t="str">
        <f>$A$17</f>
        <v>1.50% – 1.99%</v>
      </c>
      <c r="B177" s="237">
        <v>3</v>
      </c>
      <c r="C177" s="238">
        <v>73561</v>
      </c>
      <c r="D177" s="238">
        <v>522</v>
      </c>
      <c r="E177" s="239">
        <v>4739.6639999999998</v>
      </c>
      <c r="F177" s="240">
        <f t="shared" si="32"/>
        <v>6.2064912453461102E-2</v>
      </c>
      <c r="G177" s="245">
        <v>4</v>
      </c>
      <c r="H177" s="246">
        <v>859</v>
      </c>
      <c r="I177" s="246">
        <v>106</v>
      </c>
      <c r="J177" s="247">
        <v>107.095</v>
      </c>
      <c r="K177" s="248">
        <f t="shared" si="33"/>
        <v>1.1144115025373191E-3</v>
      </c>
      <c r="L177" s="255">
        <v>3</v>
      </c>
      <c r="M177" s="256">
        <v>834</v>
      </c>
      <c r="N177" s="256">
        <v>108</v>
      </c>
      <c r="O177" s="257">
        <v>107.173</v>
      </c>
      <c r="P177" s="258">
        <f t="shared" si="34"/>
        <v>1.0751511740418483E-3</v>
      </c>
      <c r="Q177" s="255">
        <v>5</v>
      </c>
      <c r="R177" s="256">
        <v>1302</v>
      </c>
      <c r="S177" s="256">
        <v>117</v>
      </c>
      <c r="T177" s="257">
        <v>137.68</v>
      </c>
      <c r="U177" s="258">
        <f t="shared" si="35"/>
        <v>1.4073791111125196E-3</v>
      </c>
      <c r="V177" s="255">
        <v>1</v>
      </c>
      <c r="W177" s="256">
        <v>449</v>
      </c>
      <c r="X177" s="256">
        <v>120</v>
      </c>
      <c r="Y177" s="257">
        <v>57</v>
      </c>
      <c r="Z177" s="258">
        <f t="shared" si="36"/>
        <v>5.7770139506778807E-4</v>
      </c>
      <c r="AA177" s="255">
        <v>2</v>
      </c>
      <c r="AB177" s="256">
        <v>973</v>
      </c>
      <c r="AC177" s="256">
        <v>85</v>
      </c>
      <c r="AD177" s="257">
        <v>169.36099999999999</v>
      </c>
      <c r="AE177" s="258">
        <f t="shared" si="37"/>
        <v>1.6559387998513614E-3</v>
      </c>
      <c r="AF177" s="255"/>
      <c r="AG177" s="256"/>
      <c r="AH177" s="256"/>
      <c r="AI177" s="257"/>
      <c r="AJ177" s="258" t="e">
        <f t="shared" si="38"/>
        <v>#DIV/0!</v>
      </c>
    </row>
    <row r="178" spans="1:36" x14ac:dyDescent="0.2">
      <c r="A178" s="114" t="str">
        <f>$A$18</f>
        <v>2.00% – 2.49%</v>
      </c>
      <c r="B178" s="237">
        <v>3</v>
      </c>
      <c r="C178" s="238">
        <v>51</v>
      </c>
      <c r="D178" s="238">
        <v>6</v>
      </c>
      <c r="E178" s="239">
        <v>18.177</v>
      </c>
      <c r="F178" s="240">
        <f t="shared" si="32"/>
        <v>2.3802402737125723E-4</v>
      </c>
      <c r="G178" s="245">
        <v>6</v>
      </c>
      <c r="H178" s="246">
        <v>73705</v>
      </c>
      <c r="I178" s="246">
        <v>445</v>
      </c>
      <c r="J178" s="247">
        <v>4537.3</v>
      </c>
      <c r="K178" s="248">
        <f t="shared" si="33"/>
        <v>4.7214335967716313E-2</v>
      </c>
      <c r="L178" s="255">
        <v>9</v>
      </c>
      <c r="M178" s="256">
        <v>73697</v>
      </c>
      <c r="N178" s="256">
        <v>660</v>
      </c>
      <c r="O178" s="257">
        <v>4610.3429999999998</v>
      </c>
      <c r="P178" s="258">
        <f t="shared" si="34"/>
        <v>4.6250601263243693E-2</v>
      </c>
      <c r="Q178" s="255">
        <v>7</v>
      </c>
      <c r="R178" s="256">
        <v>608</v>
      </c>
      <c r="S178" s="256">
        <v>176</v>
      </c>
      <c r="T178" s="257">
        <v>167.44800000000001</v>
      </c>
      <c r="U178" s="258">
        <f t="shared" si="35"/>
        <v>1.711670666745854E-3</v>
      </c>
      <c r="V178" s="255">
        <v>5</v>
      </c>
      <c r="W178" s="256">
        <v>1090</v>
      </c>
      <c r="X178" s="256">
        <v>159</v>
      </c>
      <c r="Y178" s="257">
        <v>150.018</v>
      </c>
      <c r="Z178" s="258">
        <f t="shared" si="36"/>
        <v>1.5204492611452533E-3</v>
      </c>
      <c r="AA178" s="255">
        <v>2</v>
      </c>
      <c r="AB178" s="256">
        <v>693</v>
      </c>
      <c r="AC178" s="256">
        <v>72</v>
      </c>
      <c r="AD178" s="257">
        <v>70.593000000000004</v>
      </c>
      <c r="AE178" s="258">
        <f t="shared" si="37"/>
        <v>6.9022790192492468E-4</v>
      </c>
      <c r="AF178" s="255"/>
      <c r="AG178" s="256"/>
      <c r="AH178" s="256"/>
      <c r="AI178" s="257"/>
      <c r="AJ178" s="258" t="e">
        <f t="shared" si="38"/>
        <v>#DIV/0!</v>
      </c>
    </row>
    <row r="179" spans="1:36" x14ac:dyDescent="0.2">
      <c r="A179" s="114" t="str">
        <f>$A$19</f>
        <v>2.50% – 2.99%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32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33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34"/>
        <v>0</v>
      </c>
      <c r="Q179" s="255">
        <v>6</v>
      </c>
      <c r="R179" s="256">
        <v>73457</v>
      </c>
      <c r="S179" s="256">
        <v>579</v>
      </c>
      <c r="T179" s="257">
        <v>4494.9740000000002</v>
      </c>
      <c r="U179" s="258">
        <f t="shared" si="35"/>
        <v>4.5948086233250196E-2</v>
      </c>
      <c r="V179" s="255">
        <v>3</v>
      </c>
      <c r="W179" s="256">
        <v>493</v>
      </c>
      <c r="X179" s="256">
        <v>64</v>
      </c>
      <c r="Y179" s="257">
        <v>47.984999999999999</v>
      </c>
      <c r="Z179" s="258">
        <f t="shared" si="36"/>
        <v>4.8633335863733005E-4</v>
      </c>
      <c r="AA179" s="255">
        <v>4</v>
      </c>
      <c r="AB179" s="256">
        <v>1169</v>
      </c>
      <c r="AC179" s="256">
        <v>176</v>
      </c>
      <c r="AD179" s="257">
        <v>7121.0429999999997</v>
      </c>
      <c r="AE179" s="258">
        <f t="shared" si="37"/>
        <v>6.9626486612088603E-2</v>
      </c>
      <c r="AF179" s="255"/>
      <c r="AG179" s="256"/>
      <c r="AH179" s="256"/>
      <c r="AI179" s="257"/>
      <c r="AJ179" s="258" t="e">
        <f t="shared" si="38"/>
        <v>#DIV/0!</v>
      </c>
    </row>
    <row r="180" spans="1:36" x14ac:dyDescent="0.2">
      <c r="A180" s="114" t="str">
        <f>$A$20</f>
        <v>3.00% – 3.49%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32"/>
        <v>0</v>
      </c>
      <c r="G180" s="245">
        <v>1</v>
      </c>
      <c r="H180" s="246">
        <v>10</v>
      </c>
      <c r="I180" s="246">
        <v>0</v>
      </c>
      <c r="J180" s="247">
        <v>2.806</v>
      </c>
      <c r="K180" s="248">
        <f t="shared" si="33"/>
        <v>2.9198736412715046E-5</v>
      </c>
      <c r="L180" s="255">
        <v>2</v>
      </c>
      <c r="M180" s="256">
        <v>15</v>
      </c>
      <c r="N180" s="256">
        <v>3</v>
      </c>
      <c r="O180" s="257">
        <v>8.3230000000000004</v>
      </c>
      <c r="P180" s="258">
        <f t="shared" si="34"/>
        <v>8.3495686614635251E-5</v>
      </c>
      <c r="Q180" s="255">
        <v>3</v>
      </c>
      <c r="R180" s="256">
        <v>274</v>
      </c>
      <c r="S180" s="256">
        <v>157</v>
      </c>
      <c r="T180" s="257">
        <v>178.268</v>
      </c>
      <c r="U180" s="258">
        <f t="shared" si="35"/>
        <v>1.8222738188539123E-3</v>
      </c>
      <c r="V180" s="255">
        <v>5</v>
      </c>
      <c r="W180" s="256">
        <v>1977</v>
      </c>
      <c r="X180" s="256">
        <v>818</v>
      </c>
      <c r="Y180" s="257">
        <v>274.79300000000001</v>
      </c>
      <c r="Z180" s="258">
        <f t="shared" si="36"/>
        <v>2.78505788517303E-3</v>
      </c>
      <c r="AA180" s="255">
        <v>17</v>
      </c>
      <c r="AB180" s="256">
        <v>3902</v>
      </c>
      <c r="AC180" s="256">
        <v>1191</v>
      </c>
      <c r="AD180" s="257">
        <v>502.887</v>
      </c>
      <c r="AE180" s="258">
        <f t="shared" si="37"/>
        <v>4.9170121529800341E-3</v>
      </c>
      <c r="AF180" s="255"/>
      <c r="AG180" s="256"/>
      <c r="AH180" s="256"/>
      <c r="AI180" s="257"/>
      <c r="AJ180" s="258" t="e">
        <f t="shared" si="38"/>
        <v>#DIV/0!</v>
      </c>
    </row>
    <row r="181" spans="1:36" ht="12.75" customHeight="1" x14ac:dyDescent="0.2">
      <c r="A181" s="114" t="str">
        <f>$A$21</f>
        <v>3.50% – 3.99%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32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33"/>
        <v>0</v>
      </c>
      <c r="L181" s="255">
        <v>0</v>
      </c>
      <c r="M181" s="256">
        <v>0</v>
      </c>
      <c r="N181" s="256">
        <v>0</v>
      </c>
      <c r="O181" s="257">
        <v>0</v>
      </c>
      <c r="P181" s="258">
        <f t="shared" si="34"/>
        <v>0</v>
      </c>
      <c r="Q181" s="255">
        <v>1</v>
      </c>
      <c r="R181" s="256">
        <v>268</v>
      </c>
      <c r="S181" s="256">
        <v>120</v>
      </c>
      <c r="T181" s="257">
        <v>88.424000000000007</v>
      </c>
      <c r="U181" s="258">
        <f t="shared" si="35"/>
        <v>9.0387921645128876E-4</v>
      </c>
      <c r="V181" s="255">
        <v>2</v>
      </c>
      <c r="W181" s="256">
        <v>79</v>
      </c>
      <c r="X181" s="256">
        <v>15</v>
      </c>
      <c r="Y181" s="257">
        <v>14.869</v>
      </c>
      <c r="Z181" s="258">
        <f t="shared" si="36"/>
        <v>1.5069898321513932E-4</v>
      </c>
      <c r="AA181" s="255">
        <v>5</v>
      </c>
      <c r="AB181" s="256">
        <v>376</v>
      </c>
      <c r="AC181" s="256">
        <v>87</v>
      </c>
      <c r="AD181" s="257">
        <v>57.536000000000001</v>
      </c>
      <c r="AE181" s="258">
        <f t="shared" si="37"/>
        <v>5.625621883919435E-4</v>
      </c>
      <c r="AF181" s="255"/>
      <c r="AG181" s="256"/>
      <c r="AH181" s="256"/>
      <c r="AI181" s="257"/>
      <c r="AJ181" s="258" t="e">
        <f t="shared" si="38"/>
        <v>#DIV/0!</v>
      </c>
    </row>
    <row r="182" spans="1:36" ht="12.75" customHeight="1" x14ac:dyDescent="0.2">
      <c r="A182" s="114" t="str">
        <f>$A$22</f>
        <v>4.00% – 4.49%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32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33"/>
        <v>0</v>
      </c>
      <c r="L182" s="255">
        <v>0</v>
      </c>
      <c r="M182" s="256">
        <v>0</v>
      </c>
      <c r="N182" s="256">
        <v>0</v>
      </c>
      <c r="O182" s="257">
        <v>0</v>
      </c>
      <c r="P182" s="258">
        <f t="shared" si="34"/>
        <v>0</v>
      </c>
      <c r="Q182" s="255">
        <v>0</v>
      </c>
      <c r="R182" s="256">
        <v>0</v>
      </c>
      <c r="S182" s="256">
        <v>0</v>
      </c>
      <c r="T182" s="257">
        <v>0</v>
      </c>
      <c r="U182" s="258">
        <f t="shared" si="35"/>
        <v>0</v>
      </c>
      <c r="V182" s="255">
        <v>0</v>
      </c>
      <c r="W182" s="256">
        <v>0</v>
      </c>
      <c r="X182" s="256">
        <v>0</v>
      </c>
      <c r="Y182" s="257">
        <v>0</v>
      </c>
      <c r="Z182" s="258">
        <f t="shared" si="36"/>
        <v>0</v>
      </c>
      <c r="AA182" s="255">
        <v>0</v>
      </c>
      <c r="AB182" s="256">
        <v>0</v>
      </c>
      <c r="AC182" s="256">
        <v>0</v>
      </c>
      <c r="AD182" s="257">
        <v>0</v>
      </c>
      <c r="AE182" s="258">
        <f t="shared" si="37"/>
        <v>0</v>
      </c>
      <c r="AF182" s="255"/>
      <c r="AG182" s="256"/>
      <c r="AH182" s="256"/>
      <c r="AI182" s="257"/>
      <c r="AJ182" s="258" t="e">
        <f t="shared" si="38"/>
        <v>#DIV/0!</v>
      </c>
    </row>
    <row r="183" spans="1:36" ht="12.75" customHeight="1" x14ac:dyDescent="0.2">
      <c r="A183" s="114" t="str">
        <f>$A$23</f>
        <v>4.50% – 4.99%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32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33"/>
        <v>0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34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35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36"/>
        <v>0</v>
      </c>
      <c r="AA183" s="255">
        <v>0</v>
      </c>
      <c r="AB183" s="256">
        <v>0</v>
      </c>
      <c r="AC183" s="256">
        <v>0</v>
      </c>
      <c r="AD183" s="257">
        <v>0</v>
      </c>
      <c r="AE183" s="258">
        <f t="shared" si="37"/>
        <v>0</v>
      </c>
      <c r="AF183" s="255"/>
      <c r="AG183" s="256"/>
      <c r="AH183" s="256"/>
      <c r="AI183" s="257"/>
      <c r="AJ183" s="258" t="e">
        <f t="shared" si="38"/>
        <v>#DIV/0!</v>
      </c>
    </row>
    <row r="184" spans="1:36" ht="12.75" customHeight="1" x14ac:dyDescent="0.2">
      <c r="A184" s="114" t="str">
        <f>$A$24</f>
        <v>5.00% oder höher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32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33"/>
        <v>0</v>
      </c>
      <c r="L184" s="255">
        <v>0</v>
      </c>
      <c r="M184" s="256">
        <v>0</v>
      </c>
      <c r="N184" s="256">
        <v>0</v>
      </c>
      <c r="O184" s="257">
        <v>0</v>
      </c>
      <c r="P184" s="258">
        <f t="shared" si="34"/>
        <v>0</v>
      </c>
      <c r="Q184" s="255">
        <v>0</v>
      </c>
      <c r="R184" s="256">
        <v>0</v>
      </c>
      <c r="S184" s="256">
        <v>0</v>
      </c>
      <c r="T184" s="257">
        <v>0</v>
      </c>
      <c r="U184" s="258">
        <f t="shared" si="35"/>
        <v>0</v>
      </c>
      <c r="V184" s="255">
        <v>0</v>
      </c>
      <c r="W184" s="256">
        <v>0</v>
      </c>
      <c r="X184" s="256">
        <v>0</v>
      </c>
      <c r="Y184" s="257">
        <v>0</v>
      </c>
      <c r="Z184" s="258">
        <f t="shared" si="36"/>
        <v>0</v>
      </c>
      <c r="AA184" s="255">
        <v>0</v>
      </c>
      <c r="AB184" s="256">
        <v>0</v>
      </c>
      <c r="AC184" s="256">
        <v>0</v>
      </c>
      <c r="AD184" s="257">
        <v>0</v>
      </c>
      <c r="AE184" s="258">
        <f t="shared" si="37"/>
        <v>0</v>
      </c>
      <c r="AF184" s="255"/>
      <c r="AG184" s="256"/>
      <c r="AH184" s="256"/>
      <c r="AI184" s="257"/>
      <c r="AJ184" s="258" t="e">
        <f t="shared" si="38"/>
        <v>#DIV/0!</v>
      </c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>SUM(B$172:B$195)</f>
        <v>76</v>
      </c>
      <c r="C196" s="242">
        <f>SUM(C$172:C$195)</f>
        <v>815444</v>
      </c>
      <c r="D196" s="242">
        <f>SUM(D$172:D$195)</f>
        <v>534</v>
      </c>
      <c r="E196" s="243">
        <f>SUM(E$172:E$195)</f>
        <v>76366.240000000005</v>
      </c>
      <c r="F196" s="244">
        <f>SUM(F$172:F$195)</f>
        <v>1</v>
      </c>
      <c r="G196" s="249">
        <f t="shared" ref="G196:AJ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96100.048999999999</v>
      </c>
      <c r="K196" s="251">
        <f t="shared" si="39"/>
        <v>0.99999999999999989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99681.795999999988</v>
      </c>
      <c r="P196" s="263">
        <f t="shared" si="39"/>
        <v>1.0000000000000002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98666.890000000014</v>
      </c>
      <c r="Z196" s="263">
        <f t="shared" si="39"/>
        <v>1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102274.91499999999</v>
      </c>
      <c r="AE196" s="263">
        <f t="shared" si="39"/>
        <v>1</v>
      </c>
      <c r="AF196" s="260">
        <f t="shared" si="39"/>
        <v>0</v>
      </c>
      <c r="AG196" s="261">
        <f t="shared" si="39"/>
        <v>0</v>
      </c>
      <c r="AH196" s="261">
        <f t="shared" si="39"/>
        <v>0</v>
      </c>
      <c r="AI196" s="262">
        <f t="shared" si="39"/>
        <v>0</v>
      </c>
      <c r="AJ196" s="263" t="e">
        <f t="shared" si="39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Translation!$A$196</f>
        <v>Deckungsgrad mit individuellen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ht="12.75" customHeight="1" x14ac:dyDescent="0.2">
      <c r="A12" s="114" t="str">
        <f>Translation!$A198</f>
        <v>unter 60.0%</v>
      </c>
      <c r="B12" s="30">
        <v>2</v>
      </c>
      <c r="C12" s="6">
        <v>50924</v>
      </c>
      <c r="D12" s="6">
        <v>25847</v>
      </c>
      <c r="E12" s="150">
        <v>26028.23</v>
      </c>
      <c r="F12" s="31">
        <f t="shared" ref="F12:F19" si="0">E12/E$36</f>
        <v>2.6638259106368013E-2</v>
      </c>
      <c r="G12" s="41">
        <v>2</v>
      </c>
      <c r="H12" s="42">
        <v>49196</v>
      </c>
      <c r="I12" s="42">
        <v>24928</v>
      </c>
      <c r="J12" s="160">
        <v>21713.790999999997</v>
      </c>
      <c r="K12" s="44">
        <f t="shared" ref="K12:K19" si="1">J12/J$36</f>
        <v>2.3547144369466321E-2</v>
      </c>
      <c r="L12" s="76">
        <v>2</v>
      </c>
      <c r="M12" s="122">
        <v>0</v>
      </c>
      <c r="N12" s="122">
        <v>101</v>
      </c>
      <c r="O12" s="166">
        <v>38.981000000000002</v>
      </c>
      <c r="P12" s="124">
        <f>O12/O$36</f>
        <v>4.3154574581465368E-5</v>
      </c>
      <c r="Q12" s="76">
        <v>7</v>
      </c>
      <c r="R12" s="122">
        <v>47390</v>
      </c>
      <c r="S12" s="122">
        <v>23456</v>
      </c>
      <c r="T12" s="166">
        <v>20700.302</v>
      </c>
      <c r="U12" s="124">
        <f t="shared" ref="U12:U19" si="2">T12/T$36</f>
        <v>2.4068295599177867E-2</v>
      </c>
      <c r="V12" s="76">
        <v>14</v>
      </c>
      <c r="W12" s="122">
        <v>65333</v>
      </c>
      <c r="X12" s="122">
        <v>31695</v>
      </c>
      <c r="Y12" s="166">
        <v>24654.771999999997</v>
      </c>
      <c r="Z12" s="124">
        <f t="shared" ref="Z12:Z19" si="3">Y12/Y$36</f>
        <v>2.9948827639476292E-2</v>
      </c>
      <c r="AA12" s="76">
        <v>25</v>
      </c>
      <c r="AB12" s="122">
        <v>18912</v>
      </c>
      <c r="AC12" s="122">
        <v>8597</v>
      </c>
      <c r="AD12" s="166">
        <v>5851.21</v>
      </c>
      <c r="AE12" s="124">
        <f t="shared" ref="AE12:AE19" si="4">AD12/AD$36</f>
        <v>7.2773436482422259E-3</v>
      </c>
      <c r="AF12" s="76">
        <v>11</v>
      </c>
      <c r="AG12" s="122">
        <v>46972</v>
      </c>
      <c r="AH12" s="122">
        <v>25073</v>
      </c>
      <c r="AI12" s="166">
        <v>19242.087</v>
      </c>
      <c r="AJ12" s="124">
        <f t="shared" ref="AJ12:AJ19" si="5">AI12/AI$36</f>
        <v>2.5812545705736815E-2</v>
      </c>
    </row>
    <row r="13" spans="1:36" ht="12.75" customHeight="1" x14ac:dyDescent="0.2">
      <c r="A13" s="114" t="str">
        <f>Translation!$A199</f>
        <v>60.0% – 69.9%</v>
      </c>
      <c r="B13" s="30">
        <v>3</v>
      </c>
      <c r="C13" s="6">
        <v>18032</v>
      </c>
      <c r="D13" s="6">
        <v>10396</v>
      </c>
      <c r="E13" s="150">
        <v>8690.7430000000004</v>
      </c>
      <c r="F13" s="31">
        <f t="shared" si="0"/>
        <v>8.894429773398117E-3</v>
      </c>
      <c r="G13" s="41">
        <v>7</v>
      </c>
      <c r="H13" s="42">
        <v>100309</v>
      </c>
      <c r="I13" s="42">
        <v>51841</v>
      </c>
      <c r="J13" s="160">
        <v>41766.917000000001</v>
      </c>
      <c r="K13" s="44">
        <f t="shared" si="1"/>
        <v>4.529340935751465E-2</v>
      </c>
      <c r="L13" s="76">
        <v>6</v>
      </c>
      <c r="M13" s="122">
        <v>91992</v>
      </c>
      <c r="N13" s="122">
        <v>47678</v>
      </c>
      <c r="O13" s="166">
        <v>38654.646000000001</v>
      </c>
      <c r="P13" s="124">
        <f>O13/O$36</f>
        <v>4.2793278872454321E-2</v>
      </c>
      <c r="Q13" s="76">
        <v>7</v>
      </c>
      <c r="R13" s="122">
        <v>50800</v>
      </c>
      <c r="S13" s="122">
        <v>25365</v>
      </c>
      <c r="T13" s="166">
        <v>18786.946</v>
      </c>
      <c r="U13" s="124">
        <f t="shared" si="2"/>
        <v>2.1843631543819613E-2</v>
      </c>
      <c r="V13" s="76">
        <v>5</v>
      </c>
      <c r="W13" s="122">
        <v>24718</v>
      </c>
      <c r="X13" s="122">
        <v>13400</v>
      </c>
      <c r="Y13" s="166">
        <v>10462.352999999999</v>
      </c>
      <c r="Z13" s="124">
        <f t="shared" si="3"/>
        <v>1.2708907091104218E-2</v>
      </c>
      <c r="AA13" s="76">
        <v>7</v>
      </c>
      <c r="AB13" s="122">
        <v>75915</v>
      </c>
      <c r="AC13" s="122">
        <v>38364</v>
      </c>
      <c r="AD13" s="166">
        <v>29801.304</v>
      </c>
      <c r="AE13" s="124">
        <f t="shared" si="4"/>
        <v>3.706486869788226E-2</v>
      </c>
      <c r="AF13" s="76">
        <v>8</v>
      </c>
      <c r="AG13" s="122">
        <v>57948</v>
      </c>
      <c r="AH13" s="122">
        <v>27717</v>
      </c>
      <c r="AI13" s="166">
        <v>19592.038</v>
      </c>
      <c r="AJ13" s="124">
        <f t="shared" si="5"/>
        <v>2.6281991986811647E-2</v>
      </c>
    </row>
    <row r="14" spans="1:36" x14ac:dyDescent="0.2">
      <c r="A14" s="114" t="str">
        <f>Translation!$A200</f>
        <v>70.0% – 79.9%</v>
      </c>
      <c r="B14" s="30">
        <v>12</v>
      </c>
      <c r="C14" s="6">
        <v>108026</v>
      </c>
      <c r="D14" s="6">
        <v>51353</v>
      </c>
      <c r="E14" s="150">
        <v>42885.120999999999</v>
      </c>
      <c r="F14" s="31">
        <f t="shared" si="0"/>
        <v>4.3890228609703541E-2</v>
      </c>
      <c r="G14" s="41">
        <v>9</v>
      </c>
      <c r="H14" s="42">
        <v>33542</v>
      </c>
      <c r="I14" s="42">
        <v>13821</v>
      </c>
      <c r="J14" s="160">
        <v>11836.351000000001</v>
      </c>
      <c r="K14" s="44">
        <f t="shared" si="1"/>
        <v>1.2835725728624592E-2</v>
      </c>
      <c r="L14" s="76">
        <v>9</v>
      </c>
      <c r="M14" s="122">
        <v>77528</v>
      </c>
      <c r="N14" s="122">
        <v>33811</v>
      </c>
      <c r="O14" s="166">
        <v>29555.43</v>
      </c>
      <c r="P14" s="124">
        <f t="shared" ref="P14:P19" si="6">O14/O$36</f>
        <v>3.2719838080661832E-2</v>
      </c>
      <c r="Q14" s="76">
        <v>10</v>
      </c>
      <c r="R14" s="122">
        <v>80617</v>
      </c>
      <c r="S14" s="122">
        <v>35507</v>
      </c>
      <c r="T14" s="166">
        <v>30584.749</v>
      </c>
      <c r="U14" s="124">
        <f t="shared" si="2"/>
        <v>3.5560968132670706E-2</v>
      </c>
      <c r="V14" s="76">
        <v>9</v>
      </c>
      <c r="W14" s="122">
        <v>78667</v>
      </c>
      <c r="X14" s="122">
        <v>34102</v>
      </c>
      <c r="Y14" s="166">
        <v>29417.125</v>
      </c>
      <c r="Z14" s="124">
        <f t="shared" si="3"/>
        <v>3.5733788423349816E-2</v>
      </c>
      <c r="AA14" s="76">
        <v>10</v>
      </c>
      <c r="AB14" s="122">
        <v>77981</v>
      </c>
      <c r="AC14" s="122">
        <v>33073</v>
      </c>
      <c r="AD14" s="166">
        <v>27704.535</v>
      </c>
      <c r="AE14" s="124">
        <f t="shared" si="4"/>
        <v>3.4457047655058429E-2</v>
      </c>
      <c r="AF14" s="76">
        <v>11</v>
      </c>
      <c r="AG14" s="122">
        <v>65542</v>
      </c>
      <c r="AH14" s="122">
        <v>27204</v>
      </c>
      <c r="AI14" s="166">
        <v>22823.95</v>
      </c>
      <c r="AJ14" s="124">
        <f t="shared" si="5"/>
        <v>3.061748201016095E-2</v>
      </c>
    </row>
    <row r="15" spans="1:36" x14ac:dyDescent="0.2">
      <c r="A15" s="114" t="str">
        <f>Translation!$A201</f>
        <v>80.0% – 89.9%</v>
      </c>
      <c r="B15" s="30">
        <v>6</v>
      </c>
      <c r="C15" s="6">
        <v>21502</v>
      </c>
      <c r="D15" s="6">
        <v>12238</v>
      </c>
      <c r="E15" s="150">
        <v>11328.681999999999</v>
      </c>
      <c r="F15" s="31">
        <f t="shared" si="0"/>
        <v>1.1594194705120069E-2</v>
      </c>
      <c r="G15" s="41">
        <v>11</v>
      </c>
      <c r="H15" s="42">
        <v>15858</v>
      </c>
      <c r="I15" s="42">
        <v>9751</v>
      </c>
      <c r="J15" s="160">
        <v>7849.7480000000005</v>
      </c>
      <c r="K15" s="44">
        <f t="shared" si="1"/>
        <v>8.5125231895217899E-3</v>
      </c>
      <c r="L15" s="76">
        <v>5</v>
      </c>
      <c r="M15" s="122">
        <v>11563</v>
      </c>
      <c r="N15" s="122">
        <v>6149</v>
      </c>
      <c r="O15" s="166">
        <v>5284.6559999999999</v>
      </c>
      <c r="P15" s="124">
        <f t="shared" si="6"/>
        <v>5.8504677019416747E-3</v>
      </c>
      <c r="Q15" s="76">
        <v>12</v>
      </c>
      <c r="R15" s="122">
        <v>2895</v>
      </c>
      <c r="S15" s="122">
        <v>1679</v>
      </c>
      <c r="T15" s="166">
        <v>860.77</v>
      </c>
      <c r="U15" s="124">
        <f t="shared" si="2"/>
        <v>1.0008195437392329E-3</v>
      </c>
      <c r="V15" s="76">
        <v>17</v>
      </c>
      <c r="W15" s="122">
        <v>37224</v>
      </c>
      <c r="X15" s="122">
        <v>13758</v>
      </c>
      <c r="Y15" s="166">
        <v>11686.023999999999</v>
      </c>
      <c r="Z15" s="124">
        <f t="shared" si="3"/>
        <v>1.4195333810703393E-2</v>
      </c>
      <c r="AA15" s="76">
        <v>16</v>
      </c>
      <c r="AB15" s="122">
        <v>95013</v>
      </c>
      <c r="AC15" s="122">
        <v>37179</v>
      </c>
      <c r="AD15" s="166">
        <v>34900.187000000005</v>
      </c>
      <c r="AE15" s="124">
        <f t="shared" si="4"/>
        <v>4.340651834183288E-2</v>
      </c>
      <c r="AF15" s="76">
        <v>29</v>
      </c>
      <c r="AG15" s="122">
        <v>146504</v>
      </c>
      <c r="AH15" s="122">
        <v>59463</v>
      </c>
      <c r="AI15" s="166">
        <v>50801.752999999997</v>
      </c>
      <c r="AJ15" s="124">
        <f t="shared" si="5"/>
        <v>6.8148666578841083E-2</v>
      </c>
    </row>
    <row r="16" spans="1:36" x14ac:dyDescent="0.2">
      <c r="A16" s="114" t="str">
        <f>Translation!$A202</f>
        <v>90.0% – 99.9%</v>
      </c>
      <c r="B16" s="30">
        <v>25</v>
      </c>
      <c r="C16" s="6">
        <v>93547</v>
      </c>
      <c r="D16" s="6">
        <v>44480</v>
      </c>
      <c r="E16" s="150">
        <v>36570.650999999998</v>
      </c>
      <c r="F16" s="31">
        <f t="shared" si="0"/>
        <v>3.7427765046895482E-2</v>
      </c>
      <c r="G16" s="41">
        <v>88</v>
      </c>
      <c r="H16" s="42">
        <v>531185</v>
      </c>
      <c r="I16" s="42">
        <v>155329</v>
      </c>
      <c r="J16" s="160">
        <v>131230.318</v>
      </c>
      <c r="K16" s="44">
        <f t="shared" si="1"/>
        <v>0.14231044425162678</v>
      </c>
      <c r="L16" s="76">
        <v>34</v>
      </c>
      <c r="M16" s="122">
        <v>126857</v>
      </c>
      <c r="N16" s="122">
        <v>57030</v>
      </c>
      <c r="O16" s="166">
        <v>47714.659</v>
      </c>
      <c r="P16" s="124">
        <f t="shared" si="6"/>
        <v>5.2823319320814952E-2</v>
      </c>
      <c r="Q16" s="76">
        <v>72</v>
      </c>
      <c r="R16" s="122">
        <v>383284</v>
      </c>
      <c r="S16" s="122">
        <v>174591</v>
      </c>
      <c r="T16" s="166">
        <v>137454.59100000001</v>
      </c>
      <c r="U16" s="124">
        <f t="shared" si="2"/>
        <v>0.15981881460725036</v>
      </c>
      <c r="V16" s="76">
        <v>74</v>
      </c>
      <c r="W16" s="122">
        <v>404304</v>
      </c>
      <c r="X16" s="122">
        <v>152603</v>
      </c>
      <c r="Y16" s="166">
        <v>114835.076</v>
      </c>
      <c r="Z16" s="124">
        <f t="shared" si="3"/>
        <v>0.13949331586153629</v>
      </c>
      <c r="AA16" s="76">
        <v>55</v>
      </c>
      <c r="AB16" s="122">
        <v>200772</v>
      </c>
      <c r="AC16" s="122">
        <v>93697</v>
      </c>
      <c r="AD16" s="166">
        <v>65813.014999999999</v>
      </c>
      <c r="AE16" s="124">
        <f t="shared" si="4"/>
        <v>8.1853826248232481E-2</v>
      </c>
      <c r="AF16" s="76">
        <v>107</v>
      </c>
      <c r="AG16" s="122">
        <v>316832</v>
      </c>
      <c r="AH16" s="122">
        <v>111375</v>
      </c>
      <c r="AI16" s="166">
        <v>78559.612999999998</v>
      </c>
      <c r="AJ16" s="124">
        <f t="shared" si="5"/>
        <v>0.10538480577431628</v>
      </c>
    </row>
    <row r="17" spans="1:36" x14ac:dyDescent="0.2">
      <c r="A17" s="114" t="str">
        <f>Translation!$A203</f>
        <v>100.0% – 109.9%</v>
      </c>
      <c r="B17" s="30">
        <v>377</v>
      </c>
      <c r="C17" s="6">
        <v>2260349</v>
      </c>
      <c r="D17" s="6">
        <v>365157</v>
      </c>
      <c r="E17" s="150">
        <v>442684.21399999998</v>
      </c>
      <c r="F17" s="31">
        <f t="shared" si="0"/>
        <v>0.45305949712411736</v>
      </c>
      <c r="G17" s="41">
        <v>649</v>
      </c>
      <c r="H17" s="42">
        <v>2609813</v>
      </c>
      <c r="I17" s="42">
        <v>444605</v>
      </c>
      <c r="J17" s="160">
        <v>499069.04599999997</v>
      </c>
      <c r="K17" s="44">
        <f t="shared" si="1"/>
        <v>0.54120677851665</v>
      </c>
      <c r="L17" s="76">
        <v>461</v>
      </c>
      <c r="M17" s="122">
        <v>2126835</v>
      </c>
      <c r="N17" s="122">
        <v>341000</v>
      </c>
      <c r="O17" s="166">
        <v>396079.53399999999</v>
      </c>
      <c r="P17" s="124">
        <f t="shared" si="6"/>
        <v>0.4384865393446819</v>
      </c>
      <c r="Q17" s="76">
        <v>627</v>
      </c>
      <c r="R17" s="122">
        <v>2342284</v>
      </c>
      <c r="S17" s="122">
        <v>339382</v>
      </c>
      <c r="T17" s="166">
        <v>408854.16499999998</v>
      </c>
      <c r="U17" s="124">
        <f t="shared" si="2"/>
        <v>0.47537581336615481</v>
      </c>
      <c r="V17" s="76">
        <v>594</v>
      </c>
      <c r="W17" s="122">
        <v>2252000</v>
      </c>
      <c r="X17" s="122">
        <v>353887</v>
      </c>
      <c r="Y17" s="166">
        <v>405936.701</v>
      </c>
      <c r="Z17" s="124">
        <f t="shared" si="3"/>
        <v>0.49310244243129181</v>
      </c>
      <c r="AA17" s="76">
        <v>527</v>
      </c>
      <c r="AB17" s="122">
        <v>1985691</v>
      </c>
      <c r="AC17" s="122">
        <v>278314</v>
      </c>
      <c r="AD17" s="166">
        <v>312622.69800000003</v>
      </c>
      <c r="AE17" s="124">
        <f t="shared" si="4"/>
        <v>0.38881920245327856</v>
      </c>
      <c r="AF17" s="76">
        <v>734</v>
      </c>
      <c r="AG17" s="122">
        <v>2203113</v>
      </c>
      <c r="AH17" s="122">
        <v>429886</v>
      </c>
      <c r="AI17" s="166">
        <v>335834.35100000002</v>
      </c>
      <c r="AJ17" s="124">
        <f t="shared" si="5"/>
        <v>0.45050932025948964</v>
      </c>
    </row>
    <row r="18" spans="1:36" x14ac:dyDescent="0.2">
      <c r="A18" s="114" t="str">
        <f>Translation!$A204</f>
        <v>110.0% – 119.9%</v>
      </c>
      <c r="B18" s="30">
        <v>521</v>
      </c>
      <c r="C18" s="6">
        <v>1278727</v>
      </c>
      <c r="D18" s="6">
        <v>335095</v>
      </c>
      <c r="E18" s="150">
        <v>313591.50099999999</v>
      </c>
      <c r="F18" s="31">
        <f t="shared" si="0"/>
        <v>0.32094121103097917</v>
      </c>
      <c r="G18" s="41">
        <v>463</v>
      </c>
      <c r="H18" s="42">
        <v>770451</v>
      </c>
      <c r="I18" s="42">
        <v>186669</v>
      </c>
      <c r="J18" s="160">
        <v>165656.62700000001</v>
      </c>
      <c r="K18" s="44">
        <f t="shared" si="1"/>
        <v>0.17964345846968099</v>
      </c>
      <c r="L18" s="76">
        <v>568</v>
      </c>
      <c r="M18" s="122">
        <v>1259495</v>
      </c>
      <c r="N18" s="122">
        <v>331706</v>
      </c>
      <c r="O18" s="166">
        <v>300881.30299999996</v>
      </c>
      <c r="P18" s="124">
        <f t="shared" si="6"/>
        <v>0.33309572947030547</v>
      </c>
      <c r="Q18" s="76">
        <v>520</v>
      </c>
      <c r="R18" s="122">
        <v>984649</v>
      </c>
      <c r="S18" s="122">
        <v>236370</v>
      </c>
      <c r="T18" s="166">
        <v>196413.14600000001</v>
      </c>
      <c r="U18" s="124">
        <f t="shared" si="2"/>
        <v>0.22837008162936367</v>
      </c>
      <c r="V18" s="76">
        <v>573</v>
      </c>
      <c r="W18" s="122">
        <v>934939</v>
      </c>
      <c r="X18" s="122">
        <v>194415</v>
      </c>
      <c r="Y18" s="166">
        <v>159676.777</v>
      </c>
      <c r="Z18" s="124">
        <f t="shared" si="3"/>
        <v>0.19396375972976318</v>
      </c>
      <c r="AA18" s="76">
        <v>640</v>
      </c>
      <c r="AB18" s="122">
        <v>1215530</v>
      </c>
      <c r="AC18" s="122">
        <v>274420</v>
      </c>
      <c r="AD18" s="166">
        <v>236109.45800000001</v>
      </c>
      <c r="AE18" s="124">
        <f t="shared" si="4"/>
        <v>0.29365715201919174</v>
      </c>
      <c r="AF18" s="76">
        <v>580</v>
      </c>
      <c r="AG18" s="122">
        <v>956078</v>
      </c>
      <c r="AH18" s="122">
        <v>209158</v>
      </c>
      <c r="AI18" s="166">
        <v>179720.78700000001</v>
      </c>
      <c r="AJ18" s="124">
        <f t="shared" si="5"/>
        <v>0.24108876696735088</v>
      </c>
    </row>
    <row r="19" spans="1:36" ht="12.75" customHeight="1" x14ac:dyDescent="0.2">
      <c r="A19" s="110" t="str">
        <f>Translation!$A205</f>
        <v>120.0% oder höher</v>
      </c>
      <c r="B19" s="30">
        <v>510</v>
      </c>
      <c r="C19" s="6">
        <v>484674</v>
      </c>
      <c r="D19" s="6">
        <v>104940</v>
      </c>
      <c r="E19" s="150">
        <v>95320.370999999999</v>
      </c>
      <c r="F19" s="31">
        <f t="shared" si="0"/>
        <v>9.7554414603418182E-2</v>
      </c>
      <c r="G19" s="41">
        <v>358</v>
      </c>
      <c r="H19" s="42">
        <v>131543</v>
      </c>
      <c r="I19" s="42">
        <v>50351</v>
      </c>
      <c r="J19" s="160">
        <v>43018.360999999997</v>
      </c>
      <c r="K19" s="44">
        <f t="shared" si="1"/>
        <v>4.6650516116914807E-2</v>
      </c>
      <c r="L19" s="76">
        <v>569</v>
      </c>
      <c r="M19" s="122">
        <v>481642</v>
      </c>
      <c r="N19" s="122">
        <v>100016</v>
      </c>
      <c r="O19" s="166">
        <v>85078.573999999993</v>
      </c>
      <c r="P19" s="124">
        <f t="shared" si="6"/>
        <v>9.4187672634558364E-2</v>
      </c>
      <c r="Q19" s="76">
        <v>427</v>
      </c>
      <c r="R19" s="122">
        <v>158175</v>
      </c>
      <c r="S19" s="122">
        <v>52475</v>
      </c>
      <c r="T19" s="166">
        <v>46410.47</v>
      </c>
      <c r="U19" s="124">
        <f t="shared" si="2"/>
        <v>5.3961575577823766E-2</v>
      </c>
      <c r="V19" s="76">
        <v>457</v>
      </c>
      <c r="W19" s="122">
        <v>240970</v>
      </c>
      <c r="X19" s="122">
        <v>84741</v>
      </c>
      <c r="Y19" s="166">
        <v>66561.126000000004</v>
      </c>
      <c r="Z19" s="124">
        <f t="shared" si="3"/>
        <v>8.0853625012774988E-2</v>
      </c>
      <c r="AA19" s="76">
        <v>565</v>
      </c>
      <c r="AB19" s="122">
        <v>334223</v>
      </c>
      <c r="AC19" s="122">
        <v>105174</v>
      </c>
      <c r="AD19" s="166">
        <v>91228.607999999993</v>
      </c>
      <c r="AE19" s="124">
        <f t="shared" si="4"/>
        <v>0.11346404093628153</v>
      </c>
      <c r="AF19" s="76">
        <v>425</v>
      </c>
      <c r="AG19" s="122">
        <v>139759</v>
      </c>
      <c r="AH19" s="122">
        <v>53456</v>
      </c>
      <c r="AI19" s="166">
        <v>38880.256000000001</v>
      </c>
      <c r="AJ19" s="124">
        <f t="shared" si="5"/>
        <v>5.2156420717292679E-2</v>
      </c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K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ref="L36:AJ36" si="8">SUM(L$12:L$35)</f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0.99999999999999989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823229.95400000003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745454.83500000008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92</v>
      </c>
      <c r="E52" s="152">
        <v>38</v>
      </c>
      <c r="F52" s="34">
        <f t="shared" ref="F52:F59" si="9">E52/E$76</f>
        <v>4.5336091899312502E-5</v>
      </c>
      <c r="G52" s="47">
        <v>1</v>
      </c>
      <c r="H52" s="48">
        <v>0</v>
      </c>
      <c r="I52" s="48">
        <v>97</v>
      </c>
      <c r="J52" s="162">
        <v>42.082000000000001</v>
      </c>
      <c r="K52" s="50">
        <f t="shared" ref="K52:K59" si="10">J52/J$76</f>
        <v>5.2980294066365569E-5</v>
      </c>
      <c r="L52" s="128">
        <v>2</v>
      </c>
      <c r="M52" s="129">
        <v>0</v>
      </c>
      <c r="N52" s="129">
        <v>101</v>
      </c>
      <c r="O52" s="168">
        <v>38.981000000000002</v>
      </c>
      <c r="P52" s="131">
        <f>O52/O$76</f>
        <v>5.0672210728135197E-5</v>
      </c>
      <c r="Q52" s="128">
        <v>6</v>
      </c>
      <c r="R52" s="129">
        <v>50</v>
      </c>
      <c r="S52" s="129">
        <v>114</v>
      </c>
      <c r="T52" s="168">
        <v>38.393999999999998</v>
      </c>
      <c r="U52" s="131">
        <f t="shared" ref="U52:U59" si="11">T52/T$76</f>
        <v>5.2394434099172177E-5</v>
      </c>
      <c r="V52" s="128">
        <v>12</v>
      </c>
      <c r="W52" s="129">
        <v>203</v>
      </c>
      <c r="X52" s="129">
        <v>257</v>
      </c>
      <c r="Y52" s="168">
        <v>95.852000000000004</v>
      </c>
      <c r="Z52" s="131">
        <f t="shared" ref="Z52:Z59" si="12">Y52/Y$76</f>
        <v>1.3615690101256788E-4</v>
      </c>
      <c r="AA52" s="128">
        <v>22</v>
      </c>
      <c r="AB52" s="129">
        <v>349</v>
      </c>
      <c r="AC52" s="129">
        <v>317</v>
      </c>
      <c r="AD52" s="168">
        <v>177.70099999999999</v>
      </c>
      <c r="AE52" s="131">
        <f t="shared" ref="AE52:AE59" si="13">AD52/AD$76</f>
        <v>2.6181401506227144E-4</v>
      </c>
      <c r="AF52" s="128">
        <v>7</v>
      </c>
      <c r="AG52" s="129">
        <v>21</v>
      </c>
      <c r="AH52" s="129">
        <v>284</v>
      </c>
      <c r="AI52" s="168">
        <v>88.512</v>
      </c>
      <c r="AJ52" s="131">
        <f t="shared" ref="AJ52:AJ59" si="14">AI52/AI$76</f>
        <v>1.4353484032245234E-4</v>
      </c>
    </row>
    <row r="53" spans="1:36" ht="12.75" customHeight="1" x14ac:dyDescent="0.2">
      <c r="A53" s="114" t="str">
        <f>$A$13</f>
        <v>60.0% – 69.9%</v>
      </c>
      <c r="B53" s="33">
        <v>1</v>
      </c>
      <c r="C53" s="8">
        <v>4</v>
      </c>
      <c r="D53" s="8">
        <v>0</v>
      </c>
      <c r="E53" s="152">
        <v>2.964</v>
      </c>
      <c r="F53" s="34">
        <f t="shared" si="9"/>
        <v>3.536215168146375E-6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0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>O53/O$76</f>
        <v>0</v>
      </c>
      <c r="Q53" s="128">
        <v>1</v>
      </c>
      <c r="R53" s="129">
        <v>41</v>
      </c>
      <c r="S53" s="129">
        <v>8</v>
      </c>
      <c r="T53" s="168">
        <v>30.146000000000001</v>
      </c>
      <c r="U53" s="131">
        <f t="shared" si="11"/>
        <v>4.1138787580185562E-5</v>
      </c>
      <c r="V53" s="128">
        <v>1</v>
      </c>
      <c r="W53" s="129">
        <v>42</v>
      </c>
      <c r="X53" s="129">
        <v>7</v>
      </c>
      <c r="Y53" s="168">
        <v>28.826000000000001</v>
      </c>
      <c r="Z53" s="131">
        <f t="shared" si="12"/>
        <v>4.0947072868466814E-5</v>
      </c>
      <c r="AA53" s="128">
        <v>2</v>
      </c>
      <c r="AB53" s="129">
        <v>0</v>
      </c>
      <c r="AC53" s="129">
        <v>10</v>
      </c>
      <c r="AD53" s="168">
        <v>0.75700000000000001</v>
      </c>
      <c r="AE53" s="131">
        <f t="shared" si="13"/>
        <v>1.1153184810560407E-6</v>
      </c>
      <c r="AF53" s="128">
        <v>1</v>
      </c>
      <c r="AG53" s="129">
        <v>6</v>
      </c>
      <c r="AH53" s="129">
        <v>1</v>
      </c>
      <c r="AI53" s="168">
        <v>1.6930000000000001</v>
      </c>
      <c r="AJ53" s="131">
        <f t="shared" si="14"/>
        <v>2.7454411228524022E-6</v>
      </c>
    </row>
    <row r="54" spans="1:36" x14ac:dyDescent="0.2">
      <c r="A54" s="114" t="str">
        <f>$A$14</f>
        <v>70.0% – 79.9%</v>
      </c>
      <c r="B54" s="33">
        <v>4</v>
      </c>
      <c r="C54" s="8">
        <v>1735</v>
      </c>
      <c r="D54" s="8">
        <v>537</v>
      </c>
      <c r="E54" s="152">
        <v>173.35</v>
      </c>
      <c r="F54" s="34">
        <f t="shared" si="9"/>
        <v>2.0681609291436372E-4</v>
      </c>
      <c r="G54" s="47">
        <v>4</v>
      </c>
      <c r="H54" s="48">
        <v>37</v>
      </c>
      <c r="I54" s="48">
        <v>356</v>
      </c>
      <c r="J54" s="162">
        <v>103.423</v>
      </c>
      <c r="K54" s="50">
        <f t="shared" si="10"/>
        <v>1.3020723713762954E-4</v>
      </c>
      <c r="L54" s="128">
        <v>3</v>
      </c>
      <c r="M54" s="129">
        <v>209</v>
      </c>
      <c r="N54" s="129">
        <v>135</v>
      </c>
      <c r="O54" s="168">
        <v>91.63</v>
      </c>
      <c r="P54" s="131">
        <f t="shared" ref="P54:P59" si="15">O54/O$76</f>
        <v>1.1911173825758773E-4</v>
      </c>
      <c r="Q54" s="128">
        <v>4</v>
      </c>
      <c r="R54" s="129">
        <v>548</v>
      </c>
      <c r="S54" s="129">
        <v>416</v>
      </c>
      <c r="T54" s="168">
        <v>251.256</v>
      </c>
      <c r="U54" s="131">
        <f t="shared" si="11"/>
        <v>3.4287690613172905E-4</v>
      </c>
      <c r="V54" s="128">
        <v>3</v>
      </c>
      <c r="W54" s="129">
        <v>654</v>
      </c>
      <c r="X54" s="129">
        <v>437</v>
      </c>
      <c r="Y54" s="168">
        <v>209.8</v>
      </c>
      <c r="Z54" s="131">
        <f t="shared" si="12"/>
        <v>2.9801900672324773E-4</v>
      </c>
      <c r="AA54" s="128">
        <v>4</v>
      </c>
      <c r="AB54" s="129">
        <v>11533</v>
      </c>
      <c r="AC54" s="129">
        <v>5196</v>
      </c>
      <c r="AD54" s="168">
        <v>4177.0910000000003</v>
      </c>
      <c r="AE54" s="131">
        <f t="shared" si="13"/>
        <v>6.1542758115625609E-3</v>
      </c>
      <c r="AF54" s="128">
        <v>6</v>
      </c>
      <c r="AG54" s="129">
        <v>2079</v>
      </c>
      <c r="AH54" s="129">
        <v>1003</v>
      </c>
      <c r="AI54" s="168">
        <v>454.89299999999997</v>
      </c>
      <c r="AJ54" s="131">
        <f t="shared" si="14"/>
        <v>7.3767392126266847E-4</v>
      </c>
    </row>
    <row r="55" spans="1:36" x14ac:dyDescent="0.2">
      <c r="A55" s="114" t="str">
        <f>$A$15</f>
        <v>80.0% – 89.9%</v>
      </c>
      <c r="B55" s="33">
        <v>2</v>
      </c>
      <c r="C55" s="8">
        <v>733</v>
      </c>
      <c r="D55" s="8">
        <v>613</v>
      </c>
      <c r="E55" s="152">
        <v>250.71199999999999</v>
      </c>
      <c r="F55" s="34">
        <f t="shared" si="9"/>
        <v>2.9911321769106406E-4</v>
      </c>
      <c r="G55" s="47">
        <v>6</v>
      </c>
      <c r="H55" s="48">
        <v>5976</v>
      </c>
      <c r="I55" s="48">
        <v>4071</v>
      </c>
      <c r="J55" s="162">
        <v>2506.7910000000002</v>
      </c>
      <c r="K55" s="50">
        <f t="shared" si="10"/>
        <v>3.1559936396302127E-3</v>
      </c>
      <c r="L55" s="128">
        <v>4</v>
      </c>
      <c r="M55" s="129">
        <v>59</v>
      </c>
      <c r="N55" s="129">
        <v>323</v>
      </c>
      <c r="O55" s="168">
        <v>96.656000000000006</v>
      </c>
      <c r="P55" s="131">
        <f t="shared" si="15"/>
        <v>1.2564513994352725E-4</v>
      </c>
      <c r="Q55" s="128">
        <v>10</v>
      </c>
      <c r="R55" s="129">
        <v>2036</v>
      </c>
      <c r="S55" s="129">
        <v>1246</v>
      </c>
      <c r="T55" s="168">
        <v>623.54600000000005</v>
      </c>
      <c r="U55" s="131">
        <f t="shared" si="11"/>
        <v>8.5092305581086674E-4</v>
      </c>
      <c r="V55" s="128">
        <v>15</v>
      </c>
      <c r="W55" s="129">
        <v>36375</v>
      </c>
      <c r="X55" s="129">
        <v>13334</v>
      </c>
      <c r="Y55" s="168">
        <v>11454.578</v>
      </c>
      <c r="Z55" s="131">
        <f t="shared" si="12"/>
        <v>1.6271124680619472E-2</v>
      </c>
      <c r="AA55" s="128">
        <v>12</v>
      </c>
      <c r="AB55" s="129">
        <v>32514</v>
      </c>
      <c r="AC55" s="129">
        <v>11165</v>
      </c>
      <c r="AD55" s="168">
        <v>9898.18</v>
      </c>
      <c r="AE55" s="131">
        <f t="shared" si="13"/>
        <v>1.4583385842561797E-2</v>
      </c>
      <c r="AF55" s="128">
        <v>18</v>
      </c>
      <c r="AG55" s="129">
        <v>40696</v>
      </c>
      <c r="AH55" s="129">
        <v>15515</v>
      </c>
      <c r="AI55" s="168">
        <v>12333.653</v>
      </c>
      <c r="AJ55" s="131">
        <f t="shared" si="14"/>
        <v>2.0000778583102126E-2</v>
      </c>
    </row>
    <row r="56" spans="1:36" x14ac:dyDescent="0.2">
      <c r="A56" s="114" t="str">
        <f>$A$16</f>
        <v>90.0% – 99.9%</v>
      </c>
      <c r="B56" s="33">
        <v>16</v>
      </c>
      <c r="C56" s="8">
        <v>25428</v>
      </c>
      <c r="D56" s="8">
        <v>12263</v>
      </c>
      <c r="E56" s="152">
        <v>8021.9930000000004</v>
      </c>
      <c r="F56" s="34">
        <f t="shared" si="9"/>
        <v>9.5706792595695155E-3</v>
      </c>
      <c r="G56" s="47">
        <v>78</v>
      </c>
      <c r="H56" s="48">
        <v>441323</v>
      </c>
      <c r="I56" s="48">
        <v>108704</v>
      </c>
      <c r="J56" s="162">
        <v>92137.047999999995</v>
      </c>
      <c r="K56" s="50">
        <f t="shared" si="10"/>
        <v>0.11599847672275175</v>
      </c>
      <c r="L56" s="128">
        <v>21</v>
      </c>
      <c r="M56" s="129">
        <v>28726</v>
      </c>
      <c r="N56" s="129">
        <v>12751</v>
      </c>
      <c r="O56" s="168">
        <v>7693.4409999999998</v>
      </c>
      <c r="P56" s="131">
        <f t="shared" si="15"/>
        <v>1.0000863589350584E-2</v>
      </c>
      <c r="Q56" s="128">
        <v>55</v>
      </c>
      <c r="R56" s="129">
        <v>255941</v>
      </c>
      <c r="S56" s="129">
        <v>114896</v>
      </c>
      <c r="T56" s="168">
        <v>85565.46</v>
      </c>
      <c r="U56" s="131">
        <f t="shared" si="11"/>
        <v>0.11676704316131045</v>
      </c>
      <c r="V56" s="128">
        <v>59</v>
      </c>
      <c r="W56" s="129">
        <v>303024</v>
      </c>
      <c r="X56" s="129">
        <v>109530</v>
      </c>
      <c r="Y56" s="168">
        <v>76551.395000000004</v>
      </c>
      <c r="Z56" s="131">
        <f t="shared" si="12"/>
        <v>0.10874056578254999</v>
      </c>
      <c r="AA56" s="128">
        <v>45</v>
      </c>
      <c r="AB56" s="129">
        <v>182314</v>
      </c>
      <c r="AC56" s="129">
        <v>82419</v>
      </c>
      <c r="AD56" s="168">
        <v>57839.035000000003</v>
      </c>
      <c r="AE56" s="131">
        <f t="shared" si="13"/>
        <v>8.5216571548146866E-2</v>
      </c>
      <c r="AF56" s="128">
        <v>92</v>
      </c>
      <c r="AG56" s="129">
        <v>281935</v>
      </c>
      <c r="AH56" s="129">
        <v>99603</v>
      </c>
      <c r="AI56" s="168">
        <v>68339.502999999997</v>
      </c>
      <c r="AJ56" s="131">
        <f t="shared" si="14"/>
        <v>0.11082225744329303</v>
      </c>
    </row>
    <row r="57" spans="1:36" x14ac:dyDescent="0.2">
      <c r="A57" s="114" t="str">
        <f>$A$17</f>
        <v>100.0% – 109.9%</v>
      </c>
      <c r="B57" s="33">
        <v>367</v>
      </c>
      <c r="C57" s="8">
        <v>2217927</v>
      </c>
      <c r="D57" s="8">
        <v>342571</v>
      </c>
      <c r="E57" s="152">
        <v>422859.19099999999</v>
      </c>
      <c r="F57" s="34">
        <f t="shared" si="9"/>
        <v>0.50449429325381412</v>
      </c>
      <c r="G57" s="47">
        <v>639</v>
      </c>
      <c r="H57" s="48">
        <v>2587197</v>
      </c>
      <c r="I57" s="48">
        <v>435587</v>
      </c>
      <c r="J57" s="162">
        <v>490830.995</v>
      </c>
      <c r="K57" s="50">
        <f t="shared" si="10"/>
        <v>0.61794521296484972</v>
      </c>
      <c r="L57" s="128">
        <v>452</v>
      </c>
      <c r="M57" s="129">
        <v>2084338</v>
      </c>
      <c r="N57" s="129">
        <v>318958</v>
      </c>
      <c r="O57" s="168">
        <v>377077.01199999999</v>
      </c>
      <c r="P57" s="131">
        <f t="shared" si="15"/>
        <v>0.49017023197967119</v>
      </c>
      <c r="Q57" s="128">
        <v>620</v>
      </c>
      <c r="R57" s="129">
        <v>2326614</v>
      </c>
      <c r="S57" s="129">
        <v>333202</v>
      </c>
      <c r="T57" s="168">
        <v>403455.342</v>
      </c>
      <c r="U57" s="131">
        <f t="shared" si="11"/>
        <v>0.55057598396567109</v>
      </c>
      <c r="V57" s="128">
        <v>585</v>
      </c>
      <c r="W57" s="129">
        <v>2213605</v>
      </c>
      <c r="X57" s="129">
        <v>332046</v>
      </c>
      <c r="Y57" s="168">
        <v>389403.59100000001</v>
      </c>
      <c r="Z57" s="131">
        <f t="shared" si="12"/>
        <v>0.55314428696037077</v>
      </c>
      <c r="AA57" s="128">
        <v>514</v>
      </c>
      <c r="AB57" s="129">
        <v>1915674</v>
      </c>
      <c r="AC57" s="129">
        <v>246860</v>
      </c>
      <c r="AD57" s="168">
        <v>287192.13900000002</v>
      </c>
      <c r="AE57" s="131">
        <f t="shared" si="13"/>
        <v>0.42313170441309816</v>
      </c>
      <c r="AF57" s="128">
        <v>719</v>
      </c>
      <c r="AG57" s="129">
        <v>2154491</v>
      </c>
      <c r="AH57" s="129">
        <v>404807</v>
      </c>
      <c r="AI57" s="168">
        <v>316964.03700000001</v>
      </c>
      <c r="AJ57" s="131">
        <f t="shared" si="14"/>
        <v>0.51400242270827545</v>
      </c>
    </row>
    <row r="58" spans="1:36" x14ac:dyDescent="0.2">
      <c r="A58" s="114" t="str">
        <f>$A$18</f>
        <v>110.0% – 119.9%</v>
      </c>
      <c r="B58" s="33">
        <v>517</v>
      </c>
      <c r="C58" s="8">
        <v>1273551</v>
      </c>
      <c r="D58" s="8">
        <v>331836</v>
      </c>
      <c r="E58" s="152">
        <v>311517.70899999997</v>
      </c>
      <c r="F58" s="34">
        <f t="shared" si="9"/>
        <v>0.37165777588124438</v>
      </c>
      <c r="G58" s="47">
        <v>463</v>
      </c>
      <c r="H58" s="48">
        <v>770451</v>
      </c>
      <c r="I58" s="48">
        <v>186669</v>
      </c>
      <c r="J58" s="162">
        <v>165656.62700000001</v>
      </c>
      <c r="K58" s="50">
        <f t="shared" si="10"/>
        <v>0.20855797757954075</v>
      </c>
      <c r="L58" s="128">
        <v>565</v>
      </c>
      <c r="M58" s="129">
        <v>1255215</v>
      </c>
      <c r="N58" s="129">
        <v>329023</v>
      </c>
      <c r="O58" s="168">
        <v>299201.37199999997</v>
      </c>
      <c r="P58" s="131">
        <f t="shared" si="15"/>
        <v>0.3889380716793096</v>
      </c>
      <c r="Q58" s="128">
        <v>520</v>
      </c>
      <c r="R58" s="129">
        <v>984649</v>
      </c>
      <c r="S58" s="129">
        <v>236370</v>
      </c>
      <c r="T58" s="168">
        <v>196413.14600000001</v>
      </c>
      <c r="U58" s="131">
        <f t="shared" si="11"/>
        <v>0.26803551685961569</v>
      </c>
      <c r="V58" s="128">
        <v>573</v>
      </c>
      <c r="W58" s="129">
        <v>934939</v>
      </c>
      <c r="X58" s="129">
        <v>194415</v>
      </c>
      <c r="Y58" s="168">
        <v>159676.777</v>
      </c>
      <c r="Z58" s="131">
        <f t="shared" si="12"/>
        <v>0.22681942077363929</v>
      </c>
      <c r="AA58" s="128">
        <v>638</v>
      </c>
      <c r="AB58" s="129">
        <v>1188050</v>
      </c>
      <c r="AC58" s="129">
        <v>263765</v>
      </c>
      <c r="AD58" s="168">
        <v>228216.38800000001</v>
      </c>
      <c r="AE58" s="131">
        <f t="shared" si="13"/>
        <v>0.3362403635617649</v>
      </c>
      <c r="AF58" s="128">
        <v>579</v>
      </c>
      <c r="AG58" s="129">
        <v>955645</v>
      </c>
      <c r="AH58" s="129">
        <v>208958</v>
      </c>
      <c r="AI58" s="168">
        <v>179596.09700000001</v>
      </c>
      <c r="AJ58" s="131">
        <f t="shared" si="14"/>
        <v>0.29124070301688659</v>
      </c>
    </row>
    <row r="59" spans="1:36" ht="12.75" customHeight="1" x14ac:dyDescent="0.2">
      <c r="A59" s="114" t="str">
        <f>$A$19</f>
        <v>120.0% oder höher</v>
      </c>
      <c r="B59" s="33">
        <v>510</v>
      </c>
      <c r="C59" s="8">
        <v>484674</v>
      </c>
      <c r="D59" s="8">
        <v>104940</v>
      </c>
      <c r="E59" s="152">
        <v>95320.370999999999</v>
      </c>
      <c r="F59" s="34">
        <f t="shared" si="9"/>
        <v>0.113722449987699</v>
      </c>
      <c r="G59" s="47">
        <v>358</v>
      </c>
      <c r="H59" s="48">
        <v>131543</v>
      </c>
      <c r="I59" s="48">
        <v>50351</v>
      </c>
      <c r="J59" s="162">
        <v>43018.360999999997</v>
      </c>
      <c r="K59" s="50">
        <f t="shared" si="10"/>
        <v>5.4159151562023472E-2</v>
      </c>
      <c r="L59" s="128">
        <v>569</v>
      </c>
      <c r="M59" s="129">
        <v>481642</v>
      </c>
      <c r="N59" s="129">
        <v>100016</v>
      </c>
      <c r="O59" s="168">
        <v>85078.573999999993</v>
      </c>
      <c r="P59" s="131">
        <f t="shared" si="15"/>
        <v>0.11059540366273937</v>
      </c>
      <c r="Q59" s="128">
        <v>427</v>
      </c>
      <c r="R59" s="129">
        <v>158175</v>
      </c>
      <c r="S59" s="129">
        <v>52475</v>
      </c>
      <c r="T59" s="168">
        <v>46410.47</v>
      </c>
      <c r="U59" s="131">
        <f t="shared" si="11"/>
        <v>6.3334122829780889E-2</v>
      </c>
      <c r="V59" s="128">
        <v>457</v>
      </c>
      <c r="W59" s="129">
        <v>240970</v>
      </c>
      <c r="X59" s="129">
        <v>84741</v>
      </c>
      <c r="Y59" s="168">
        <v>66561.126000000004</v>
      </c>
      <c r="Z59" s="131">
        <f t="shared" si="12"/>
        <v>9.4549478822216093E-2</v>
      </c>
      <c r="AA59" s="128">
        <v>565</v>
      </c>
      <c r="AB59" s="129">
        <v>334223</v>
      </c>
      <c r="AC59" s="129">
        <v>105174</v>
      </c>
      <c r="AD59" s="168">
        <v>91228.607999999993</v>
      </c>
      <c r="AE59" s="131">
        <f t="shared" si="13"/>
        <v>0.13441076948932226</v>
      </c>
      <c r="AF59" s="128">
        <v>425</v>
      </c>
      <c r="AG59" s="129">
        <v>139759</v>
      </c>
      <c r="AH59" s="129">
        <v>53456</v>
      </c>
      <c r="AI59" s="168">
        <v>38880.256000000001</v>
      </c>
      <c r="AJ59" s="131">
        <f t="shared" si="14"/>
        <v>6.3049884045734708E-2</v>
      </c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K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0.99999999999999989</v>
      </c>
      <c r="G76" s="51">
        <f t="shared" si="16"/>
        <v>1549</v>
      </c>
      <c r="H76" s="68">
        <f t="shared" si="16"/>
        <v>3936527</v>
      </c>
      <c r="I76" s="68">
        <f t="shared" si="16"/>
        <v>785835</v>
      </c>
      <c r="J76" s="163">
        <f t="shared" si="16"/>
        <v>794295.32700000005</v>
      </c>
      <c r="K76" s="69">
        <f t="shared" si="16"/>
        <v>0.99999999999999989</v>
      </c>
      <c r="L76" s="132">
        <f t="shared" ref="L76:AJ76" si="17">SUM(L$52:L$75)</f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0.99999999999999989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678729.89900000009</v>
      </c>
      <c r="AE76" s="135">
        <f t="shared" si="17"/>
        <v>0.99999999999999989</v>
      </c>
      <c r="AF76" s="132">
        <f t="shared" si="17"/>
        <v>1847</v>
      </c>
      <c r="AG76" s="133">
        <f t="shared" si="17"/>
        <v>3574632</v>
      </c>
      <c r="AH76" s="133">
        <f t="shared" si="17"/>
        <v>783627</v>
      </c>
      <c r="AI76" s="169">
        <f t="shared" si="17"/>
        <v>616658.64400000009</v>
      </c>
      <c r="AJ76" s="135">
        <f t="shared" si="17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ht="12.75" customHeight="1" x14ac:dyDescent="0.2">
      <c r="A92" s="114" t="str">
        <f>$A$12</f>
        <v>unter 60.0%</v>
      </c>
      <c r="B92" s="36">
        <v>1</v>
      </c>
      <c r="C92" s="10">
        <v>50924</v>
      </c>
      <c r="D92" s="10">
        <v>25755</v>
      </c>
      <c r="E92" s="154">
        <v>25990.23</v>
      </c>
      <c r="F92" s="37">
        <f t="shared" ref="F92:F99" si="18">E92/E$116</f>
        <v>0.18709418189538526</v>
      </c>
      <c r="G92" s="53">
        <v>1</v>
      </c>
      <c r="H92" s="54">
        <v>49196</v>
      </c>
      <c r="I92" s="54">
        <v>24831</v>
      </c>
      <c r="J92" s="164">
        <v>21671.708999999999</v>
      </c>
      <c r="K92" s="56">
        <f t="shared" ref="K92:K99" si="19">J92/J$116</f>
        <v>0.169514396057902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1</v>
      </c>
      <c r="R92" s="137">
        <v>47340</v>
      </c>
      <c r="S92" s="137">
        <v>23342</v>
      </c>
      <c r="T92" s="170">
        <v>20661.907999999999</v>
      </c>
      <c r="U92" s="139">
        <f t="shared" ref="U92:U99" si="20">T92/T$116</f>
        <v>0.16233762953273886</v>
      </c>
      <c r="V92" s="136">
        <v>2</v>
      </c>
      <c r="W92" s="137">
        <v>65130</v>
      </c>
      <c r="X92" s="137">
        <v>31438</v>
      </c>
      <c r="Y92" s="170">
        <v>24558.92</v>
      </c>
      <c r="Z92" s="139">
        <f t="shared" ref="Z92:Z99" si="21">Y92/Y$116</f>
        <v>0.20594826031854332</v>
      </c>
      <c r="AA92" s="136">
        <v>3</v>
      </c>
      <c r="AB92" s="137">
        <v>18563</v>
      </c>
      <c r="AC92" s="137">
        <v>8280</v>
      </c>
      <c r="AD92" s="170">
        <v>5673.509</v>
      </c>
      <c r="AE92" s="139">
        <f t="shared" ref="AE92:AE99" si="22">AD92/AD$116</f>
        <v>4.5278998153535997E-2</v>
      </c>
      <c r="AF92" s="136">
        <v>4</v>
      </c>
      <c r="AG92" s="137">
        <v>46951</v>
      </c>
      <c r="AH92" s="137">
        <v>24789</v>
      </c>
      <c r="AI92" s="170">
        <v>19153.575000000001</v>
      </c>
      <c r="AJ92" s="139">
        <f t="shared" ref="AJ92:AJ99" si="23">AI92/AI$116</f>
        <v>0.14871227830021777</v>
      </c>
    </row>
    <row r="93" spans="1:36" ht="12.75" customHeight="1" x14ac:dyDescent="0.2">
      <c r="A93" s="114" t="str">
        <f>$A$13</f>
        <v>60.0% – 69.9%</v>
      </c>
      <c r="B93" s="36">
        <v>2</v>
      </c>
      <c r="C93" s="10">
        <v>18028</v>
      </c>
      <c r="D93" s="10">
        <v>10396</v>
      </c>
      <c r="E93" s="154">
        <v>8687.7790000000005</v>
      </c>
      <c r="F93" s="37">
        <f t="shared" si="18"/>
        <v>6.2540150837176442E-2</v>
      </c>
      <c r="G93" s="53">
        <v>7</v>
      </c>
      <c r="H93" s="54">
        <v>100309</v>
      </c>
      <c r="I93" s="54">
        <v>51841</v>
      </c>
      <c r="J93" s="164">
        <v>41766.917000000001</v>
      </c>
      <c r="K93" s="56">
        <f t="shared" si="19"/>
        <v>0.32669752581374734</v>
      </c>
      <c r="L93" s="136">
        <v>6</v>
      </c>
      <c r="M93" s="137">
        <v>91992</v>
      </c>
      <c r="N93" s="137">
        <v>47678</v>
      </c>
      <c r="O93" s="170">
        <v>38654.646000000001</v>
      </c>
      <c r="P93" s="139">
        <f>O93/O$116</f>
        <v>0.28844572981008593</v>
      </c>
      <c r="Q93" s="136">
        <v>6</v>
      </c>
      <c r="R93" s="137">
        <v>50759</v>
      </c>
      <c r="S93" s="137">
        <v>25357</v>
      </c>
      <c r="T93" s="170">
        <v>18756.8</v>
      </c>
      <c r="U93" s="139">
        <f t="shared" si="20"/>
        <v>0.14736947089395985</v>
      </c>
      <c r="V93" s="136">
        <v>4</v>
      </c>
      <c r="W93" s="137">
        <v>24676</v>
      </c>
      <c r="X93" s="137">
        <v>13393</v>
      </c>
      <c r="Y93" s="170">
        <v>10433.527</v>
      </c>
      <c r="Z93" s="139">
        <f t="shared" si="21"/>
        <v>8.7494349696018825E-2</v>
      </c>
      <c r="AA93" s="136">
        <v>5</v>
      </c>
      <c r="AB93" s="137">
        <v>75915</v>
      </c>
      <c r="AC93" s="137">
        <v>38354</v>
      </c>
      <c r="AD93" s="170">
        <v>29800.546999999999</v>
      </c>
      <c r="AE93" s="139">
        <f t="shared" si="22"/>
        <v>0.23783145714360593</v>
      </c>
      <c r="AF93" s="136">
        <v>7</v>
      </c>
      <c r="AG93" s="137">
        <v>57942</v>
      </c>
      <c r="AH93" s="137">
        <v>27716</v>
      </c>
      <c r="AI93" s="170">
        <v>19590.345000000001</v>
      </c>
      <c r="AJ93" s="139">
        <f t="shared" si="23"/>
        <v>0.15210345001584716</v>
      </c>
    </row>
    <row r="94" spans="1:36" x14ac:dyDescent="0.2">
      <c r="A94" s="114" t="str">
        <f>$A$14</f>
        <v>70.0% – 79.9%</v>
      </c>
      <c r="B94" s="36">
        <v>8</v>
      </c>
      <c r="C94" s="10">
        <v>106291</v>
      </c>
      <c r="D94" s="10">
        <v>50816</v>
      </c>
      <c r="E94" s="154">
        <v>42711.771000000001</v>
      </c>
      <c r="F94" s="37">
        <f t="shared" si="18"/>
        <v>0.30746645383854015</v>
      </c>
      <c r="G94" s="53">
        <v>5</v>
      </c>
      <c r="H94" s="54">
        <v>33505</v>
      </c>
      <c r="I94" s="54">
        <v>13465</v>
      </c>
      <c r="J94" s="164">
        <v>11732.928</v>
      </c>
      <c r="K94" s="56">
        <f t="shared" si="19"/>
        <v>9.1774036090593869E-2</v>
      </c>
      <c r="L94" s="136">
        <v>6</v>
      </c>
      <c r="M94" s="137">
        <v>77319</v>
      </c>
      <c r="N94" s="137">
        <v>33676</v>
      </c>
      <c r="O94" s="170">
        <v>29463.8</v>
      </c>
      <c r="P94" s="139">
        <f t="shared" ref="P94:P99" si="24">O94/O$116</f>
        <v>0.21986250485849512</v>
      </c>
      <c r="Q94" s="136">
        <v>6</v>
      </c>
      <c r="R94" s="137">
        <v>80069</v>
      </c>
      <c r="S94" s="137">
        <v>35091</v>
      </c>
      <c r="T94" s="170">
        <v>30333.492999999999</v>
      </c>
      <c r="U94" s="139">
        <f t="shared" si="20"/>
        <v>0.23832587721656331</v>
      </c>
      <c r="V94" s="136">
        <v>6</v>
      </c>
      <c r="W94" s="137">
        <v>78013</v>
      </c>
      <c r="X94" s="137">
        <v>33665</v>
      </c>
      <c r="Y94" s="170">
        <v>29207.325000000001</v>
      </c>
      <c r="Z94" s="139">
        <f t="shared" si="21"/>
        <v>0.24492924657551304</v>
      </c>
      <c r="AA94" s="136">
        <v>6</v>
      </c>
      <c r="AB94" s="137">
        <v>66448</v>
      </c>
      <c r="AC94" s="137">
        <v>27877</v>
      </c>
      <c r="AD94" s="170">
        <v>23527.444</v>
      </c>
      <c r="AE94" s="139">
        <f t="shared" si="22"/>
        <v>0.18776723425192796</v>
      </c>
      <c r="AF94" s="136">
        <v>5</v>
      </c>
      <c r="AG94" s="137">
        <v>63463</v>
      </c>
      <c r="AH94" s="137">
        <v>26201</v>
      </c>
      <c r="AI94" s="170">
        <v>22369.057000000001</v>
      </c>
      <c r="AJ94" s="139">
        <f t="shared" si="23"/>
        <v>0.17367793896948397</v>
      </c>
    </row>
    <row r="95" spans="1:36" x14ac:dyDescent="0.2">
      <c r="A95" s="114" t="str">
        <f>$A$15</f>
        <v>80.0% – 89.9%</v>
      </c>
      <c r="B95" s="36">
        <v>4</v>
      </c>
      <c r="C95" s="10">
        <v>20769</v>
      </c>
      <c r="D95" s="10">
        <v>11625</v>
      </c>
      <c r="E95" s="154">
        <v>11077.97</v>
      </c>
      <c r="F95" s="37">
        <f t="shared" si="18"/>
        <v>7.9746263661830658E-2</v>
      </c>
      <c r="G95" s="53">
        <v>5</v>
      </c>
      <c r="H95" s="54">
        <v>9882</v>
      </c>
      <c r="I95" s="54">
        <v>5680</v>
      </c>
      <c r="J95" s="164">
        <v>5342.9570000000003</v>
      </c>
      <c r="K95" s="56">
        <f t="shared" si="19"/>
        <v>4.1792187640501258E-2</v>
      </c>
      <c r="L95" s="136">
        <v>1</v>
      </c>
      <c r="M95" s="137">
        <v>11504</v>
      </c>
      <c r="N95" s="137">
        <v>5826</v>
      </c>
      <c r="O95" s="170">
        <v>5188</v>
      </c>
      <c r="P95" s="139">
        <f t="shared" si="24"/>
        <v>3.8713495041572121E-2</v>
      </c>
      <c r="Q95" s="136">
        <v>2</v>
      </c>
      <c r="R95" s="137">
        <v>859</v>
      </c>
      <c r="S95" s="137">
        <v>433</v>
      </c>
      <c r="T95" s="170">
        <v>237.22399999999999</v>
      </c>
      <c r="U95" s="139">
        <f t="shared" si="20"/>
        <v>1.8638347353145915E-3</v>
      </c>
      <c r="V95" s="136">
        <v>2</v>
      </c>
      <c r="W95" s="137">
        <v>849</v>
      </c>
      <c r="X95" s="137">
        <v>424</v>
      </c>
      <c r="Y95" s="170">
        <v>231.446</v>
      </c>
      <c r="Z95" s="139">
        <f t="shared" si="21"/>
        <v>1.9408793651221462E-3</v>
      </c>
      <c r="AA95" s="136">
        <v>4</v>
      </c>
      <c r="AB95" s="137">
        <v>62499</v>
      </c>
      <c r="AC95" s="137">
        <v>26014</v>
      </c>
      <c r="AD95" s="170">
        <v>25002.007000000001</v>
      </c>
      <c r="AE95" s="139">
        <f t="shared" si="22"/>
        <v>0.1995353896129704</v>
      </c>
      <c r="AF95" s="136">
        <v>11</v>
      </c>
      <c r="AG95" s="137">
        <v>105808</v>
      </c>
      <c r="AH95" s="137">
        <v>43948</v>
      </c>
      <c r="AI95" s="170">
        <v>38468.1</v>
      </c>
      <c r="AJ95" s="139">
        <f t="shared" si="23"/>
        <v>0.29867420535751715</v>
      </c>
    </row>
    <row r="96" spans="1:36" x14ac:dyDescent="0.2">
      <c r="A96" s="114" t="str">
        <f>$A$16</f>
        <v>90.0% – 99.9%</v>
      </c>
      <c r="B96" s="36">
        <v>9</v>
      </c>
      <c r="C96" s="10">
        <v>68119</v>
      </c>
      <c r="D96" s="10">
        <v>32217</v>
      </c>
      <c r="E96" s="154">
        <v>28548.657999999999</v>
      </c>
      <c r="F96" s="37">
        <f t="shared" si="18"/>
        <v>0.20551137149310128</v>
      </c>
      <c r="G96" s="53">
        <v>10</v>
      </c>
      <c r="H96" s="54">
        <v>89862</v>
      </c>
      <c r="I96" s="54">
        <v>46625</v>
      </c>
      <c r="J96" s="164">
        <v>39093.269999999997</v>
      </c>
      <c r="K96" s="56">
        <f t="shared" si="19"/>
        <v>0.30578447015777566</v>
      </c>
      <c r="L96" s="136">
        <v>13</v>
      </c>
      <c r="M96" s="137">
        <v>98131</v>
      </c>
      <c r="N96" s="137">
        <v>44279</v>
      </c>
      <c r="O96" s="170">
        <v>40021.218000000001</v>
      </c>
      <c r="P96" s="139">
        <f t="shared" si="24"/>
        <v>0.29864325840413974</v>
      </c>
      <c r="Q96" s="136">
        <v>17</v>
      </c>
      <c r="R96" s="137">
        <v>127343</v>
      </c>
      <c r="S96" s="137">
        <v>59695</v>
      </c>
      <c r="T96" s="170">
        <v>51889.131000000001</v>
      </c>
      <c r="U96" s="139">
        <f t="shared" si="20"/>
        <v>0.40768541438930789</v>
      </c>
      <c r="V96" s="136">
        <v>15</v>
      </c>
      <c r="W96" s="137">
        <v>101280</v>
      </c>
      <c r="X96" s="137">
        <v>43073</v>
      </c>
      <c r="Y96" s="170">
        <v>38283.680999999997</v>
      </c>
      <c r="Z96" s="139">
        <f t="shared" si="21"/>
        <v>0.32104251736395861</v>
      </c>
      <c r="AA96" s="136">
        <v>10</v>
      </c>
      <c r="AB96" s="137">
        <v>18458</v>
      </c>
      <c r="AC96" s="137">
        <v>11278</v>
      </c>
      <c r="AD96" s="170">
        <v>7973.98</v>
      </c>
      <c r="AE96" s="139">
        <f t="shared" si="22"/>
        <v>6.3638539340703071E-2</v>
      </c>
      <c r="AF96" s="136">
        <v>15</v>
      </c>
      <c r="AG96" s="137">
        <v>34897</v>
      </c>
      <c r="AH96" s="137">
        <v>11772</v>
      </c>
      <c r="AI96" s="170">
        <v>10220.11</v>
      </c>
      <c r="AJ96" s="139">
        <f t="shared" si="23"/>
        <v>7.9351026770659708E-2</v>
      </c>
    </row>
    <row r="97" spans="1:36" x14ac:dyDescent="0.2">
      <c r="A97" s="114" t="str">
        <f>$A$17</f>
        <v>100.0% – 109.9%</v>
      </c>
      <c r="B97" s="36">
        <v>10</v>
      </c>
      <c r="C97" s="10">
        <v>42422</v>
      </c>
      <c r="D97" s="10">
        <v>22586</v>
      </c>
      <c r="E97" s="154">
        <v>19825.023000000001</v>
      </c>
      <c r="F97" s="37">
        <f t="shared" si="18"/>
        <v>0.14271310639583398</v>
      </c>
      <c r="G97" s="53">
        <v>10</v>
      </c>
      <c r="H97" s="54">
        <v>22616</v>
      </c>
      <c r="I97" s="54">
        <v>9018</v>
      </c>
      <c r="J97" s="164">
        <v>8238.0509999999995</v>
      </c>
      <c r="K97" s="56">
        <f t="shared" si="19"/>
        <v>6.4437384239479936E-2</v>
      </c>
      <c r="L97" s="136">
        <v>9</v>
      </c>
      <c r="M97" s="137">
        <v>42497</v>
      </c>
      <c r="N97" s="137">
        <v>22042</v>
      </c>
      <c r="O97" s="170">
        <v>19002.522000000001</v>
      </c>
      <c r="P97" s="139">
        <f t="shared" si="24"/>
        <v>0.14179915983507424</v>
      </c>
      <c r="Q97" s="136">
        <v>7</v>
      </c>
      <c r="R97" s="137">
        <v>15670</v>
      </c>
      <c r="S97" s="137">
        <v>6180</v>
      </c>
      <c r="T97" s="170">
        <v>5398.8230000000003</v>
      </c>
      <c r="U97" s="139">
        <f t="shared" si="20"/>
        <v>4.2417773232115347E-2</v>
      </c>
      <c r="V97" s="136">
        <v>9</v>
      </c>
      <c r="W97" s="137">
        <v>38395</v>
      </c>
      <c r="X97" s="137">
        <v>21841</v>
      </c>
      <c r="Y97" s="170">
        <v>16533.11</v>
      </c>
      <c r="Z97" s="139">
        <f t="shared" si="21"/>
        <v>0.13864474668084395</v>
      </c>
      <c r="AA97" s="136">
        <v>13</v>
      </c>
      <c r="AB97" s="137">
        <v>70017</v>
      </c>
      <c r="AC97" s="137">
        <v>31454</v>
      </c>
      <c r="AD97" s="170">
        <v>25430.559000000001</v>
      </c>
      <c r="AE97" s="139">
        <f t="shared" si="22"/>
        <v>0.20295556665273434</v>
      </c>
      <c r="AF97" s="136">
        <v>15</v>
      </c>
      <c r="AG97" s="137">
        <v>48622</v>
      </c>
      <c r="AH97" s="137">
        <v>25079</v>
      </c>
      <c r="AI97" s="170">
        <v>18870.313999999998</v>
      </c>
      <c r="AJ97" s="139">
        <f t="shared" si="23"/>
        <v>0.14651298189400647</v>
      </c>
    </row>
    <row r="98" spans="1:36" x14ac:dyDescent="0.2">
      <c r="A98" s="114" t="str">
        <f>$A$18</f>
        <v>110.0% – 119.9%</v>
      </c>
      <c r="B98" s="36">
        <v>4</v>
      </c>
      <c r="C98" s="10">
        <v>5176</v>
      </c>
      <c r="D98" s="10">
        <v>3259</v>
      </c>
      <c r="E98" s="154">
        <v>2073.7919999999999</v>
      </c>
      <c r="F98" s="37">
        <f t="shared" si="18"/>
        <v>1.4928471878132466E-2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19"/>
        <v>0</v>
      </c>
      <c r="L98" s="136">
        <v>3</v>
      </c>
      <c r="M98" s="137">
        <v>4280</v>
      </c>
      <c r="N98" s="137">
        <v>2683</v>
      </c>
      <c r="O98" s="170">
        <v>1679.931</v>
      </c>
      <c r="P98" s="139">
        <f t="shared" si="24"/>
        <v>1.2535852050632864E-2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0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1"/>
        <v>0</v>
      </c>
      <c r="AA98" s="136">
        <v>2</v>
      </c>
      <c r="AB98" s="137">
        <v>27480</v>
      </c>
      <c r="AC98" s="137">
        <v>10655</v>
      </c>
      <c r="AD98" s="170">
        <v>7893.07</v>
      </c>
      <c r="AE98" s="139">
        <f t="shared" si="22"/>
        <v>6.299281484452221E-2</v>
      </c>
      <c r="AF98" s="136">
        <v>1</v>
      </c>
      <c r="AG98" s="137">
        <v>433</v>
      </c>
      <c r="AH98" s="137">
        <v>200</v>
      </c>
      <c r="AI98" s="170">
        <v>124.69</v>
      </c>
      <c r="AJ98" s="139">
        <f t="shared" si="23"/>
        <v>9.6811869226784821E-4</v>
      </c>
    </row>
    <row r="99" spans="1:36" ht="12.75" customHeight="1" x14ac:dyDescent="0.2">
      <c r="A99" s="114" t="str">
        <f>$A$19</f>
        <v>120.0% oder höher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18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1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0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1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2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3"/>
        <v>0</v>
      </c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K116" si="25">SUM(B$92:B$115)</f>
        <v>38</v>
      </c>
      <c r="C116" s="11">
        <f t="shared" si="25"/>
        <v>311729</v>
      </c>
      <c r="D116" s="11">
        <f t="shared" si="25"/>
        <v>156654</v>
      </c>
      <c r="E116" s="155">
        <f t="shared" si="25"/>
        <v>138915.22299999997</v>
      </c>
      <c r="F116" s="70">
        <f t="shared" si="25"/>
        <v>1.0000000000000002</v>
      </c>
      <c r="G116" s="57">
        <f t="shared" si="25"/>
        <v>38</v>
      </c>
      <c r="H116" s="71">
        <f t="shared" si="25"/>
        <v>305370</v>
      </c>
      <c r="I116" s="71">
        <f t="shared" si="25"/>
        <v>151460</v>
      </c>
      <c r="J116" s="165">
        <f t="shared" si="25"/>
        <v>127845.83199999999</v>
      </c>
      <c r="K116" s="72">
        <f t="shared" si="25"/>
        <v>1</v>
      </c>
      <c r="L116" s="140">
        <f t="shared" ref="L116:AJ116" si="26">SUM(L$92:L$115)</f>
        <v>38</v>
      </c>
      <c r="M116" s="141">
        <f t="shared" si="26"/>
        <v>325723</v>
      </c>
      <c r="N116" s="141">
        <f t="shared" si="26"/>
        <v>156184</v>
      </c>
      <c r="O116" s="171">
        <f t="shared" si="26"/>
        <v>134010.117</v>
      </c>
      <c r="P116" s="143">
        <f t="shared" si="26"/>
        <v>1</v>
      </c>
      <c r="Q116" s="140">
        <f t="shared" si="26"/>
        <v>39</v>
      </c>
      <c r="R116" s="141">
        <f t="shared" si="26"/>
        <v>322040</v>
      </c>
      <c r="S116" s="141">
        <f t="shared" si="26"/>
        <v>150098</v>
      </c>
      <c r="T116" s="171">
        <f t="shared" si="26"/>
        <v>127277.37900000002</v>
      </c>
      <c r="U116" s="143">
        <f t="shared" si="26"/>
        <v>0.99999999999999978</v>
      </c>
      <c r="V116" s="140">
        <f t="shared" si="26"/>
        <v>38</v>
      </c>
      <c r="W116" s="141">
        <f t="shared" si="26"/>
        <v>308343</v>
      </c>
      <c r="X116" s="141">
        <f t="shared" si="26"/>
        <v>143834</v>
      </c>
      <c r="Y116" s="171">
        <f t="shared" si="26"/>
        <v>119248.00900000001</v>
      </c>
      <c r="Z116" s="143">
        <f t="shared" si="26"/>
        <v>0.99999999999999989</v>
      </c>
      <c r="AA116" s="140">
        <f t="shared" si="26"/>
        <v>43</v>
      </c>
      <c r="AB116" s="141">
        <f t="shared" si="26"/>
        <v>339380</v>
      </c>
      <c r="AC116" s="141">
        <f t="shared" si="26"/>
        <v>153912</v>
      </c>
      <c r="AD116" s="171">
        <f t="shared" si="26"/>
        <v>125301.11600000001</v>
      </c>
      <c r="AE116" s="143">
        <f t="shared" si="26"/>
        <v>0.99999999999999978</v>
      </c>
      <c r="AF116" s="140">
        <f t="shared" si="26"/>
        <v>58</v>
      </c>
      <c r="AG116" s="141">
        <f t="shared" si="26"/>
        <v>358116</v>
      </c>
      <c r="AH116" s="141">
        <f t="shared" si="26"/>
        <v>159705</v>
      </c>
      <c r="AI116" s="171">
        <f t="shared" si="26"/>
        <v>128796.19099999999</v>
      </c>
      <c r="AJ116" s="143">
        <f t="shared" si="26"/>
        <v>1.0000000000000002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ht="12.75" customHeight="1" x14ac:dyDescent="0.2">
      <c r="A132" s="114" t="str">
        <f>$A$12</f>
        <v>unter 60.0%</v>
      </c>
      <c r="B132" s="209">
        <v>1</v>
      </c>
      <c r="C132" s="210">
        <v>0</v>
      </c>
      <c r="D132" s="210">
        <v>92</v>
      </c>
      <c r="E132" s="211">
        <v>38</v>
      </c>
      <c r="F132" s="212">
        <f t="shared" ref="F132:F139" si="27">E132/E$156</f>
        <v>4.9880676888661282E-5</v>
      </c>
      <c r="G132" s="217">
        <v>1</v>
      </c>
      <c r="H132" s="218">
        <v>0</v>
      </c>
      <c r="I132" s="218">
        <v>97</v>
      </c>
      <c r="J132" s="219">
        <v>42.082000000000001</v>
      </c>
      <c r="K132" s="220">
        <f t="shared" ref="K132:K139" si="28">J132/J$156</f>
        <v>6.0272535959488394E-5</v>
      </c>
      <c r="L132" s="227">
        <v>2</v>
      </c>
      <c r="M132" s="228">
        <v>0</v>
      </c>
      <c r="N132" s="228">
        <v>101</v>
      </c>
      <c r="O132" s="229">
        <v>38.981000000000002</v>
      </c>
      <c r="P132" s="230">
        <f t="shared" ref="P132:P139" si="29">O132/O$156</f>
        <v>5.821571151566391E-5</v>
      </c>
      <c r="Q132" s="227">
        <v>6</v>
      </c>
      <c r="R132" s="228">
        <v>50</v>
      </c>
      <c r="S132" s="228">
        <v>114</v>
      </c>
      <c r="T132" s="229">
        <v>38.393999999999998</v>
      </c>
      <c r="U132" s="230">
        <f t="shared" ref="U132:U139" si="30">T132/T$156</f>
        <v>6.046675058684356E-5</v>
      </c>
      <c r="V132" s="227">
        <v>11</v>
      </c>
      <c r="W132" s="228">
        <v>203</v>
      </c>
      <c r="X132" s="228">
        <v>257</v>
      </c>
      <c r="Y132" s="229">
        <v>95.852000000000004</v>
      </c>
      <c r="Z132" s="230">
        <f t="shared" ref="Z132:Z139" si="31">Y132/Y$156</f>
        <v>1.5835059645096718E-4</v>
      </c>
      <c r="AA132" s="227">
        <v>20</v>
      </c>
      <c r="AB132" s="228">
        <v>339</v>
      </c>
      <c r="AC132" s="228">
        <v>316</v>
      </c>
      <c r="AD132" s="229">
        <v>175.834</v>
      </c>
      <c r="AE132" s="230">
        <f t="shared" ref="AE132:AE139" si="32">AD132/AD$156</f>
        <v>3.0502641989474063E-4</v>
      </c>
      <c r="AF132" s="227"/>
      <c r="AG132" s="228"/>
      <c r="AH132" s="228"/>
      <c r="AI132" s="229"/>
      <c r="AJ132" s="230" t="e">
        <f t="shared" ref="AJ132:AJ139" si="33">AI132/AI$156</f>
        <v>#DIV/0!</v>
      </c>
    </row>
    <row r="133" spans="1:36" ht="12.75" customHeight="1" x14ac:dyDescent="0.2">
      <c r="A133" s="114" t="str">
        <f>$A$13</f>
        <v>60.0% – 69.9%</v>
      </c>
      <c r="B133" s="209">
        <v>1</v>
      </c>
      <c r="C133" s="210">
        <v>4</v>
      </c>
      <c r="D133" s="210">
        <v>0</v>
      </c>
      <c r="E133" s="211">
        <v>2.964</v>
      </c>
      <c r="F133" s="212">
        <f t="shared" si="27"/>
        <v>3.8906927973155798E-6</v>
      </c>
      <c r="G133" s="217">
        <v>0</v>
      </c>
      <c r="H133" s="218">
        <v>0</v>
      </c>
      <c r="I133" s="218">
        <v>0</v>
      </c>
      <c r="J133" s="219">
        <v>0</v>
      </c>
      <c r="K133" s="220">
        <f t="shared" si="28"/>
        <v>0</v>
      </c>
      <c r="L133" s="227">
        <v>0</v>
      </c>
      <c r="M133" s="228">
        <v>0</v>
      </c>
      <c r="N133" s="228">
        <v>0</v>
      </c>
      <c r="O133" s="229">
        <v>0</v>
      </c>
      <c r="P133" s="230">
        <f t="shared" si="29"/>
        <v>0</v>
      </c>
      <c r="Q133" s="227">
        <v>1</v>
      </c>
      <c r="R133" s="228">
        <v>41</v>
      </c>
      <c r="S133" s="228">
        <v>8</v>
      </c>
      <c r="T133" s="229">
        <v>30.146000000000001</v>
      </c>
      <c r="U133" s="230">
        <f t="shared" si="30"/>
        <v>4.7476966796660575E-5</v>
      </c>
      <c r="V133" s="227">
        <v>1</v>
      </c>
      <c r="W133" s="228">
        <v>42</v>
      </c>
      <c r="X133" s="228">
        <v>7</v>
      </c>
      <c r="Y133" s="229">
        <v>28.826000000000001</v>
      </c>
      <c r="Z133" s="230">
        <f t="shared" si="31"/>
        <v>4.7621482006589112E-5</v>
      </c>
      <c r="AA133" s="227">
        <v>2</v>
      </c>
      <c r="AB133" s="228">
        <v>0</v>
      </c>
      <c r="AC133" s="228">
        <v>10</v>
      </c>
      <c r="AD133" s="229">
        <v>0.75700000000000001</v>
      </c>
      <c r="AE133" s="230">
        <f t="shared" si="32"/>
        <v>1.3131988117219573E-6</v>
      </c>
      <c r="AF133" s="227"/>
      <c r="AG133" s="228"/>
      <c r="AH133" s="228"/>
      <c r="AI133" s="229"/>
      <c r="AJ133" s="230" t="e">
        <f t="shared" si="33"/>
        <v>#DIV/0!</v>
      </c>
    </row>
    <row r="134" spans="1:36" x14ac:dyDescent="0.2">
      <c r="A134" s="114" t="str">
        <f>$A$14</f>
        <v>70.0% – 79.9%</v>
      </c>
      <c r="B134" s="209">
        <v>4</v>
      </c>
      <c r="C134" s="210">
        <v>1735</v>
      </c>
      <c r="D134" s="210">
        <v>537</v>
      </c>
      <c r="E134" s="211">
        <v>173.35</v>
      </c>
      <c r="F134" s="212">
        <f t="shared" si="27"/>
        <v>2.2754777206972191E-4</v>
      </c>
      <c r="G134" s="217">
        <v>4</v>
      </c>
      <c r="H134" s="218">
        <v>37</v>
      </c>
      <c r="I134" s="218">
        <v>356</v>
      </c>
      <c r="J134" s="219">
        <v>103.423</v>
      </c>
      <c r="K134" s="220">
        <f t="shared" si="28"/>
        <v>1.4812904535283893E-4</v>
      </c>
      <c r="L134" s="227">
        <v>3</v>
      </c>
      <c r="M134" s="228">
        <v>209</v>
      </c>
      <c r="N134" s="228">
        <v>135</v>
      </c>
      <c r="O134" s="229">
        <v>91.63</v>
      </c>
      <c r="P134" s="230">
        <f t="shared" si="29"/>
        <v>1.3684373531156933E-4</v>
      </c>
      <c r="Q134" s="227">
        <v>4</v>
      </c>
      <c r="R134" s="228">
        <v>548</v>
      </c>
      <c r="S134" s="228">
        <v>416</v>
      </c>
      <c r="T134" s="229">
        <v>251.256</v>
      </c>
      <c r="U134" s="230">
        <f t="shared" si="30"/>
        <v>3.9570333607980322E-4</v>
      </c>
      <c r="V134" s="227">
        <v>3</v>
      </c>
      <c r="W134" s="228">
        <v>654</v>
      </c>
      <c r="X134" s="228">
        <v>437</v>
      </c>
      <c r="Y134" s="229">
        <v>209.8</v>
      </c>
      <c r="Z134" s="230">
        <f t="shared" si="31"/>
        <v>3.4659636872900839E-4</v>
      </c>
      <c r="AA134" s="227">
        <v>4</v>
      </c>
      <c r="AB134" s="228">
        <v>11533</v>
      </c>
      <c r="AC134" s="228">
        <v>5196</v>
      </c>
      <c r="AD134" s="229">
        <v>4177.0910000000003</v>
      </c>
      <c r="AE134" s="230">
        <f t="shared" si="32"/>
        <v>7.246170327152553E-3</v>
      </c>
      <c r="AF134" s="227"/>
      <c r="AG134" s="228"/>
      <c r="AH134" s="228"/>
      <c r="AI134" s="229"/>
      <c r="AJ134" s="230" t="e">
        <f t="shared" si="33"/>
        <v>#DIV/0!</v>
      </c>
    </row>
    <row r="135" spans="1:36" x14ac:dyDescent="0.2">
      <c r="A135" s="114" t="str">
        <f>$A$15</f>
        <v>80.0% – 89.9%</v>
      </c>
      <c r="B135" s="209">
        <v>2</v>
      </c>
      <c r="C135" s="210">
        <v>733</v>
      </c>
      <c r="D135" s="210">
        <v>613</v>
      </c>
      <c r="E135" s="211">
        <v>250.71199999999999</v>
      </c>
      <c r="F135" s="212">
        <f t="shared" si="27"/>
        <v>3.290969543186854E-4</v>
      </c>
      <c r="G135" s="217">
        <v>6</v>
      </c>
      <c r="H135" s="218">
        <v>5976</v>
      </c>
      <c r="I135" s="218">
        <v>4071</v>
      </c>
      <c r="J135" s="219">
        <v>2506.7910000000002</v>
      </c>
      <c r="K135" s="220">
        <f t="shared" si="28"/>
        <v>3.5903866425175106E-3</v>
      </c>
      <c r="L135" s="227">
        <v>4</v>
      </c>
      <c r="M135" s="228">
        <v>59</v>
      </c>
      <c r="N135" s="228">
        <v>323</v>
      </c>
      <c r="O135" s="229">
        <v>96.656000000000006</v>
      </c>
      <c r="P135" s="230">
        <f t="shared" si="29"/>
        <v>1.4434975532331165E-4</v>
      </c>
      <c r="Q135" s="227">
        <v>10</v>
      </c>
      <c r="R135" s="228">
        <v>2036</v>
      </c>
      <c r="S135" s="228">
        <v>1246</v>
      </c>
      <c r="T135" s="229">
        <v>623.54600000000005</v>
      </c>
      <c r="U135" s="230">
        <f t="shared" si="30"/>
        <v>9.8202324481491796E-4</v>
      </c>
      <c r="V135" s="227">
        <v>15</v>
      </c>
      <c r="W135" s="228">
        <v>36375</v>
      </c>
      <c r="X135" s="228">
        <v>13334</v>
      </c>
      <c r="Y135" s="229">
        <v>11454.578</v>
      </c>
      <c r="Z135" s="230">
        <f t="shared" si="31"/>
        <v>1.8923332412407946E-2</v>
      </c>
      <c r="AA135" s="227">
        <v>12</v>
      </c>
      <c r="AB135" s="228">
        <v>32514</v>
      </c>
      <c r="AC135" s="228">
        <v>11165</v>
      </c>
      <c r="AD135" s="229">
        <v>9898.18</v>
      </c>
      <c r="AE135" s="230">
        <f t="shared" si="32"/>
        <v>1.7170777033302567E-2</v>
      </c>
      <c r="AF135" s="227"/>
      <c r="AG135" s="228"/>
      <c r="AH135" s="228"/>
      <c r="AI135" s="229"/>
      <c r="AJ135" s="230" t="e">
        <f t="shared" si="33"/>
        <v>#DIV/0!</v>
      </c>
    </row>
    <row r="136" spans="1:36" x14ac:dyDescent="0.2">
      <c r="A136" s="114" t="str">
        <f>$A$16</f>
        <v>90.0% – 99.9%</v>
      </c>
      <c r="B136" s="209">
        <v>16</v>
      </c>
      <c r="C136" s="210">
        <v>25428</v>
      </c>
      <c r="D136" s="210">
        <v>12263</v>
      </c>
      <c r="E136" s="211">
        <v>8021.9930000000004</v>
      </c>
      <c r="F136" s="212">
        <f t="shared" si="27"/>
        <v>1.0530064232529016E-2</v>
      </c>
      <c r="G136" s="217">
        <v>77</v>
      </c>
      <c r="H136" s="218">
        <v>441320</v>
      </c>
      <c r="I136" s="218">
        <v>108704</v>
      </c>
      <c r="J136" s="219">
        <v>92136.849000000002</v>
      </c>
      <c r="K136" s="220">
        <f t="shared" si="28"/>
        <v>0.13196429695704701</v>
      </c>
      <c r="L136" s="227">
        <v>19</v>
      </c>
      <c r="M136" s="228">
        <v>28716</v>
      </c>
      <c r="N136" s="228">
        <v>12750</v>
      </c>
      <c r="O136" s="229">
        <v>7691.1469999999999</v>
      </c>
      <c r="P136" s="230">
        <f t="shared" si="29"/>
        <v>1.1486252147881376E-2</v>
      </c>
      <c r="Q136" s="227">
        <v>55</v>
      </c>
      <c r="R136" s="228">
        <v>255941</v>
      </c>
      <c r="S136" s="228">
        <v>114896</v>
      </c>
      <c r="T136" s="229">
        <v>85565.46</v>
      </c>
      <c r="U136" s="230">
        <f t="shared" si="30"/>
        <v>0.13475713206929571</v>
      </c>
      <c r="V136" s="227">
        <v>59</v>
      </c>
      <c r="W136" s="228">
        <v>303024</v>
      </c>
      <c r="X136" s="228">
        <v>109530</v>
      </c>
      <c r="Y136" s="229">
        <v>76551.395000000004</v>
      </c>
      <c r="Z136" s="230">
        <f t="shared" si="31"/>
        <v>0.12646537429999985</v>
      </c>
      <c r="AA136" s="227">
        <v>45</v>
      </c>
      <c r="AB136" s="228">
        <v>182314</v>
      </c>
      <c r="AC136" s="228">
        <v>82419</v>
      </c>
      <c r="AD136" s="229">
        <v>57839.035000000003</v>
      </c>
      <c r="AE136" s="230">
        <f t="shared" si="32"/>
        <v>0.10033573584299169</v>
      </c>
      <c r="AF136" s="227"/>
      <c r="AG136" s="228"/>
      <c r="AH136" s="228"/>
      <c r="AI136" s="229"/>
      <c r="AJ136" s="230" t="e">
        <f t="shared" si="33"/>
        <v>#DIV/0!</v>
      </c>
    </row>
    <row r="137" spans="1:36" x14ac:dyDescent="0.2">
      <c r="A137" s="114" t="str">
        <f>$A$17</f>
        <v>100.0% – 109.9%</v>
      </c>
      <c r="B137" s="209">
        <v>322</v>
      </c>
      <c r="C137" s="210">
        <v>1483863</v>
      </c>
      <c r="D137" s="210">
        <v>342571</v>
      </c>
      <c r="E137" s="211">
        <v>352248.245</v>
      </c>
      <c r="F137" s="212">
        <f t="shared" si="27"/>
        <v>0.46237844456428939</v>
      </c>
      <c r="G137" s="217">
        <v>576</v>
      </c>
      <c r="H137" s="218">
        <v>1545903</v>
      </c>
      <c r="I137" s="218">
        <v>435165</v>
      </c>
      <c r="J137" s="219">
        <v>395923.74099999998</v>
      </c>
      <c r="K137" s="220">
        <f t="shared" si="28"/>
        <v>0.56706734272700132</v>
      </c>
      <c r="L137" s="227">
        <v>383</v>
      </c>
      <c r="M137" s="228">
        <v>1093258</v>
      </c>
      <c r="N137" s="228">
        <v>318928</v>
      </c>
      <c r="O137" s="229">
        <v>283326.446</v>
      </c>
      <c r="P137" s="230">
        <f t="shared" si="29"/>
        <v>0.4231305160230453</v>
      </c>
      <c r="Q137" s="227">
        <v>542</v>
      </c>
      <c r="R137" s="228">
        <v>1281887</v>
      </c>
      <c r="S137" s="228">
        <v>332455</v>
      </c>
      <c r="T137" s="229">
        <v>306608.27799999999</v>
      </c>
      <c r="U137" s="230">
        <f t="shared" si="30"/>
        <v>0.48287769635066918</v>
      </c>
      <c r="V137" s="227">
        <v>505</v>
      </c>
      <c r="W137" s="228">
        <v>1135371</v>
      </c>
      <c r="X137" s="228">
        <v>320122</v>
      </c>
      <c r="Y137" s="229">
        <v>291941.81800000003</v>
      </c>
      <c r="Z137" s="230">
        <f t="shared" si="31"/>
        <v>0.48229730218753603</v>
      </c>
      <c r="AA137" s="227">
        <v>434</v>
      </c>
      <c r="AB137" s="228">
        <v>912687</v>
      </c>
      <c r="AC137" s="228">
        <v>242443</v>
      </c>
      <c r="AD137" s="229">
        <v>193314.829</v>
      </c>
      <c r="AE137" s="230">
        <f t="shared" si="32"/>
        <v>0.33535112778207843</v>
      </c>
      <c r="AF137" s="227"/>
      <c r="AG137" s="228"/>
      <c r="AH137" s="228"/>
      <c r="AI137" s="229"/>
      <c r="AJ137" s="230" t="e">
        <f t="shared" si="33"/>
        <v>#DIV/0!</v>
      </c>
    </row>
    <row r="138" spans="1:36" x14ac:dyDescent="0.2">
      <c r="A138" s="114" t="str">
        <f>$A$18</f>
        <v>110.0% – 119.9%</v>
      </c>
      <c r="B138" s="209">
        <v>500</v>
      </c>
      <c r="C138" s="210">
        <v>1193271</v>
      </c>
      <c r="D138" s="210">
        <v>331315</v>
      </c>
      <c r="E138" s="211">
        <v>305956.78200000001</v>
      </c>
      <c r="F138" s="212">
        <f t="shared" si="27"/>
        <v>0.40161398381148888</v>
      </c>
      <c r="G138" s="217">
        <v>447</v>
      </c>
      <c r="H138" s="218">
        <v>763459</v>
      </c>
      <c r="I138" s="218">
        <v>186457</v>
      </c>
      <c r="J138" s="219">
        <v>164733.52100000001</v>
      </c>
      <c r="K138" s="220">
        <f t="shared" si="28"/>
        <v>0.23594190077005933</v>
      </c>
      <c r="L138" s="227">
        <v>546</v>
      </c>
      <c r="M138" s="228">
        <v>1174107</v>
      </c>
      <c r="N138" s="228">
        <v>328211</v>
      </c>
      <c r="O138" s="229">
        <v>293617.43300000002</v>
      </c>
      <c r="P138" s="230">
        <f t="shared" si="29"/>
        <v>0.43849946834349496</v>
      </c>
      <c r="Q138" s="227">
        <v>498</v>
      </c>
      <c r="R138" s="228">
        <v>977902</v>
      </c>
      <c r="S138" s="228">
        <v>236017</v>
      </c>
      <c r="T138" s="229">
        <v>195676.64499999999</v>
      </c>
      <c r="U138" s="230">
        <f t="shared" si="30"/>
        <v>0.30817135200513956</v>
      </c>
      <c r="V138" s="227">
        <v>552</v>
      </c>
      <c r="W138" s="228">
        <v>929138</v>
      </c>
      <c r="X138" s="228">
        <v>194271</v>
      </c>
      <c r="Y138" s="229">
        <v>158777.70600000001</v>
      </c>
      <c r="Z138" s="230">
        <f t="shared" si="31"/>
        <v>0.26230589292050566</v>
      </c>
      <c r="AA138" s="227">
        <v>613</v>
      </c>
      <c r="AB138" s="228">
        <v>1179970</v>
      </c>
      <c r="AC138" s="228">
        <v>263348</v>
      </c>
      <c r="AD138" s="229">
        <v>227274.99799999999</v>
      </c>
      <c r="AE138" s="230">
        <f t="shared" si="32"/>
        <v>0.39426321969314426</v>
      </c>
      <c r="AF138" s="227"/>
      <c r="AG138" s="228"/>
      <c r="AH138" s="228"/>
      <c r="AI138" s="229"/>
      <c r="AJ138" s="230" t="e">
        <f t="shared" si="33"/>
        <v>#DIV/0!</v>
      </c>
    </row>
    <row r="139" spans="1:36" ht="12.75" customHeight="1" x14ac:dyDescent="0.2">
      <c r="A139" s="114" t="str">
        <f>$A$19</f>
        <v>120.0% oder höher</v>
      </c>
      <c r="B139" s="209">
        <v>496</v>
      </c>
      <c r="C139" s="210">
        <v>483574</v>
      </c>
      <c r="D139" s="210">
        <v>104927</v>
      </c>
      <c r="E139" s="211">
        <v>95126.004000000001</v>
      </c>
      <c r="F139" s="212">
        <f t="shared" si="27"/>
        <v>0.12486709129561843</v>
      </c>
      <c r="G139" s="217">
        <v>332</v>
      </c>
      <c r="H139" s="218">
        <v>129647</v>
      </c>
      <c r="I139" s="218">
        <v>50307</v>
      </c>
      <c r="J139" s="219">
        <v>42748.870999999999</v>
      </c>
      <c r="K139" s="220">
        <f t="shared" si="28"/>
        <v>6.1227671322062416E-2</v>
      </c>
      <c r="L139" s="227">
        <v>538</v>
      </c>
      <c r="M139" s="228">
        <v>479096</v>
      </c>
      <c r="N139" s="228">
        <v>99963</v>
      </c>
      <c r="O139" s="229">
        <v>84733.577000000005</v>
      </c>
      <c r="P139" s="230">
        <f t="shared" si="29"/>
        <v>0.1265443542834277</v>
      </c>
      <c r="Q139" s="227">
        <v>401</v>
      </c>
      <c r="R139" s="228">
        <v>155955</v>
      </c>
      <c r="S139" s="228">
        <v>52419</v>
      </c>
      <c r="T139" s="229">
        <v>46166.805</v>
      </c>
      <c r="U139" s="230">
        <f t="shared" si="30"/>
        <v>7.2708149276617243E-2</v>
      </c>
      <c r="V139" s="227">
        <v>423</v>
      </c>
      <c r="W139" s="228">
        <v>238330</v>
      </c>
      <c r="X139" s="228">
        <v>84539</v>
      </c>
      <c r="Y139" s="229">
        <v>66255.08</v>
      </c>
      <c r="Z139" s="230">
        <f t="shared" si="31"/>
        <v>0.10945552973236392</v>
      </c>
      <c r="AA139" s="227">
        <v>523</v>
      </c>
      <c r="AB139" s="228">
        <v>330595</v>
      </c>
      <c r="AC139" s="228">
        <v>104876</v>
      </c>
      <c r="AD139" s="229">
        <v>83774.259999999995</v>
      </c>
      <c r="AE139" s="230">
        <f t="shared" si="32"/>
        <v>0.14532662970262392</v>
      </c>
      <c r="AF139" s="227"/>
      <c r="AG139" s="228"/>
      <c r="AH139" s="228"/>
      <c r="AI139" s="229"/>
      <c r="AJ139" s="230" t="e">
        <f t="shared" si="33"/>
        <v>#DIV/0!</v>
      </c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4">SUM(B$132:B$155)</f>
        <v>1342</v>
      </c>
      <c r="C156" s="214">
        <f t="shared" si="34"/>
        <v>3188608</v>
      </c>
      <c r="D156" s="214">
        <f t="shared" si="34"/>
        <v>792318</v>
      </c>
      <c r="E156" s="215">
        <f t="shared" si="34"/>
        <v>761818.04999999993</v>
      </c>
      <c r="F156" s="216">
        <f t="shared" si="34"/>
        <v>1</v>
      </c>
      <c r="G156" s="223">
        <f t="shared" ref="G156:AJ156" si="35">SUM(G$132:G$155)</f>
        <v>1443</v>
      </c>
      <c r="H156" s="224">
        <f t="shared" si="35"/>
        <v>2886342</v>
      </c>
      <c r="I156" s="224">
        <f t="shared" si="35"/>
        <v>785157</v>
      </c>
      <c r="J156" s="225">
        <f t="shared" si="35"/>
        <v>698195.27800000005</v>
      </c>
      <c r="K156" s="226">
        <f t="shared" si="35"/>
        <v>0.99999999999999989</v>
      </c>
      <c r="L156" s="232">
        <f t="shared" si="35"/>
        <v>1495</v>
      </c>
      <c r="M156" s="233">
        <f t="shared" si="35"/>
        <v>2775445</v>
      </c>
      <c r="N156" s="233">
        <f t="shared" si="35"/>
        <v>760411</v>
      </c>
      <c r="O156" s="234">
        <f t="shared" si="35"/>
        <v>669595.87000000011</v>
      </c>
      <c r="P156" s="235">
        <f t="shared" si="35"/>
        <v>0.99999999999999989</v>
      </c>
      <c r="Q156" s="232">
        <f t="shared" si="35"/>
        <v>1517</v>
      </c>
      <c r="R156" s="233">
        <f t="shared" si="35"/>
        <v>2674360</v>
      </c>
      <c r="S156" s="233">
        <f t="shared" si="35"/>
        <v>737571</v>
      </c>
      <c r="T156" s="234">
        <f t="shared" si="35"/>
        <v>634960.53</v>
      </c>
      <c r="U156" s="235">
        <f t="shared" si="35"/>
        <v>1</v>
      </c>
      <c r="V156" s="232">
        <f t="shared" si="35"/>
        <v>1569</v>
      </c>
      <c r="W156" s="233">
        <f t="shared" si="35"/>
        <v>2643137</v>
      </c>
      <c r="X156" s="233">
        <f t="shared" si="35"/>
        <v>722497</v>
      </c>
      <c r="Y156" s="234">
        <f t="shared" si="35"/>
        <v>605315.05500000005</v>
      </c>
      <c r="Z156" s="235">
        <f t="shared" si="35"/>
        <v>1</v>
      </c>
      <c r="AA156" s="232">
        <f t="shared" si="35"/>
        <v>1653</v>
      </c>
      <c r="AB156" s="233">
        <f t="shared" si="35"/>
        <v>2649952</v>
      </c>
      <c r="AC156" s="233">
        <f t="shared" si="35"/>
        <v>709773</v>
      </c>
      <c r="AD156" s="234">
        <f t="shared" si="35"/>
        <v>576454.98400000005</v>
      </c>
      <c r="AE156" s="235">
        <f t="shared" si="35"/>
        <v>0.99999999999999978</v>
      </c>
      <c r="AF156" s="232">
        <f t="shared" si="35"/>
        <v>0</v>
      </c>
      <c r="AG156" s="233">
        <f t="shared" si="35"/>
        <v>0</v>
      </c>
      <c r="AH156" s="233">
        <f t="shared" si="35"/>
        <v>0</v>
      </c>
      <c r="AI156" s="234">
        <f t="shared" si="35"/>
        <v>0</v>
      </c>
      <c r="AJ156" s="235" t="e">
        <f t="shared" si="35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ht="12.75" customHeight="1" x14ac:dyDescent="0.2">
      <c r="A172" s="114" t="str">
        <f>$A$12</f>
        <v>unter 60.0%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9" si="36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79" si="37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79" si="38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79" si="39">T172/T$196</f>
        <v>0</v>
      </c>
      <c r="V172" s="255">
        <v>1</v>
      </c>
      <c r="W172" s="256">
        <v>0</v>
      </c>
      <c r="X172" s="256">
        <v>0</v>
      </c>
      <c r="Y172" s="257">
        <v>0</v>
      </c>
      <c r="Z172" s="258">
        <f t="shared" ref="Z172:Z179" si="40">Y172/Y$196</f>
        <v>0</v>
      </c>
      <c r="AA172" s="255">
        <v>2</v>
      </c>
      <c r="AB172" s="256">
        <v>10</v>
      </c>
      <c r="AC172" s="256">
        <v>1</v>
      </c>
      <c r="AD172" s="257">
        <v>1.867</v>
      </c>
      <c r="AE172" s="258">
        <f t="shared" ref="AE172:AE179" si="41">AD172/AD$196</f>
        <v>1.8254720622353976E-5</v>
      </c>
      <c r="AF172" s="255"/>
      <c r="AG172" s="256"/>
      <c r="AH172" s="256"/>
      <c r="AI172" s="257"/>
      <c r="AJ172" s="258" t="e">
        <f t="shared" ref="AJ172:AJ179" si="42">AI172/AI$196</f>
        <v>#DIV/0!</v>
      </c>
    </row>
    <row r="173" spans="1:36" ht="12.75" customHeight="1" x14ac:dyDescent="0.2">
      <c r="A173" s="114" t="str">
        <f>$A$13</f>
        <v>60.0% – 69.9%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6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7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8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9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0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1"/>
        <v>0</v>
      </c>
      <c r="AF173" s="255"/>
      <c r="AG173" s="256"/>
      <c r="AH173" s="256"/>
      <c r="AI173" s="257"/>
      <c r="AJ173" s="258" t="e">
        <f t="shared" si="42"/>
        <v>#DIV/0!</v>
      </c>
    </row>
    <row r="174" spans="1:36" x14ac:dyDescent="0.2">
      <c r="A174" s="114" t="str">
        <f>$A$14</f>
        <v>70.0% – 79.9%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6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7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38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39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0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1"/>
        <v>0</v>
      </c>
      <c r="AF174" s="255"/>
      <c r="AG174" s="256"/>
      <c r="AH174" s="256"/>
      <c r="AI174" s="257"/>
      <c r="AJ174" s="258" t="e">
        <f t="shared" si="42"/>
        <v>#DIV/0!</v>
      </c>
    </row>
    <row r="175" spans="1:36" x14ac:dyDescent="0.2">
      <c r="A175" s="114" t="str">
        <f>$A$15</f>
        <v>80.0% – 89.9%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6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7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38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9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0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1"/>
        <v>0</v>
      </c>
      <c r="AF175" s="255"/>
      <c r="AG175" s="256"/>
      <c r="AH175" s="256"/>
      <c r="AI175" s="257"/>
      <c r="AJ175" s="258" t="e">
        <f t="shared" si="42"/>
        <v>#DIV/0!</v>
      </c>
    </row>
    <row r="176" spans="1:36" x14ac:dyDescent="0.2">
      <c r="A176" s="114" t="str">
        <f>$A$16</f>
        <v>90.0% – 99.9%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6"/>
        <v>0</v>
      </c>
      <c r="G176" s="245">
        <v>1</v>
      </c>
      <c r="H176" s="246">
        <v>3</v>
      </c>
      <c r="I176" s="246">
        <v>0</v>
      </c>
      <c r="J176" s="247">
        <v>0.19900000000000001</v>
      </c>
      <c r="K176" s="248">
        <f t="shared" si="37"/>
        <v>2.0707585695403758E-6</v>
      </c>
      <c r="L176" s="255">
        <v>2</v>
      </c>
      <c r="M176" s="256">
        <v>10</v>
      </c>
      <c r="N176" s="256">
        <v>1</v>
      </c>
      <c r="O176" s="257">
        <v>2.294</v>
      </c>
      <c r="P176" s="258">
        <f t="shared" si="38"/>
        <v>2.3013229015255705E-5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39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0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1"/>
        <v>0</v>
      </c>
      <c r="AF176" s="255"/>
      <c r="AG176" s="256"/>
      <c r="AH176" s="256"/>
      <c r="AI176" s="257"/>
      <c r="AJ176" s="258" t="e">
        <f t="shared" si="42"/>
        <v>#DIV/0!</v>
      </c>
    </row>
    <row r="177" spans="1:36" x14ac:dyDescent="0.2">
      <c r="A177" s="114" t="str">
        <f>$A$17</f>
        <v>100.0% – 109.9%</v>
      </c>
      <c r="B177" s="237">
        <v>45</v>
      </c>
      <c r="C177" s="238">
        <v>734064</v>
      </c>
      <c r="D177" s="238">
        <v>0</v>
      </c>
      <c r="E177" s="239">
        <v>70610.945999999996</v>
      </c>
      <c r="F177" s="240">
        <f t="shared" si="36"/>
        <v>0.9246356243282372</v>
      </c>
      <c r="G177" s="245">
        <v>63</v>
      </c>
      <c r="H177" s="246">
        <v>1041294</v>
      </c>
      <c r="I177" s="246">
        <v>422</v>
      </c>
      <c r="J177" s="247">
        <v>94907.254000000001</v>
      </c>
      <c r="K177" s="248">
        <f t="shared" si="37"/>
        <v>0.98758798759821653</v>
      </c>
      <c r="L177" s="255">
        <v>69</v>
      </c>
      <c r="M177" s="256">
        <v>991080</v>
      </c>
      <c r="N177" s="256">
        <v>30</v>
      </c>
      <c r="O177" s="257">
        <v>93750.566000000006</v>
      </c>
      <c r="P177" s="258">
        <f t="shared" si="38"/>
        <v>0.94049836341231252</v>
      </c>
      <c r="Q177" s="255">
        <v>78</v>
      </c>
      <c r="R177" s="256">
        <v>1044727</v>
      </c>
      <c r="S177" s="256">
        <v>747</v>
      </c>
      <c r="T177" s="257">
        <v>96847.063999999998</v>
      </c>
      <c r="U177" s="258">
        <f t="shared" si="39"/>
        <v>0.98998064240396055</v>
      </c>
      <c r="V177" s="255">
        <v>80</v>
      </c>
      <c r="W177" s="256">
        <v>1078234</v>
      </c>
      <c r="X177" s="256">
        <v>11924</v>
      </c>
      <c r="Y177" s="257">
        <v>97461.773000000001</v>
      </c>
      <c r="Z177" s="258">
        <f t="shared" si="40"/>
        <v>0.9877860039978964</v>
      </c>
      <c r="AA177" s="255">
        <v>80</v>
      </c>
      <c r="AB177" s="256">
        <v>1002987</v>
      </c>
      <c r="AC177" s="256">
        <v>4417</v>
      </c>
      <c r="AD177" s="257">
        <v>93877.31</v>
      </c>
      <c r="AE177" s="258">
        <f t="shared" si="41"/>
        <v>0.91789184082920039</v>
      </c>
      <c r="AF177" s="255"/>
      <c r="AG177" s="256"/>
      <c r="AH177" s="256"/>
      <c r="AI177" s="257"/>
      <c r="AJ177" s="258" t="e">
        <f t="shared" si="42"/>
        <v>#DIV/0!</v>
      </c>
    </row>
    <row r="178" spans="1:36" x14ac:dyDescent="0.2">
      <c r="A178" s="114" t="str">
        <f>$A$18</f>
        <v>110.0% – 119.9%</v>
      </c>
      <c r="B178" s="237">
        <v>17</v>
      </c>
      <c r="C178" s="238">
        <v>80280</v>
      </c>
      <c r="D178" s="238">
        <v>521</v>
      </c>
      <c r="E178" s="239">
        <v>5560.9269999999997</v>
      </c>
      <c r="F178" s="240">
        <f t="shared" si="36"/>
        <v>7.2819180307947595E-2</v>
      </c>
      <c r="G178" s="245">
        <v>16</v>
      </c>
      <c r="H178" s="246">
        <v>6992</v>
      </c>
      <c r="I178" s="246">
        <v>212</v>
      </c>
      <c r="J178" s="247">
        <v>923.10599999999999</v>
      </c>
      <c r="K178" s="248">
        <f t="shared" si="37"/>
        <v>9.6056766838901412E-3</v>
      </c>
      <c r="L178" s="255">
        <v>19</v>
      </c>
      <c r="M178" s="256">
        <v>81108</v>
      </c>
      <c r="N178" s="256">
        <v>812</v>
      </c>
      <c r="O178" s="257">
        <v>5583.9390000000003</v>
      </c>
      <c r="P178" s="258">
        <f t="shared" si="38"/>
        <v>5.6017640372370503E-2</v>
      </c>
      <c r="Q178" s="255">
        <v>22</v>
      </c>
      <c r="R178" s="256">
        <v>6747</v>
      </c>
      <c r="S178" s="256">
        <v>353</v>
      </c>
      <c r="T178" s="257">
        <v>736.50099999999998</v>
      </c>
      <c r="U178" s="258">
        <f t="shared" si="39"/>
        <v>7.5285889215098902E-3</v>
      </c>
      <c r="V178" s="255">
        <v>21</v>
      </c>
      <c r="W178" s="256">
        <v>5801</v>
      </c>
      <c r="X178" s="256">
        <v>144</v>
      </c>
      <c r="Y178" s="257">
        <v>899.07100000000003</v>
      </c>
      <c r="Z178" s="258">
        <f t="shared" si="40"/>
        <v>9.1121854555261655E-3</v>
      </c>
      <c r="AA178" s="255">
        <v>25</v>
      </c>
      <c r="AB178" s="256">
        <v>8080</v>
      </c>
      <c r="AC178" s="256">
        <v>417</v>
      </c>
      <c r="AD178" s="257">
        <v>941.39</v>
      </c>
      <c r="AE178" s="258">
        <f t="shared" si="41"/>
        <v>9.2045053276260374E-3</v>
      </c>
      <c r="AF178" s="255"/>
      <c r="AG178" s="256"/>
      <c r="AH178" s="256"/>
      <c r="AI178" s="257"/>
      <c r="AJ178" s="258" t="e">
        <f t="shared" si="42"/>
        <v>#DIV/0!</v>
      </c>
    </row>
    <row r="179" spans="1:36" ht="12.75" customHeight="1" x14ac:dyDescent="0.2">
      <c r="A179" s="114" t="str">
        <f>$A$19</f>
        <v>120.0% oder höher</v>
      </c>
      <c r="B179" s="237">
        <v>14</v>
      </c>
      <c r="C179" s="238">
        <v>1100</v>
      </c>
      <c r="D179" s="238">
        <v>13</v>
      </c>
      <c r="E179" s="239">
        <v>194.36699999999999</v>
      </c>
      <c r="F179" s="240">
        <f t="shared" si="36"/>
        <v>2.545195363815215E-3</v>
      </c>
      <c r="G179" s="245">
        <v>26</v>
      </c>
      <c r="H179" s="246">
        <v>1896</v>
      </c>
      <c r="I179" s="246">
        <v>44</v>
      </c>
      <c r="J179" s="247">
        <v>269.49</v>
      </c>
      <c r="K179" s="248">
        <f t="shared" si="37"/>
        <v>2.8042649593237982E-3</v>
      </c>
      <c r="L179" s="255">
        <v>31</v>
      </c>
      <c r="M179" s="256">
        <v>2546</v>
      </c>
      <c r="N179" s="256">
        <v>53</v>
      </c>
      <c r="O179" s="257">
        <v>344.99700000000001</v>
      </c>
      <c r="P179" s="258">
        <f t="shared" si="38"/>
        <v>3.4609829863017317E-3</v>
      </c>
      <c r="Q179" s="255">
        <v>26</v>
      </c>
      <c r="R179" s="256">
        <v>2220</v>
      </c>
      <c r="S179" s="256">
        <v>56</v>
      </c>
      <c r="T179" s="257">
        <v>243.66499999999999</v>
      </c>
      <c r="U179" s="258">
        <f t="shared" si="39"/>
        <v>2.4907686745295763E-3</v>
      </c>
      <c r="V179" s="255">
        <v>34</v>
      </c>
      <c r="W179" s="256">
        <v>2640</v>
      </c>
      <c r="X179" s="256">
        <v>202</v>
      </c>
      <c r="Y179" s="257">
        <v>306.04599999999999</v>
      </c>
      <c r="Z179" s="258">
        <f t="shared" si="40"/>
        <v>3.101810546577479E-3</v>
      </c>
      <c r="AA179" s="255">
        <v>42</v>
      </c>
      <c r="AB179" s="256">
        <v>3628</v>
      </c>
      <c r="AC179" s="256">
        <v>298</v>
      </c>
      <c r="AD179" s="257">
        <v>7454.348</v>
      </c>
      <c r="AE179" s="258">
        <f t="shared" si="41"/>
        <v>7.2885399122551223E-2</v>
      </c>
      <c r="AF179" s="255"/>
      <c r="AG179" s="256"/>
      <c r="AH179" s="256"/>
      <c r="AI179" s="257"/>
      <c r="AJ179" s="258" t="e">
        <f t="shared" si="42"/>
        <v>#DIV/0!</v>
      </c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3">SUM(B$172:B$195)</f>
        <v>76</v>
      </c>
      <c r="C196" s="242">
        <f t="shared" si="43"/>
        <v>815444</v>
      </c>
      <c r="D196" s="242">
        <f t="shared" si="43"/>
        <v>534</v>
      </c>
      <c r="E196" s="243">
        <f t="shared" si="43"/>
        <v>76366.239999999991</v>
      </c>
      <c r="F196" s="244">
        <f t="shared" si="43"/>
        <v>1</v>
      </c>
      <c r="G196" s="249">
        <f t="shared" ref="G196:AJ196" si="44">SUM(G$172:G$195)</f>
        <v>106</v>
      </c>
      <c r="H196" s="250">
        <f t="shared" si="44"/>
        <v>1050185</v>
      </c>
      <c r="I196" s="250">
        <f t="shared" si="44"/>
        <v>678</v>
      </c>
      <c r="J196" s="254">
        <f t="shared" si="44"/>
        <v>96100.048999999999</v>
      </c>
      <c r="K196" s="251">
        <f t="shared" si="44"/>
        <v>1</v>
      </c>
      <c r="L196" s="260">
        <f t="shared" si="44"/>
        <v>121</v>
      </c>
      <c r="M196" s="261">
        <f t="shared" si="44"/>
        <v>1074744</v>
      </c>
      <c r="N196" s="261">
        <f t="shared" si="44"/>
        <v>896</v>
      </c>
      <c r="O196" s="262">
        <f t="shared" si="44"/>
        <v>99681.796000000002</v>
      </c>
      <c r="P196" s="263">
        <f t="shared" si="44"/>
        <v>1</v>
      </c>
      <c r="Q196" s="260">
        <f t="shared" si="44"/>
        <v>126</v>
      </c>
      <c r="R196" s="261">
        <f t="shared" si="44"/>
        <v>1053694</v>
      </c>
      <c r="S196" s="261">
        <f t="shared" si="44"/>
        <v>1156</v>
      </c>
      <c r="T196" s="262">
        <f t="shared" si="44"/>
        <v>97827.23</v>
      </c>
      <c r="U196" s="263">
        <f t="shared" si="44"/>
        <v>1</v>
      </c>
      <c r="V196" s="260">
        <f t="shared" si="44"/>
        <v>136</v>
      </c>
      <c r="W196" s="261">
        <f t="shared" si="44"/>
        <v>1086675</v>
      </c>
      <c r="X196" s="261">
        <f t="shared" si="44"/>
        <v>12270</v>
      </c>
      <c r="Y196" s="262">
        <f t="shared" si="44"/>
        <v>98666.89</v>
      </c>
      <c r="Z196" s="263">
        <f t="shared" si="44"/>
        <v>1</v>
      </c>
      <c r="AA196" s="260">
        <f t="shared" si="44"/>
        <v>149</v>
      </c>
      <c r="AB196" s="261">
        <f t="shared" si="44"/>
        <v>1014705</v>
      </c>
      <c r="AC196" s="261">
        <f t="shared" si="44"/>
        <v>5133</v>
      </c>
      <c r="AD196" s="262">
        <f t="shared" si="44"/>
        <v>102274.91499999999</v>
      </c>
      <c r="AE196" s="263">
        <f t="shared" si="44"/>
        <v>1</v>
      </c>
      <c r="AF196" s="260">
        <f t="shared" si="44"/>
        <v>0</v>
      </c>
      <c r="AG196" s="261">
        <f t="shared" si="44"/>
        <v>0</v>
      </c>
      <c r="AH196" s="261">
        <f t="shared" si="44"/>
        <v>0</v>
      </c>
      <c r="AI196" s="262">
        <f t="shared" si="44"/>
        <v>0</v>
      </c>
      <c r="AJ196" s="263" t="e">
        <f t="shared" si="44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Translation!$A$197</f>
        <v>Deckungsgrad mit einheitlichen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ht="12.75" customHeight="1" x14ac:dyDescent="0.2">
      <c r="A12" s="114" t="str">
        <f>Translation!$A198</f>
        <v>unter 60.0%</v>
      </c>
      <c r="B12" s="30">
        <v>3</v>
      </c>
      <c r="C12" s="6">
        <v>53029</v>
      </c>
      <c r="D12" s="6">
        <v>26911</v>
      </c>
      <c r="E12" s="150">
        <v>26791.309000000001</v>
      </c>
      <c r="F12" s="31">
        <f t="shared" ref="F12:F19" si="0">E12/E$36</f>
        <v>2.7419222549545985E-2</v>
      </c>
      <c r="G12" s="41">
        <v>3</v>
      </c>
      <c r="H12" s="42">
        <v>51205</v>
      </c>
      <c r="I12" s="42">
        <v>25949</v>
      </c>
      <c r="J12" s="160">
        <v>22429.478999999999</v>
      </c>
      <c r="K12" s="44">
        <f t="shared" ref="K12:K19" si="1">J12/J$36</f>
        <v>2.4324905640084001E-2</v>
      </c>
      <c r="L12" s="76">
        <v>5</v>
      </c>
      <c r="M12" s="122">
        <v>50315</v>
      </c>
      <c r="N12" s="122">
        <v>25700</v>
      </c>
      <c r="O12" s="166">
        <v>21973.352999999999</v>
      </c>
      <c r="P12" s="124">
        <f>O12/O$36</f>
        <v>2.4325971648838297E-2</v>
      </c>
      <c r="Q12" s="76">
        <v>9</v>
      </c>
      <c r="R12" s="122">
        <v>75780</v>
      </c>
      <c r="S12" s="122">
        <v>37659</v>
      </c>
      <c r="T12" s="166">
        <v>30577.142</v>
      </c>
      <c r="U12" s="124">
        <f t="shared" ref="U12:U19" si="2">T12/T$36</f>
        <v>3.5552123453756218E-2</v>
      </c>
      <c r="V12" s="76">
        <v>14</v>
      </c>
      <c r="W12" s="122">
        <v>74652</v>
      </c>
      <c r="X12" s="122">
        <v>36991</v>
      </c>
      <c r="Y12" s="166">
        <v>28282.328000000001</v>
      </c>
      <c r="Z12" s="124">
        <f t="shared" ref="Z12:Z19" si="3">Y12/Y$36</f>
        <v>3.4355319388682019E-2</v>
      </c>
      <c r="AA12" s="76">
        <v>25</v>
      </c>
      <c r="AB12" s="122">
        <v>66305</v>
      </c>
      <c r="AC12" s="122">
        <v>32292</v>
      </c>
      <c r="AD12" s="166">
        <v>24873.235999999997</v>
      </c>
      <c r="AE12" s="124">
        <f t="shared" ref="AE12:AE19" si="4">AD12/AD$36</f>
        <v>3.0935667326216266E-2</v>
      </c>
      <c r="AF12" s="76">
        <v>12</v>
      </c>
      <c r="AG12" s="122">
        <v>62528</v>
      </c>
      <c r="AH12" s="122">
        <v>32770</v>
      </c>
      <c r="AI12" s="166">
        <v>24336.719999999998</v>
      </c>
      <c r="AJ12" s="124">
        <f t="shared" ref="AJ12:AJ19" si="5">AI12/AI$36</f>
        <v>3.2646806831697586E-2</v>
      </c>
    </row>
    <row r="13" spans="1:36" ht="12.75" customHeight="1" x14ac:dyDescent="0.2">
      <c r="A13" s="114" t="str">
        <f>Translation!$A199</f>
        <v>60.0% – 69.9%</v>
      </c>
      <c r="B13" s="30">
        <v>6</v>
      </c>
      <c r="C13" s="6">
        <v>79320</v>
      </c>
      <c r="D13" s="6">
        <v>42541</v>
      </c>
      <c r="E13" s="150">
        <v>37167.266000000003</v>
      </c>
      <c r="F13" s="31">
        <f t="shared" si="0"/>
        <v>3.8038363038258929E-2</v>
      </c>
      <c r="G13" s="41">
        <v>10</v>
      </c>
      <c r="H13" s="42">
        <v>119578</v>
      </c>
      <c r="I13" s="42">
        <v>58079</v>
      </c>
      <c r="J13" s="160">
        <v>47346.575999999994</v>
      </c>
      <c r="K13" s="44">
        <f t="shared" si="1"/>
        <v>5.1347648047512191E-2</v>
      </c>
      <c r="L13" s="76">
        <v>9</v>
      </c>
      <c r="M13" s="122">
        <v>118571</v>
      </c>
      <c r="N13" s="122">
        <v>55510</v>
      </c>
      <c r="O13" s="166">
        <v>46060.968999999997</v>
      </c>
      <c r="P13" s="124">
        <f>O13/O$36</f>
        <v>5.0992573869450865E-2</v>
      </c>
      <c r="Q13" s="76">
        <v>6</v>
      </c>
      <c r="R13" s="122">
        <v>90724</v>
      </c>
      <c r="S13" s="122">
        <v>40406</v>
      </c>
      <c r="T13" s="166">
        <v>34115.726000000002</v>
      </c>
      <c r="U13" s="124">
        <f t="shared" si="2"/>
        <v>3.9666444380790096E-2</v>
      </c>
      <c r="V13" s="76">
        <v>6</v>
      </c>
      <c r="W13" s="122">
        <v>82517</v>
      </c>
      <c r="X13" s="122">
        <v>36430</v>
      </c>
      <c r="Y13" s="166">
        <v>31311.374</v>
      </c>
      <c r="Z13" s="124">
        <f t="shared" si="3"/>
        <v>3.803478462835428E-2</v>
      </c>
      <c r="AA13" s="76">
        <v>7</v>
      </c>
      <c r="AB13" s="122">
        <v>60379</v>
      </c>
      <c r="AC13" s="122">
        <v>25950</v>
      </c>
      <c r="AD13" s="166">
        <v>19759.547999999999</v>
      </c>
      <c r="AE13" s="124">
        <f t="shared" si="4"/>
        <v>2.4575604213476765E-2</v>
      </c>
      <c r="AF13" s="76">
        <v>7</v>
      </c>
      <c r="AG13" s="122">
        <v>94515</v>
      </c>
      <c r="AH13" s="122">
        <v>41230</v>
      </c>
      <c r="AI13" s="166">
        <v>32915.591</v>
      </c>
      <c r="AJ13" s="124">
        <f t="shared" si="5"/>
        <v>4.415504394709574E-2</v>
      </c>
    </row>
    <row r="14" spans="1:36" x14ac:dyDescent="0.2">
      <c r="A14" s="114" t="str">
        <f>Translation!$A200</f>
        <v>70.0% – 79.9%</v>
      </c>
      <c r="B14" s="30">
        <v>10</v>
      </c>
      <c r="C14" s="6">
        <v>57559</v>
      </c>
      <c r="D14" s="6">
        <v>24737</v>
      </c>
      <c r="E14" s="150">
        <v>19431.632999999998</v>
      </c>
      <c r="F14" s="31">
        <f t="shared" si="0"/>
        <v>1.9887056273663294E-2</v>
      </c>
      <c r="G14" s="41">
        <v>7</v>
      </c>
      <c r="H14" s="42">
        <v>21919</v>
      </c>
      <c r="I14" s="42">
        <v>11821</v>
      </c>
      <c r="J14" s="160">
        <v>10728.17</v>
      </c>
      <c r="K14" s="44">
        <f t="shared" si="1"/>
        <v>1.1634765254278978E-2</v>
      </c>
      <c r="L14" s="76">
        <v>4</v>
      </c>
      <c r="M14" s="122">
        <v>12231</v>
      </c>
      <c r="N14" s="122">
        <v>6206</v>
      </c>
      <c r="O14" s="166">
        <v>5381.1230000000005</v>
      </c>
      <c r="P14" s="124">
        <f t="shared" ref="P14:P19" si="6">O14/O$36</f>
        <v>5.9572631239716446E-3</v>
      </c>
      <c r="Q14" s="76">
        <v>13</v>
      </c>
      <c r="R14" s="122">
        <v>14031</v>
      </c>
      <c r="S14" s="122">
        <v>7163</v>
      </c>
      <c r="T14" s="166">
        <v>5851.1170000000002</v>
      </c>
      <c r="U14" s="124">
        <f t="shared" si="2"/>
        <v>6.8031091305515642E-3</v>
      </c>
      <c r="V14" s="76">
        <v>12</v>
      </c>
      <c r="W14" s="122">
        <v>13044</v>
      </c>
      <c r="X14" s="122">
        <v>6665</v>
      </c>
      <c r="Y14" s="166">
        <v>5406.0870000000004</v>
      </c>
      <c r="Z14" s="124">
        <f t="shared" si="3"/>
        <v>6.5669221263540186E-3</v>
      </c>
      <c r="AA14" s="76">
        <v>10</v>
      </c>
      <c r="AB14" s="122">
        <v>57951</v>
      </c>
      <c r="AC14" s="122">
        <v>26956</v>
      </c>
      <c r="AD14" s="166">
        <v>23477.995999999999</v>
      </c>
      <c r="AE14" s="124">
        <f t="shared" si="4"/>
        <v>2.9200361132835157E-2</v>
      </c>
      <c r="AF14" s="76">
        <v>13</v>
      </c>
      <c r="AG14" s="122">
        <v>75103</v>
      </c>
      <c r="AH14" s="122">
        <v>30836</v>
      </c>
      <c r="AI14" s="166">
        <v>27120.204000000002</v>
      </c>
      <c r="AJ14" s="124">
        <f t="shared" si="5"/>
        <v>3.6380747332599973E-2</v>
      </c>
    </row>
    <row r="15" spans="1:36" x14ac:dyDescent="0.2">
      <c r="A15" s="114" t="str">
        <f>Translation!$A201</f>
        <v>80.0% – 89.9%</v>
      </c>
      <c r="B15" s="30">
        <v>19</v>
      </c>
      <c r="C15" s="6">
        <v>31194</v>
      </c>
      <c r="D15" s="6">
        <v>16021</v>
      </c>
      <c r="E15" s="150">
        <v>13323.309000000001</v>
      </c>
      <c r="F15" s="31">
        <f t="shared" si="0"/>
        <v>1.3635570198058221E-2</v>
      </c>
      <c r="G15" s="41">
        <v>32</v>
      </c>
      <c r="H15" s="42">
        <v>81215</v>
      </c>
      <c r="I15" s="42">
        <v>38441</v>
      </c>
      <c r="J15" s="160">
        <v>35232.642999999996</v>
      </c>
      <c r="K15" s="44">
        <f t="shared" si="1"/>
        <v>3.8210014437953112E-2</v>
      </c>
      <c r="L15" s="76">
        <v>22</v>
      </c>
      <c r="M15" s="122">
        <v>17693</v>
      </c>
      <c r="N15" s="122">
        <v>10498</v>
      </c>
      <c r="O15" s="166">
        <v>9207.366</v>
      </c>
      <c r="P15" s="124">
        <f t="shared" si="6"/>
        <v>1.0193170076340997E-2</v>
      </c>
      <c r="Q15" s="76">
        <v>29</v>
      </c>
      <c r="R15" s="122">
        <v>56621</v>
      </c>
      <c r="S15" s="122">
        <v>28232</v>
      </c>
      <c r="T15" s="166">
        <v>21906.732</v>
      </c>
      <c r="U15" s="124">
        <f t="shared" si="2"/>
        <v>2.5471014934369988E-2</v>
      </c>
      <c r="V15" s="76">
        <v>29</v>
      </c>
      <c r="W15" s="122">
        <v>40099</v>
      </c>
      <c r="X15" s="122">
        <v>24708</v>
      </c>
      <c r="Y15" s="166">
        <v>18216.849999999999</v>
      </c>
      <c r="Z15" s="124">
        <f t="shared" si="3"/>
        <v>2.2128507243311508E-2</v>
      </c>
      <c r="AA15" s="76">
        <v>29</v>
      </c>
      <c r="AB15" s="122">
        <v>80513</v>
      </c>
      <c r="AC15" s="122">
        <v>33591</v>
      </c>
      <c r="AD15" s="166">
        <v>28781.93</v>
      </c>
      <c r="AE15" s="124">
        <f t="shared" si="4"/>
        <v>3.5797039496044819E-2</v>
      </c>
      <c r="AF15" s="76">
        <v>46</v>
      </c>
      <c r="AG15" s="122">
        <v>133125</v>
      </c>
      <c r="AH15" s="122">
        <v>58149</v>
      </c>
      <c r="AI15" s="166">
        <v>41360.501000000004</v>
      </c>
      <c r="AJ15" s="124">
        <f t="shared" si="5"/>
        <v>5.5483577351805632E-2</v>
      </c>
    </row>
    <row r="16" spans="1:36" x14ac:dyDescent="0.2">
      <c r="A16" s="114" t="str">
        <f>Translation!$A202</f>
        <v>90.0% – 99.9%</v>
      </c>
      <c r="B16" s="30">
        <v>65</v>
      </c>
      <c r="C16" s="6">
        <v>204988</v>
      </c>
      <c r="D16" s="6">
        <v>86479</v>
      </c>
      <c r="E16" s="150">
        <v>75069.149999999994</v>
      </c>
      <c r="F16" s="31">
        <f t="shared" si="0"/>
        <v>7.6828561473246779E-2</v>
      </c>
      <c r="G16" s="41">
        <v>166</v>
      </c>
      <c r="H16" s="42">
        <v>758856</v>
      </c>
      <c r="I16" s="42">
        <v>226394</v>
      </c>
      <c r="J16" s="160">
        <v>199313.3</v>
      </c>
      <c r="K16" s="44">
        <f t="shared" si="1"/>
        <v>0.21615647939543109</v>
      </c>
      <c r="L16" s="76">
        <v>84</v>
      </c>
      <c r="M16" s="122">
        <v>234609</v>
      </c>
      <c r="N16" s="122">
        <v>102219</v>
      </c>
      <c r="O16" s="166">
        <v>87074.487999999998</v>
      </c>
      <c r="P16" s="124">
        <f t="shared" si="6"/>
        <v>9.6397282946535767E-2</v>
      </c>
      <c r="Q16" s="76">
        <v>161</v>
      </c>
      <c r="R16" s="122">
        <v>660420</v>
      </c>
      <c r="S16" s="122">
        <v>252448</v>
      </c>
      <c r="T16" s="166">
        <v>202648.821</v>
      </c>
      <c r="U16" s="124">
        <f t="shared" si="2"/>
        <v>0.23562031735831115</v>
      </c>
      <c r="V16" s="76">
        <v>203</v>
      </c>
      <c r="W16" s="122">
        <v>733674</v>
      </c>
      <c r="X16" s="122">
        <v>269690</v>
      </c>
      <c r="Y16" s="166">
        <v>211915.916</v>
      </c>
      <c r="Z16" s="124">
        <f t="shared" si="3"/>
        <v>0.25742007439151082</v>
      </c>
      <c r="AA16" s="76">
        <v>113</v>
      </c>
      <c r="AB16" s="122">
        <v>353977</v>
      </c>
      <c r="AC16" s="122">
        <v>128214</v>
      </c>
      <c r="AD16" s="166">
        <v>97521.356</v>
      </c>
      <c r="AE16" s="124">
        <f t="shared" si="4"/>
        <v>0.12129054001729027</v>
      </c>
      <c r="AF16" s="76">
        <v>218</v>
      </c>
      <c r="AG16" s="122">
        <v>506604</v>
      </c>
      <c r="AH16" s="122">
        <v>211832</v>
      </c>
      <c r="AI16" s="166">
        <v>188872.484</v>
      </c>
      <c r="AJ16" s="124">
        <f t="shared" si="5"/>
        <v>0.25336542890623281</v>
      </c>
    </row>
    <row r="17" spans="1:36" x14ac:dyDescent="0.2">
      <c r="A17" s="114" t="str">
        <f>Translation!$A203</f>
        <v>100.0% – 109.9%</v>
      </c>
      <c r="B17" s="30">
        <v>372</v>
      </c>
      <c r="C17" s="6">
        <v>2293329</v>
      </c>
      <c r="D17" s="6">
        <v>341460</v>
      </c>
      <c r="E17" s="150">
        <v>425278.22100000002</v>
      </c>
      <c r="F17" s="31">
        <f t="shared" si="0"/>
        <v>0.43524555620160255</v>
      </c>
      <c r="G17" s="41">
        <v>595</v>
      </c>
      <c r="H17" s="42">
        <v>2379688</v>
      </c>
      <c r="I17" s="42">
        <v>329483</v>
      </c>
      <c r="J17" s="160">
        <v>395138.04300000001</v>
      </c>
      <c r="K17" s="44">
        <f t="shared" si="1"/>
        <v>0.42852959762384385</v>
      </c>
      <c r="L17" s="76">
        <v>468</v>
      </c>
      <c r="M17" s="122">
        <v>2244461</v>
      </c>
      <c r="N17" s="122">
        <v>365597</v>
      </c>
      <c r="O17" s="166">
        <v>411941.97600000002</v>
      </c>
      <c r="P17" s="124">
        <f t="shared" si="6"/>
        <v>0.45604732373536383</v>
      </c>
      <c r="Q17" s="76">
        <v>584</v>
      </c>
      <c r="R17" s="122">
        <v>2166955</v>
      </c>
      <c r="S17" s="122">
        <v>275293</v>
      </c>
      <c r="T17" s="166">
        <v>354599.402</v>
      </c>
      <c r="U17" s="124">
        <f t="shared" si="2"/>
        <v>0.41229365767840986</v>
      </c>
      <c r="V17" s="76">
        <v>605</v>
      </c>
      <c r="W17" s="122">
        <v>2173472</v>
      </c>
      <c r="X17" s="122">
        <v>273660</v>
      </c>
      <c r="Y17" s="166">
        <v>333843.86099999998</v>
      </c>
      <c r="Z17" s="124">
        <f t="shared" si="3"/>
        <v>0.40552929273027888</v>
      </c>
      <c r="AA17" s="76">
        <v>577</v>
      </c>
      <c r="AB17" s="122">
        <v>2045116</v>
      </c>
      <c r="AC17" s="122">
        <v>298926</v>
      </c>
      <c r="AD17" s="166">
        <v>335903.97100000002</v>
      </c>
      <c r="AE17" s="124">
        <f t="shared" si="4"/>
        <v>0.4177748926762484</v>
      </c>
      <c r="AF17" s="76">
        <v>697</v>
      </c>
      <c r="AG17" s="122">
        <v>2164262</v>
      </c>
      <c r="AH17" s="122">
        <v>346159</v>
      </c>
      <c r="AI17" s="166">
        <v>255937.56100000002</v>
      </c>
      <c r="AJ17" s="124">
        <f t="shared" si="5"/>
        <v>0.34333074115751094</v>
      </c>
    </row>
    <row r="18" spans="1:36" x14ac:dyDescent="0.2">
      <c r="A18" s="114" t="str">
        <f>Translation!$A204</f>
        <v>110.0% – 119.9%</v>
      </c>
      <c r="B18" s="30">
        <v>490</v>
      </c>
      <c r="C18" s="6">
        <v>1259096</v>
      </c>
      <c r="D18" s="6">
        <v>290388</v>
      </c>
      <c r="E18" s="150">
        <v>273878.50699999998</v>
      </c>
      <c r="F18" s="31">
        <f t="shared" si="0"/>
        <v>0.28029745522961896</v>
      </c>
      <c r="G18" s="41">
        <v>409</v>
      </c>
      <c r="H18" s="42">
        <v>701141</v>
      </c>
      <c r="I18" s="42">
        <v>190184</v>
      </c>
      <c r="J18" s="160">
        <v>166424.47500000001</v>
      </c>
      <c r="K18" s="44">
        <f t="shared" si="1"/>
        <v>0.18048834975504865</v>
      </c>
      <c r="L18" s="76">
        <v>520</v>
      </c>
      <c r="M18" s="122">
        <v>1193017</v>
      </c>
      <c r="N18" s="122">
        <v>239388</v>
      </c>
      <c r="O18" s="166">
        <v>232660.17299999998</v>
      </c>
      <c r="P18" s="124">
        <f t="shared" si="6"/>
        <v>0.25757037499974689</v>
      </c>
      <c r="Q18" s="76">
        <v>474</v>
      </c>
      <c r="R18" s="122">
        <v>833910</v>
      </c>
      <c r="S18" s="122">
        <v>191961</v>
      </c>
      <c r="T18" s="166">
        <v>163224.36299999998</v>
      </c>
      <c r="U18" s="124">
        <f t="shared" si="2"/>
        <v>0.18978139631351806</v>
      </c>
      <c r="V18" s="76">
        <v>454</v>
      </c>
      <c r="W18" s="122">
        <v>770961</v>
      </c>
      <c r="X18" s="122">
        <v>178408</v>
      </c>
      <c r="Y18" s="166">
        <v>149990.946</v>
      </c>
      <c r="Z18" s="124">
        <f t="shared" si="3"/>
        <v>0.18219811520609466</v>
      </c>
      <c r="AA18" s="76">
        <v>549</v>
      </c>
      <c r="AB18" s="122">
        <v>1010026</v>
      </c>
      <c r="AC18" s="122">
        <v>190049</v>
      </c>
      <c r="AD18" s="166">
        <v>166251.967</v>
      </c>
      <c r="AE18" s="124">
        <f t="shared" si="4"/>
        <v>0.20677307703111431</v>
      </c>
      <c r="AF18" s="76">
        <v>510</v>
      </c>
      <c r="AG18" s="122">
        <v>719602</v>
      </c>
      <c r="AH18" s="122">
        <v>142845</v>
      </c>
      <c r="AI18" s="166">
        <v>121567.52</v>
      </c>
      <c r="AJ18" s="124">
        <f t="shared" si="5"/>
        <v>0.16307831714580001</v>
      </c>
    </row>
    <row r="19" spans="1:36" ht="12.75" customHeight="1" x14ac:dyDescent="0.2">
      <c r="A19" s="110" t="str">
        <f>Translation!$A205</f>
        <v>120.0% oder höher</v>
      </c>
      <c r="B19" s="30">
        <v>491</v>
      </c>
      <c r="C19" s="6">
        <v>337266</v>
      </c>
      <c r="D19" s="6">
        <v>120969</v>
      </c>
      <c r="E19" s="150">
        <v>106160.118</v>
      </c>
      <c r="F19" s="31">
        <f t="shared" si="0"/>
        <v>0.10864821503600525</v>
      </c>
      <c r="G19" s="41">
        <v>364</v>
      </c>
      <c r="H19" s="42">
        <v>128124</v>
      </c>
      <c r="I19" s="42">
        <v>56859</v>
      </c>
      <c r="J19" s="160">
        <v>45466.080999999998</v>
      </c>
      <c r="K19" s="44">
        <f t="shared" si="1"/>
        <v>4.9308239845848228E-2</v>
      </c>
      <c r="L19" s="76">
        <v>542</v>
      </c>
      <c r="M19" s="122">
        <v>305015</v>
      </c>
      <c r="N19" s="122">
        <v>112373</v>
      </c>
      <c r="O19" s="166">
        <v>88988.335000000006</v>
      </c>
      <c r="P19" s="124">
        <f t="shared" si="6"/>
        <v>9.8516039599751803E-2</v>
      </c>
      <c r="Q19" s="76">
        <v>406</v>
      </c>
      <c r="R19" s="122">
        <v>151653</v>
      </c>
      <c r="S19" s="122">
        <v>55663</v>
      </c>
      <c r="T19" s="166">
        <v>47141.836000000003</v>
      </c>
      <c r="U19" s="124">
        <f t="shared" si="2"/>
        <v>5.4811936750293055E-2</v>
      </c>
      <c r="V19" s="76">
        <v>420</v>
      </c>
      <c r="W19" s="122">
        <v>149736</v>
      </c>
      <c r="X19" s="122">
        <v>52049</v>
      </c>
      <c r="Y19" s="166">
        <v>44262.591999999997</v>
      </c>
      <c r="Z19" s="124">
        <f t="shared" si="3"/>
        <v>5.3766984285413891E-2</v>
      </c>
      <c r="AA19" s="76">
        <v>535</v>
      </c>
      <c r="AB19" s="122">
        <v>329770</v>
      </c>
      <c r="AC19" s="122">
        <v>132840</v>
      </c>
      <c r="AD19" s="166">
        <v>107461.011</v>
      </c>
      <c r="AE19" s="124">
        <f t="shared" si="4"/>
        <v>0.13365281810677418</v>
      </c>
      <c r="AF19" s="76">
        <v>402</v>
      </c>
      <c r="AG19" s="122">
        <v>177009</v>
      </c>
      <c r="AH19" s="122">
        <v>79511</v>
      </c>
      <c r="AI19" s="166">
        <v>53344.254000000001</v>
      </c>
      <c r="AJ19" s="124">
        <f t="shared" si="5"/>
        <v>7.1559337327257402E-2</v>
      </c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K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1</v>
      </c>
      <c r="G36" s="45">
        <f t="shared" si="7"/>
        <v>1586</v>
      </c>
      <c r="H36" s="65">
        <f t="shared" si="7"/>
        <v>4241726</v>
      </c>
      <c r="I36" s="65">
        <f t="shared" si="7"/>
        <v>937210</v>
      </c>
      <c r="J36" s="161">
        <f t="shared" si="7"/>
        <v>922078.76699999988</v>
      </c>
      <c r="K36" s="66">
        <f t="shared" si="7"/>
        <v>1.0000000000000002</v>
      </c>
      <c r="L36" s="77">
        <f t="shared" ref="L36:AJ36" si="8">SUM(L$12:L$35)</f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823229.95399999991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804031.0149999999</v>
      </c>
      <c r="AE36" s="127">
        <f t="shared" si="8"/>
        <v>1.0000000000000002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92</v>
      </c>
      <c r="E52" s="152">
        <v>38</v>
      </c>
      <c r="F52" s="34">
        <f t="shared" ref="F52:F59" si="9">E52/E$76</f>
        <v>4.5336091899312502E-5</v>
      </c>
      <c r="G52" s="47">
        <v>1</v>
      </c>
      <c r="H52" s="48">
        <v>0</v>
      </c>
      <c r="I52" s="48">
        <v>97</v>
      </c>
      <c r="J52" s="162">
        <v>42.082000000000001</v>
      </c>
      <c r="K52" s="50">
        <f t="shared" ref="K52:K59" si="10">J52/J$76</f>
        <v>5.2984456002192853E-5</v>
      </c>
      <c r="L52" s="128">
        <v>2</v>
      </c>
      <c r="M52" s="129">
        <v>0</v>
      </c>
      <c r="N52" s="129">
        <v>101</v>
      </c>
      <c r="O52" s="168">
        <v>38.981000000000002</v>
      </c>
      <c r="P52" s="131">
        <f>O52/O$76</f>
        <v>5.0672210728135197E-5</v>
      </c>
      <c r="Q52" s="128">
        <v>4</v>
      </c>
      <c r="R52" s="129">
        <v>50</v>
      </c>
      <c r="S52" s="129">
        <v>106</v>
      </c>
      <c r="T52" s="168">
        <v>37.718000000000004</v>
      </c>
      <c r="U52" s="131">
        <f t="shared" ref="U52:U59" si="11">T52/T$76</f>
        <v>5.1471929607557865E-5</v>
      </c>
      <c r="V52" s="128">
        <v>9</v>
      </c>
      <c r="W52" s="129">
        <v>194</v>
      </c>
      <c r="X52" s="129">
        <v>131</v>
      </c>
      <c r="Y52" s="168">
        <v>53.33</v>
      </c>
      <c r="Z52" s="131">
        <f t="shared" ref="Z52:Z59" si="12">Y52/Y$76</f>
        <v>7.5754783739517641E-5</v>
      </c>
      <c r="AA52" s="128">
        <v>20</v>
      </c>
      <c r="AB52" s="129">
        <v>337</v>
      </c>
      <c r="AC52" s="129">
        <v>191</v>
      </c>
      <c r="AD52" s="168">
        <v>136.25899999999999</v>
      </c>
      <c r="AE52" s="131">
        <f t="shared" ref="AE52:AE59" si="13">AD52/AD$76</f>
        <v>2.0075585324995384E-4</v>
      </c>
      <c r="AF52" s="128">
        <v>4</v>
      </c>
      <c r="AG52" s="129">
        <v>7</v>
      </c>
      <c r="AH52" s="129">
        <v>149</v>
      </c>
      <c r="AI52" s="168">
        <v>45.243000000000002</v>
      </c>
      <c r="AJ52" s="131">
        <f t="shared" ref="AJ52:AJ59" si="14">AI52/AI$76</f>
        <v>7.336798152463749E-5</v>
      </c>
    </row>
    <row r="53" spans="1:36" ht="12.75" customHeight="1" x14ac:dyDescent="0.2">
      <c r="A53" s="114" t="str">
        <f>$A$13</f>
        <v>60.0% – 69.9%</v>
      </c>
      <c r="B53" s="33">
        <v>2</v>
      </c>
      <c r="C53" s="8">
        <v>4</v>
      </c>
      <c r="D53" s="8">
        <v>80</v>
      </c>
      <c r="E53" s="152">
        <v>11.436</v>
      </c>
      <c r="F53" s="34">
        <f t="shared" si="9"/>
        <v>1.3643777551593099E-5</v>
      </c>
      <c r="G53" s="47">
        <v>1</v>
      </c>
      <c r="H53" s="48">
        <v>0</v>
      </c>
      <c r="I53" s="48">
        <v>86</v>
      </c>
      <c r="J53" s="162">
        <v>8.5749999999999993</v>
      </c>
      <c r="K53" s="50">
        <f t="shared" si="10"/>
        <v>1.0796580728549111E-5</v>
      </c>
      <c r="L53" s="128">
        <v>1</v>
      </c>
      <c r="M53" s="129">
        <v>0</v>
      </c>
      <c r="N53" s="129">
        <v>2</v>
      </c>
      <c r="O53" s="168">
        <v>3.9E-2</v>
      </c>
      <c r="P53" s="131">
        <f>O53/O$76</f>
        <v>5.0696909222371733E-8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1"/>
        <v>0</v>
      </c>
      <c r="V53" s="128">
        <v>1</v>
      </c>
      <c r="W53" s="129">
        <v>623</v>
      </c>
      <c r="X53" s="129">
        <v>244</v>
      </c>
      <c r="Y53" s="168">
        <v>178.2</v>
      </c>
      <c r="Z53" s="131">
        <f t="shared" si="12"/>
        <v>2.531314918879063E-4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4"/>
        <v>0</v>
      </c>
    </row>
    <row r="54" spans="1:36" x14ac:dyDescent="0.2">
      <c r="A54" s="114" t="str">
        <f>$A$14</f>
        <v>70.0% – 79.9%</v>
      </c>
      <c r="B54" s="33">
        <v>4</v>
      </c>
      <c r="C54" s="8">
        <v>2629</v>
      </c>
      <c r="D54" s="8">
        <v>713</v>
      </c>
      <c r="E54" s="152">
        <v>403.99200000000002</v>
      </c>
      <c r="F54" s="34">
        <f t="shared" si="9"/>
        <v>4.8198469575229093E-4</v>
      </c>
      <c r="G54" s="47">
        <v>2</v>
      </c>
      <c r="H54" s="48">
        <v>892</v>
      </c>
      <c r="I54" s="48">
        <v>329</v>
      </c>
      <c r="J54" s="162">
        <v>239.917</v>
      </c>
      <c r="K54" s="50">
        <f t="shared" si="10"/>
        <v>3.0207384940540141E-4</v>
      </c>
      <c r="L54" s="128">
        <v>2</v>
      </c>
      <c r="M54" s="129">
        <v>302</v>
      </c>
      <c r="N54" s="129">
        <v>133</v>
      </c>
      <c r="O54" s="168">
        <v>69.978999999999999</v>
      </c>
      <c r="P54" s="131">
        <f t="shared" ref="P54:P59" si="15">O54/O$76</f>
        <v>9.0967154114675677E-5</v>
      </c>
      <c r="Q54" s="128">
        <v>8</v>
      </c>
      <c r="R54" s="129">
        <v>1480</v>
      </c>
      <c r="S54" s="129">
        <v>963</v>
      </c>
      <c r="T54" s="168">
        <v>549.875</v>
      </c>
      <c r="U54" s="131">
        <f t="shared" si="11"/>
        <v>7.5038780669589794E-4</v>
      </c>
      <c r="V54" s="128">
        <v>9</v>
      </c>
      <c r="W54" s="129">
        <v>1225</v>
      </c>
      <c r="X54" s="129">
        <v>1056</v>
      </c>
      <c r="Y54" s="168">
        <v>465.78699999999998</v>
      </c>
      <c r="Z54" s="131">
        <f t="shared" si="12"/>
        <v>6.6164623014585984E-4</v>
      </c>
      <c r="AA54" s="128">
        <v>7</v>
      </c>
      <c r="AB54" s="129">
        <v>12446</v>
      </c>
      <c r="AC54" s="129">
        <v>5572</v>
      </c>
      <c r="AD54" s="168">
        <v>4379.0209999999997</v>
      </c>
      <c r="AE54" s="131">
        <f t="shared" si="13"/>
        <v>6.4517873847192934E-3</v>
      </c>
      <c r="AF54" s="128">
        <v>5</v>
      </c>
      <c r="AG54" s="129">
        <v>1064</v>
      </c>
      <c r="AH54" s="129">
        <v>492</v>
      </c>
      <c r="AI54" s="168">
        <v>277.89600000000002</v>
      </c>
      <c r="AJ54" s="131">
        <f t="shared" si="14"/>
        <v>4.5064802497117031E-4</v>
      </c>
    </row>
    <row r="55" spans="1:36" x14ac:dyDescent="0.2">
      <c r="A55" s="114" t="str">
        <f>$A$15</f>
        <v>80.0% – 89.9%</v>
      </c>
      <c r="B55" s="33">
        <v>14</v>
      </c>
      <c r="C55" s="8">
        <v>21462</v>
      </c>
      <c r="D55" s="8">
        <v>10333</v>
      </c>
      <c r="E55" s="152">
        <v>7513.8270000000002</v>
      </c>
      <c r="F55" s="34">
        <f t="shared" si="9"/>
        <v>8.9644092470404085E-3</v>
      </c>
      <c r="G55" s="47">
        <v>27</v>
      </c>
      <c r="H55" s="48">
        <v>36529</v>
      </c>
      <c r="I55" s="48">
        <v>18219</v>
      </c>
      <c r="J55" s="162">
        <v>18114.120999999999</v>
      </c>
      <c r="K55" s="50">
        <f t="shared" si="10"/>
        <v>2.2807063522239854E-2</v>
      </c>
      <c r="L55" s="128">
        <v>17</v>
      </c>
      <c r="M55" s="129">
        <v>3026</v>
      </c>
      <c r="N55" s="129">
        <v>1562</v>
      </c>
      <c r="O55" s="168">
        <v>1904.0129999999999</v>
      </c>
      <c r="P55" s="131">
        <f t="shared" si="15"/>
        <v>2.4750660056209145E-3</v>
      </c>
      <c r="Q55" s="128">
        <v>23</v>
      </c>
      <c r="R55" s="129">
        <v>23065</v>
      </c>
      <c r="S55" s="129">
        <v>10265</v>
      </c>
      <c r="T55" s="168">
        <v>6892.4979999999996</v>
      </c>
      <c r="U55" s="131">
        <f t="shared" si="11"/>
        <v>9.4058585258028887E-3</v>
      </c>
      <c r="V55" s="128">
        <v>21</v>
      </c>
      <c r="W55" s="129">
        <v>5386</v>
      </c>
      <c r="X55" s="129">
        <v>2328</v>
      </c>
      <c r="Y55" s="168">
        <v>1678.367</v>
      </c>
      <c r="Z55" s="131">
        <f t="shared" si="12"/>
        <v>2.3841051775837802E-3</v>
      </c>
      <c r="AA55" s="128">
        <v>21</v>
      </c>
      <c r="AB55" s="129">
        <v>19664</v>
      </c>
      <c r="AC55" s="129">
        <v>7121</v>
      </c>
      <c r="AD55" s="168">
        <v>3724.4569999999999</v>
      </c>
      <c r="AE55" s="131">
        <f t="shared" si="13"/>
        <v>5.4873919735779902E-3</v>
      </c>
      <c r="AF55" s="128">
        <v>35</v>
      </c>
      <c r="AG55" s="129">
        <v>52412</v>
      </c>
      <c r="AH55" s="129">
        <v>19111</v>
      </c>
      <c r="AI55" s="168">
        <v>10780.385</v>
      </c>
      <c r="AJ55" s="131">
        <f t="shared" si="14"/>
        <v>1.7481932840626817E-2</v>
      </c>
    </row>
    <row r="56" spans="1:36" x14ac:dyDescent="0.2">
      <c r="A56" s="114" t="str">
        <f>$A$16</f>
        <v>90.0% – 99.9%</v>
      </c>
      <c r="B56" s="33">
        <v>56</v>
      </c>
      <c r="C56" s="8">
        <v>131258</v>
      </c>
      <c r="D56" s="8">
        <v>46935</v>
      </c>
      <c r="E56" s="152">
        <v>42333.195</v>
      </c>
      <c r="F56" s="34">
        <f t="shared" si="9"/>
        <v>5.0505832076618851E-2</v>
      </c>
      <c r="G56" s="47">
        <v>158</v>
      </c>
      <c r="H56" s="48">
        <v>705189</v>
      </c>
      <c r="I56" s="48">
        <v>196825</v>
      </c>
      <c r="J56" s="162">
        <v>174508.682</v>
      </c>
      <c r="K56" s="50">
        <f t="shared" si="10"/>
        <v>0.219719775282298</v>
      </c>
      <c r="L56" s="128">
        <v>72</v>
      </c>
      <c r="M56" s="129">
        <v>120486</v>
      </c>
      <c r="N56" s="129">
        <v>48617</v>
      </c>
      <c r="O56" s="168">
        <v>39440.171999999999</v>
      </c>
      <c r="P56" s="131">
        <f t="shared" si="15"/>
        <v>5.1269097938428904E-2</v>
      </c>
      <c r="Q56" s="128">
        <v>150</v>
      </c>
      <c r="R56" s="129">
        <v>565616</v>
      </c>
      <c r="S56" s="129">
        <v>210110</v>
      </c>
      <c r="T56" s="168">
        <v>165418.11900000001</v>
      </c>
      <c r="U56" s="131">
        <f t="shared" si="11"/>
        <v>0.22573810321285939</v>
      </c>
      <c r="V56" s="128">
        <v>191</v>
      </c>
      <c r="W56" s="129">
        <v>657916</v>
      </c>
      <c r="X56" s="129">
        <v>239259</v>
      </c>
      <c r="Y56" s="168">
        <v>185651.18</v>
      </c>
      <c r="Z56" s="131">
        <f t="shared" si="12"/>
        <v>0.26371582583698222</v>
      </c>
      <c r="AA56" s="128">
        <v>102</v>
      </c>
      <c r="AB56" s="129">
        <v>288720</v>
      </c>
      <c r="AC56" s="129">
        <v>94355</v>
      </c>
      <c r="AD56" s="168">
        <v>73450.218999999997</v>
      </c>
      <c r="AE56" s="131">
        <f t="shared" si="13"/>
        <v>0.1082171554667286</v>
      </c>
      <c r="AF56" s="128">
        <v>202</v>
      </c>
      <c r="AG56" s="129">
        <v>475471</v>
      </c>
      <c r="AH56" s="129">
        <v>200850</v>
      </c>
      <c r="AI56" s="168">
        <v>179342.38500000001</v>
      </c>
      <c r="AJ56" s="131">
        <f t="shared" si="14"/>
        <v>0.29082927279942583</v>
      </c>
    </row>
    <row r="57" spans="1:36" x14ac:dyDescent="0.2">
      <c r="A57" s="114" t="str">
        <f>$A$17</f>
        <v>100.0% – 109.9%</v>
      </c>
      <c r="B57" s="33">
        <v>364</v>
      </c>
      <c r="C57" s="8">
        <v>2257047</v>
      </c>
      <c r="D57" s="8">
        <v>326251</v>
      </c>
      <c r="E57" s="152">
        <v>409701.40500000003</v>
      </c>
      <c r="F57" s="34">
        <f t="shared" si="9"/>
        <v>0.48879633021993291</v>
      </c>
      <c r="G57" s="47">
        <v>588</v>
      </c>
      <c r="H57" s="48">
        <v>2368028</v>
      </c>
      <c r="I57" s="48">
        <v>325341</v>
      </c>
      <c r="J57" s="162">
        <v>390795.652</v>
      </c>
      <c r="K57" s="50">
        <f t="shared" si="10"/>
        <v>0.49204160993399243</v>
      </c>
      <c r="L57" s="128">
        <v>463</v>
      </c>
      <c r="M57" s="129">
        <v>2232194</v>
      </c>
      <c r="N57" s="129">
        <v>361464</v>
      </c>
      <c r="O57" s="168">
        <v>407701.83600000001</v>
      </c>
      <c r="P57" s="131">
        <f t="shared" si="15"/>
        <v>0.52998007614067411</v>
      </c>
      <c r="Q57" s="128">
        <v>579</v>
      </c>
      <c r="R57" s="129">
        <v>2152291</v>
      </c>
      <c r="S57" s="129">
        <v>269684</v>
      </c>
      <c r="T57" s="168">
        <v>349582.21299999999</v>
      </c>
      <c r="U57" s="131">
        <f t="shared" si="11"/>
        <v>0.47705793148073328</v>
      </c>
      <c r="V57" s="128">
        <v>601</v>
      </c>
      <c r="W57" s="129">
        <v>2143782</v>
      </c>
      <c r="X57" s="129">
        <v>261318</v>
      </c>
      <c r="Y57" s="168">
        <v>321759.26699999999</v>
      </c>
      <c r="Z57" s="131">
        <f t="shared" si="12"/>
        <v>0.45705613515414806</v>
      </c>
      <c r="AA57" s="128">
        <v>570</v>
      </c>
      <c r="AB57" s="129">
        <v>2004175</v>
      </c>
      <c r="AC57" s="129">
        <v>285018</v>
      </c>
      <c r="AD57" s="168">
        <v>323516.12800000003</v>
      </c>
      <c r="AE57" s="131">
        <f t="shared" si="13"/>
        <v>0.4766492952154448</v>
      </c>
      <c r="AF57" s="128">
        <v>690</v>
      </c>
      <c r="AG57" s="129">
        <v>2149500</v>
      </c>
      <c r="AH57" s="129">
        <v>340869</v>
      </c>
      <c r="AI57" s="168">
        <v>251425.65100000001</v>
      </c>
      <c r="AJ57" s="131">
        <f t="shared" si="14"/>
        <v>0.4077225762524137</v>
      </c>
    </row>
    <row r="58" spans="1:36" x14ac:dyDescent="0.2">
      <c r="A58" s="114" t="str">
        <f>$A$18</f>
        <v>110.0% – 119.9%</v>
      </c>
      <c r="B58" s="33">
        <v>487</v>
      </c>
      <c r="C58" s="8">
        <v>1254386</v>
      </c>
      <c r="D58" s="8">
        <v>287504</v>
      </c>
      <c r="E58" s="152">
        <v>272026.18099999998</v>
      </c>
      <c r="F58" s="34">
        <f t="shared" si="9"/>
        <v>0.32454220896934249</v>
      </c>
      <c r="G58" s="47">
        <v>407</v>
      </c>
      <c r="H58" s="48">
        <v>697594</v>
      </c>
      <c r="I58" s="48">
        <v>187994</v>
      </c>
      <c r="J58" s="162">
        <v>165057.82500000001</v>
      </c>
      <c r="K58" s="50">
        <f t="shared" si="10"/>
        <v>0.20782042361413783</v>
      </c>
      <c r="L58" s="128">
        <v>517</v>
      </c>
      <c r="M58" s="129">
        <v>1189166</v>
      </c>
      <c r="N58" s="129">
        <v>237055</v>
      </c>
      <c r="O58" s="168">
        <v>231134.31099999999</v>
      </c>
      <c r="P58" s="131">
        <f t="shared" si="15"/>
        <v>0.30045628674211372</v>
      </c>
      <c r="Q58" s="128">
        <v>473</v>
      </c>
      <c r="R58" s="129">
        <v>833899</v>
      </c>
      <c r="S58" s="129">
        <v>191936</v>
      </c>
      <c r="T58" s="168">
        <v>163165.50099999999</v>
      </c>
      <c r="U58" s="131">
        <f t="shared" si="11"/>
        <v>0.22266406442160008</v>
      </c>
      <c r="V58" s="128">
        <v>453</v>
      </c>
      <c r="W58" s="129">
        <v>770950</v>
      </c>
      <c r="X58" s="129">
        <v>178382</v>
      </c>
      <c r="Y58" s="168">
        <v>149933.22200000001</v>
      </c>
      <c r="Z58" s="131">
        <f t="shared" si="12"/>
        <v>0.21297878882390942</v>
      </c>
      <c r="AA58" s="128">
        <v>547</v>
      </c>
      <c r="AB58" s="129">
        <v>1009545</v>
      </c>
      <c r="AC58" s="129">
        <v>189809</v>
      </c>
      <c r="AD58" s="168">
        <v>166062.804</v>
      </c>
      <c r="AE58" s="131">
        <f t="shared" si="13"/>
        <v>0.24466699381398552</v>
      </c>
      <c r="AF58" s="128">
        <v>509</v>
      </c>
      <c r="AG58" s="129">
        <v>719169</v>
      </c>
      <c r="AH58" s="129">
        <v>142645</v>
      </c>
      <c r="AI58" s="168">
        <v>121442.83</v>
      </c>
      <c r="AJ58" s="131">
        <f t="shared" si="14"/>
        <v>0.19693688101451476</v>
      </c>
    </row>
    <row r="59" spans="1:36" ht="12.75" customHeight="1" x14ac:dyDescent="0.2">
      <c r="A59" s="114" t="str">
        <f>$A$19</f>
        <v>120.0% oder höher</v>
      </c>
      <c r="B59" s="33">
        <v>490</v>
      </c>
      <c r="C59" s="8">
        <v>337266</v>
      </c>
      <c r="D59" s="8">
        <v>120944</v>
      </c>
      <c r="E59" s="152">
        <v>106156.254</v>
      </c>
      <c r="F59" s="34">
        <f t="shared" si="9"/>
        <v>0.1266502549218621</v>
      </c>
      <c r="G59" s="47">
        <v>364</v>
      </c>
      <c r="H59" s="48">
        <v>128124</v>
      </c>
      <c r="I59" s="48">
        <v>56859</v>
      </c>
      <c r="J59" s="162">
        <v>45466.080999999998</v>
      </c>
      <c r="K59" s="50">
        <f t="shared" si="10"/>
        <v>5.7245272761195676E-2</v>
      </c>
      <c r="L59" s="128">
        <v>542</v>
      </c>
      <c r="M59" s="129">
        <v>305015</v>
      </c>
      <c r="N59" s="129">
        <v>112373</v>
      </c>
      <c r="O59" s="168">
        <v>88988.335000000006</v>
      </c>
      <c r="P59" s="131">
        <f t="shared" si="15"/>
        <v>0.1156777831114104</v>
      </c>
      <c r="Q59" s="128">
        <v>406</v>
      </c>
      <c r="R59" s="129">
        <v>151653</v>
      </c>
      <c r="S59" s="129">
        <v>55663</v>
      </c>
      <c r="T59" s="168">
        <v>47141.836000000003</v>
      </c>
      <c r="U59" s="131">
        <f t="shared" si="11"/>
        <v>6.4332182622701031E-2</v>
      </c>
      <c r="V59" s="128">
        <v>420</v>
      </c>
      <c r="W59" s="129">
        <v>149736</v>
      </c>
      <c r="X59" s="129">
        <v>52049</v>
      </c>
      <c r="Y59" s="168">
        <v>44262.591999999997</v>
      </c>
      <c r="Z59" s="131">
        <f t="shared" si="12"/>
        <v>6.2874612501603297E-2</v>
      </c>
      <c r="AA59" s="128">
        <v>535</v>
      </c>
      <c r="AB59" s="129">
        <v>329770</v>
      </c>
      <c r="AC59" s="129">
        <v>132840</v>
      </c>
      <c r="AD59" s="168">
        <v>107461.011</v>
      </c>
      <c r="AE59" s="131">
        <f t="shared" si="13"/>
        <v>0.15832662029229391</v>
      </c>
      <c r="AF59" s="128">
        <v>402</v>
      </c>
      <c r="AG59" s="129">
        <v>177009</v>
      </c>
      <c r="AH59" s="129">
        <v>79511</v>
      </c>
      <c r="AI59" s="168">
        <v>53344.254000000001</v>
      </c>
      <c r="AJ59" s="131">
        <f t="shared" si="14"/>
        <v>8.6505321086523201E-2</v>
      </c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K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si="16"/>
        <v>1548</v>
      </c>
      <c r="H76" s="68">
        <f t="shared" si="16"/>
        <v>3936356</v>
      </c>
      <c r="I76" s="68">
        <f t="shared" si="16"/>
        <v>785750</v>
      </c>
      <c r="J76" s="163">
        <f t="shared" si="16"/>
        <v>794232.93500000006</v>
      </c>
      <c r="K76" s="69">
        <f t="shared" si="16"/>
        <v>0.99999999999999978</v>
      </c>
      <c r="L76" s="132">
        <f t="shared" ref="L76:AJ76" si="17">SUM(L$52:L$75)</f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732787.75999999989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703981.94499999995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si="17"/>
        <v>1</v>
      </c>
      <c r="AF76" s="132">
        <f t="shared" si="17"/>
        <v>1847</v>
      </c>
      <c r="AG76" s="133">
        <f t="shared" si="17"/>
        <v>3574632</v>
      </c>
      <c r="AH76" s="133">
        <f t="shared" si="17"/>
        <v>783627</v>
      </c>
      <c r="AI76" s="169">
        <f t="shared" si="17"/>
        <v>616658.64399999997</v>
      </c>
      <c r="AJ76" s="135">
        <f t="shared" si="17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ht="12.75" customHeight="1" x14ac:dyDescent="0.2">
      <c r="A92" s="114" t="str">
        <f>$A$12</f>
        <v>unter 60.0%</v>
      </c>
      <c r="B92" s="36">
        <v>2</v>
      </c>
      <c r="C92" s="10">
        <v>53029</v>
      </c>
      <c r="D92" s="10">
        <v>26819</v>
      </c>
      <c r="E92" s="154">
        <v>26753.309000000001</v>
      </c>
      <c r="F92" s="37">
        <f t="shared" ref="F92:F99" si="18">E92/E$116</f>
        <v>0.19258730916769287</v>
      </c>
      <c r="G92" s="53">
        <v>2</v>
      </c>
      <c r="H92" s="54">
        <v>51205</v>
      </c>
      <c r="I92" s="54">
        <v>25852</v>
      </c>
      <c r="J92" s="164">
        <v>22387.397000000001</v>
      </c>
      <c r="K92" s="56">
        <f t="shared" ref="K92:K99" si="19">J92/J$116</f>
        <v>0.17511245106527995</v>
      </c>
      <c r="L92" s="136">
        <v>3</v>
      </c>
      <c r="M92" s="137">
        <v>50315</v>
      </c>
      <c r="N92" s="137">
        <v>25599</v>
      </c>
      <c r="O92" s="170">
        <v>21934.371999999999</v>
      </c>
      <c r="P92" s="139">
        <f>O92/O$116</f>
        <v>0.16367698567116393</v>
      </c>
      <c r="Q92" s="136">
        <v>5</v>
      </c>
      <c r="R92" s="137">
        <v>75730</v>
      </c>
      <c r="S92" s="137">
        <v>37553</v>
      </c>
      <c r="T92" s="170">
        <v>30539.423999999999</v>
      </c>
      <c r="U92" s="139">
        <f t="shared" ref="U92:U99" si="20">T92/T$116</f>
        <v>0.23994384736662436</v>
      </c>
      <c r="V92" s="136">
        <v>5</v>
      </c>
      <c r="W92" s="137">
        <v>74458</v>
      </c>
      <c r="X92" s="137">
        <v>36860</v>
      </c>
      <c r="Y92" s="170">
        <v>28228.998</v>
      </c>
      <c r="Z92" s="139">
        <f t="shared" ref="Z92:Z99" si="21">Y92/Y$116</f>
        <v>0.23672510959910448</v>
      </c>
      <c r="AA92" s="136">
        <v>5</v>
      </c>
      <c r="AB92" s="137">
        <v>65968</v>
      </c>
      <c r="AC92" s="137">
        <v>32101</v>
      </c>
      <c r="AD92" s="170">
        <v>24736.976999999999</v>
      </c>
      <c r="AE92" s="139">
        <f t="shared" ref="AE92:AE99" si="22">AD92/AD$116</f>
        <v>0.19742024484442738</v>
      </c>
      <c r="AF92" s="136">
        <v>8</v>
      </c>
      <c r="AG92" s="137">
        <v>62521</v>
      </c>
      <c r="AH92" s="137">
        <v>32621</v>
      </c>
      <c r="AI92" s="170">
        <v>24291.476999999999</v>
      </c>
      <c r="AJ92" s="139">
        <f t="shared" ref="AJ92:AJ99" si="23">AI92/AI$116</f>
        <v>0.18860400149566534</v>
      </c>
    </row>
    <row r="93" spans="1:36" ht="12.75" customHeight="1" x14ac:dyDescent="0.2">
      <c r="A93" s="114" t="str">
        <f>$A$13</f>
        <v>60.0% – 69.9%</v>
      </c>
      <c r="B93" s="36">
        <v>4</v>
      </c>
      <c r="C93" s="10">
        <v>79316</v>
      </c>
      <c r="D93" s="10">
        <v>42461</v>
      </c>
      <c r="E93" s="154">
        <v>37155.83</v>
      </c>
      <c r="F93" s="37">
        <f t="shared" si="18"/>
        <v>0.26747126195089505</v>
      </c>
      <c r="G93" s="53">
        <v>9</v>
      </c>
      <c r="H93" s="54">
        <v>119578</v>
      </c>
      <c r="I93" s="54">
        <v>57993</v>
      </c>
      <c r="J93" s="164">
        <v>47338.000999999997</v>
      </c>
      <c r="K93" s="56">
        <f t="shared" si="19"/>
        <v>0.37027410482963574</v>
      </c>
      <c r="L93" s="136">
        <v>8</v>
      </c>
      <c r="M93" s="137">
        <v>118571</v>
      </c>
      <c r="N93" s="137">
        <v>55508</v>
      </c>
      <c r="O93" s="170">
        <v>46060.93</v>
      </c>
      <c r="P93" s="139">
        <f>O93/O$116</f>
        <v>0.34371233330092532</v>
      </c>
      <c r="Q93" s="136">
        <v>6</v>
      </c>
      <c r="R93" s="137">
        <v>90724</v>
      </c>
      <c r="S93" s="137">
        <v>40406</v>
      </c>
      <c r="T93" s="170">
        <v>34115.726000000002</v>
      </c>
      <c r="U93" s="139">
        <f t="shared" si="20"/>
        <v>0.26804233610121719</v>
      </c>
      <c r="V93" s="136">
        <v>5</v>
      </c>
      <c r="W93" s="137">
        <v>81894</v>
      </c>
      <c r="X93" s="137">
        <v>36186</v>
      </c>
      <c r="Y93" s="170">
        <v>31133.173999999999</v>
      </c>
      <c r="Z93" s="139">
        <f t="shared" si="21"/>
        <v>0.26107919336414243</v>
      </c>
      <c r="AA93" s="136">
        <v>7</v>
      </c>
      <c r="AB93" s="137">
        <v>60379</v>
      </c>
      <c r="AC93" s="137">
        <v>25950</v>
      </c>
      <c r="AD93" s="170">
        <v>19759.547999999999</v>
      </c>
      <c r="AE93" s="139">
        <f t="shared" si="22"/>
        <v>0.15769650447486835</v>
      </c>
      <c r="AF93" s="136">
        <v>7</v>
      </c>
      <c r="AG93" s="137">
        <v>94515</v>
      </c>
      <c r="AH93" s="137">
        <v>41230</v>
      </c>
      <c r="AI93" s="170">
        <v>32915.591</v>
      </c>
      <c r="AJ93" s="139">
        <f t="shared" si="23"/>
        <v>0.25556338851666816</v>
      </c>
    </row>
    <row r="94" spans="1:36" x14ac:dyDescent="0.2">
      <c r="A94" s="114" t="str">
        <f>$A$14</f>
        <v>70.0% – 79.9%</v>
      </c>
      <c r="B94" s="36">
        <v>6</v>
      </c>
      <c r="C94" s="10">
        <v>54930</v>
      </c>
      <c r="D94" s="10">
        <v>24024</v>
      </c>
      <c r="E94" s="154">
        <v>19027.641</v>
      </c>
      <c r="F94" s="37">
        <f t="shared" si="18"/>
        <v>0.13697304434374338</v>
      </c>
      <c r="G94" s="53">
        <v>5</v>
      </c>
      <c r="H94" s="54">
        <v>21027</v>
      </c>
      <c r="I94" s="54">
        <v>11492</v>
      </c>
      <c r="J94" s="164">
        <v>10488.253000000001</v>
      </c>
      <c r="K94" s="56">
        <f t="shared" si="19"/>
        <v>8.2038286551258083E-2</v>
      </c>
      <c r="L94" s="136">
        <v>2</v>
      </c>
      <c r="M94" s="137">
        <v>11929</v>
      </c>
      <c r="N94" s="137">
        <v>6073</v>
      </c>
      <c r="O94" s="170">
        <v>5311.1440000000002</v>
      </c>
      <c r="P94" s="139">
        <f t="shared" ref="P94:P99" si="24">O94/O$116</f>
        <v>3.9632410738063908E-2</v>
      </c>
      <c r="Q94" s="136">
        <v>5</v>
      </c>
      <c r="R94" s="137">
        <v>12551</v>
      </c>
      <c r="S94" s="137">
        <v>6200</v>
      </c>
      <c r="T94" s="170">
        <v>5301.2420000000002</v>
      </c>
      <c r="U94" s="139">
        <f t="shared" si="20"/>
        <v>4.1651093396572851E-2</v>
      </c>
      <c r="V94" s="136">
        <v>3</v>
      </c>
      <c r="W94" s="137">
        <v>11819</v>
      </c>
      <c r="X94" s="137">
        <v>5609</v>
      </c>
      <c r="Y94" s="170">
        <v>4940.3</v>
      </c>
      <c r="Z94" s="139">
        <f t="shared" si="21"/>
        <v>4.1428783938858051E-2</v>
      </c>
      <c r="AA94" s="136">
        <v>3</v>
      </c>
      <c r="AB94" s="137">
        <v>45505</v>
      </c>
      <c r="AC94" s="137">
        <v>21384</v>
      </c>
      <c r="AD94" s="170">
        <v>19098.974999999999</v>
      </c>
      <c r="AE94" s="139">
        <f t="shared" si="22"/>
        <v>0.15242462006483642</v>
      </c>
      <c r="AF94" s="136">
        <v>8</v>
      </c>
      <c r="AG94" s="137">
        <v>74039</v>
      </c>
      <c r="AH94" s="137">
        <v>30344</v>
      </c>
      <c r="AI94" s="170">
        <v>26842.308000000001</v>
      </c>
      <c r="AJ94" s="139">
        <f t="shared" si="23"/>
        <v>0.20840917570302991</v>
      </c>
    </row>
    <row r="95" spans="1:36" x14ac:dyDescent="0.2">
      <c r="A95" s="114" t="str">
        <f>$A$15</f>
        <v>80.0% – 89.9%</v>
      </c>
      <c r="B95" s="36">
        <v>5</v>
      </c>
      <c r="C95" s="10">
        <v>9732</v>
      </c>
      <c r="D95" s="10">
        <v>5688</v>
      </c>
      <c r="E95" s="154">
        <v>5809.482</v>
      </c>
      <c r="F95" s="37">
        <f t="shared" si="18"/>
        <v>4.1820341029146967E-2</v>
      </c>
      <c r="G95" s="53">
        <v>5</v>
      </c>
      <c r="H95" s="54">
        <v>44686</v>
      </c>
      <c r="I95" s="54">
        <v>20222</v>
      </c>
      <c r="J95" s="164">
        <v>17118.522000000001</v>
      </c>
      <c r="K95" s="56">
        <f t="shared" si="19"/>
        <v>0.13389972697741137</v>
      </c>
      <c r="L95" s="136">
        <v>5</v>
      </c>
      <c r="M95" s="137">
        <v>14667</v>
      </c>
      <c r="N95" s="137">
        <v>8936</v>
      </c>
      <c r="O95" s="170">
        <v>7303.3530000000001</v>
      </c>
      <c r="P95" s="139">
        <f t="shared" si="24"/>
        <v>5.4498519690121608E-2</v>
      </c>
      <c r="Q95" s="136">
        <v>6</v>
      </c>
      <c r="R95" s="137">
        <v>33556</v>
      </c>
      <c r="S95" s="137">
        <v>17967</v>
      </c>
      <c r="T95" s="170">
        <v>15014.234</v>
      </c>
      <c r="U95" s="139">
        <f t="shared" si="20"/>
        <v>0.11796466990414692</v>
      </c>
      <c r="V95" s="136">
        <v>8</v>
      </c>
      <c r="W95" s="137">
        <v>34713</v>
      </c>
      <c r="X95" s="137">
        <v>22380</v>
      </c>
      <c r="Y95" s="170">
        <v>16538.483</v>
      </c>
      <c r="Z95" s="139">
        <f t="shared" si="21"/>
        <v>0.1386898040368959</v>
      </c>
      <c r="AA95" s="136">
        <v>8</v>
      </c>
      <c r="AB95" s="137">
        <v>60849</v>
      </c>
      <c r="AC95" s="137">
        <v>26470</v>
      </c>
      <c r="AD95" s="170">
        <v>25057.473000000002</v>
      </c>
      <c r="AE95" s="139">
        <f t="shared" si="22"/>
        <v>0.19997805127290327</v>
      </c>
      <c r="AF95" s="136">
        <v>11</v>
      </c>
      <c r="AG95" s="137">
        <v>80713</v>
      </c>
      <c r="AH95" s="137">
        <v>39038</v>
      </c>
      <c r="AI95" s="170">
        <v>30580.116000000002</v>
      </c>
      <c r="AJ95" s="139">
        <f t="shared" si="23"/>
        <v>0.23743028239088221</v>
      </c>
    </row>
    <row r="96" spans="1:36" x14ac:dyDescent="0.2">
      <c r="A96" s="114" t="str">
        <f>$A$16</f>
        <v>90.0% – 99.9%</v>
      </c>
      <c r="B96" s="36">
        <v>9</v>
      </c>
      <c r="C96" s="10">
        <v>73730</v>
      </c>
      <c r="D96" s="10">
        <v>39544</v>
      </c>
      <c r="E96" s="154">
        <v>32735.955000000002</v>
      </c>
      <c r="F96" s="37">
        <f t="shared" si="18"/>
        <v>0.23565419464503182</v>
      </c>
      <c r="G96" s="53">
        <v>8</v>
      </c>
      <c r="H96" s="54">
        <v>53667</v>
      </c>
      <c r="I96" s="54">
        <v>29569</v>
      </c>
      <c r="J96" s="164">
        <v>24804.617999999999</v>
      </c>
      <c r="K96" s="56">
        <f t="shared" si="19"/>
        <v>0.1940197628030611</v>
      </c>
      <c r="L96" s="136">
        <v>12</v>
      </c>
      <c r="M96" s="137">
        <v>114123</v>
      </c>
      <c r="N96" s="137">
        <v>53602</v>
      </c>
      <c r="O96" s="170">
        <v>47634.315999999999</v>
      </c>
      <c r="P96" s="139">
        <f t="shared" si="24"/>
        <v>0.3554531334376792</v>
      </c>
      <c r="Q96" s="136">
        <v>11</v>
      </c>
      <c r="R96" s="137">
        <v>94804</v>
      </c>
      <c r="S96" s="137">
        <v>42338</v>
      </c>
      <c r="T96" s="170">
        <v>37230.701999999997</v>
      </c>
      <c r="U96" s="139">
        <f t="shared" si="20"/>
        <v>0.29251625302560635</v>
      </c>
      <c r="V96" s="136">
        <v>12</v>
      </c>
      <c r="W96" s="137">
        <v>75758</v>
      </c>
      <c r="X96" s="137">
        <v>30431</v>
      </c>
      <c r="Y96" s="170">
        <v>26264.736000000001</v>
      </c>
      <c r="Z96" s="139">
        <f t="shared" si="21"/>
        <v>0.22025303583894637</v>
      </c>
      <c r="AA96" s="136">
        <v>11</v>
      </c>
      <c r="AB96" s="137">
        <v>65257</v>
      </c>
      <c r="AC96" s="137">
        <v>33859</v>
      </c>
      <c r="AD96" s="170">
        <v>24071.136999999999</v>
      </c>
      <c r="AE96" s="139">
        <f t="shared" si="22"/>
        <v>0.19210632569306085</v>
      </c>
      <c r="AF96" s="136">
        <v>16</v>
      </c>
      <c r="AG96" s="137">
        <v>31133</v>
      </c>
      <c r="AH96" s="137">
        <v>10982</v>
      </c>
      <c r="AI96" s="170">
        <v>9530.0990000000002</v>
      </c>
      <c r="AJ96" s="139">
        <f t="shared" si="23"/>
        <v>7.3993640075893236E-2</v>
      </c>
    </row>
    <row r="97" spans="1:36" x14ac:dyDescent="0.2">
      <c r="A97" s="114" t="str">
        <f>$A$17</f>
        <v>100.0% – 109.9%</v>
      </c>
      <c r="B97" s="36">
        <v>8</v>
      </c>
      <c r="C97" s="10">
        <v>36282</v>
      </c>
      <c r="D97" s="10">
        <v>15209</v>
      </c>
      <c r="E97" s="154">
        <v>15576.816000000001</v>
      </c>
      <c r="F97" s="37">
        <f t="shared" si="18"/>
        <v>0.11213181438005539</v>
      </c>
      <c r="G97" s="53">
        <v>7</v>
      </c>
      <c r="H97" s="54">
        <v>11660</v>
      </c>
      <c r="I97" s="54">
        <v>4142</v>
      </c>
      <c r="J97" s="164">
        <v>4342.3909999999996</v>
      </c>
      <c r="K97" s="56">
        <f t="shared" si="19"/>
        <v>3.3965839418214273E-2</v>
      </c>
      <c r="L97" s="136">
        <v>5</v>
      </c>
      <c r="M97" s="137">
        <v>12267</v>
      </c>
      <c r="N97" s="137">
        <v>4133</v>
      </c>
      <c r="O97" s="170">
        <v>4240.1400000000003</v>
      </c>
      <c r="P97" s="139">
        <f t="shared" si="24"/>
        <v>3.1640446967149502E-2</v>
      </c>
      <c r="Q97" s="136">
        <v>5</v>
      </c>
      <c r="R97" s="137">
        <v>14664</v>
      </c>
      <c r="S97" s="137">
        <v>5609</v>
      </c>
      <c r="T97" s="170">
        <v>5017.1890000000003</v>
      </c>
      <c r="U97" s="139">
        <f t="shared" si="20"/>
        <v>3.9419329965932129E-2</v>
      </c>
      <c r="V97" s="136">
        <v>4</v>
      </c>
      <c r="W97" s="137">
        <v>29690</v>
      </c>
      <c r="X97" s="137">
        <v>12342</v>
      </c>
      <c r="Y97" s="170">
        <v>12084.593999999999</v>
      </c>
      <c r="Z97" s="139">
        <f t="shared" si="21"/>
        <v>0.10134000643985594</v>
      </c>
      <c r="AA97" s="136">
        <v>7</v>
      </c>
      <c r="AB97" s="137">
        <v>40941</v>
      </c>
      <c r="AC97" s="137">
        <v>13908</v>
      </c>
      <c r="AD97" s="170">
        <v>12387.843000000001</v>
      </c>
      <c r="AE97" s="139">
        <f t="shared" si="22"/>
        <v>9.8864586329781776E-2</v>
      </c>
      <c r="AF97" s="136">
        <v>7</v>
      </c>
      <c r="AG97" s="137">
        <v>14762</v>
      </c>
      <c r="AH97" s="137">
        <v>5290</v>
      </c>
      <c r="AI97" s="170">
        <v>4511.91</v>
      </c>
      <c r="AJ97" s="139">
        <f t="shared" si="23"/>
        <v>3.5031393125593287E-2</v>
      </c>
    </row>
    <row r="98" spans="1:36" x14ac:dyDescent="0.2">
      <c r="A98" s="114" t="str">
        <f>$A$18</f>
        <v>110.0% – 119.9%</v>
      </c>
      <c r="B98" s="36">
        <v>3</v>
      </c>
      <c r="C98" s="10">
        <v>4710</v>
      </c>
      <c r="D98" s="10">
        <v>2884</v>
      </c>
      <c r="E98" s="154">
        <v>1852.326</v>
      </c>
      <c r="F98" s="37">
        <f t="shared" si="18"/>
        <v>1.3334218957414049E-2</v>
      </c>
      <c r="G98" s="53">
        <v>2</v>
      </c>
      <c r="H98" s="54">
        <v>3547</v>
      </c>
      <c r="I98" s="54">
        <v>2190</v>
      </c>
      <c r="J98" s="164">
        <v>1366.65</v>
      </c>
      <c r="K98" s="56">
        <f t="shared" si="19"/>
        <v>1.0689828355139494E-2</v>
      </c>
      <c r="L98" s="136">
        <v>3</v>
      </c>
      <c r="M98" s="137">
        <v>3851</v>
      </c>
      <c r="N98" s="137">
        <v>2333</v>
      </c>
      <c r="O98" s="170">
        <v>1525.8620000000001</v>
      </c>
      <c r="P98" s="139">
        <f t="shared" si="24"/>
        <v>1.1386170194896555E-2</v>
      </c>
      <c r="Q98" s="136">
        <v>1</v>
      </c>
      <c r="R98" s="137">
        <v>11</v>
      </c>
      <c r="S98" s="137">
        <v>25</v>
      </c>
      <c r="T98" s="170">
        <v>58.862000000000002</v>
      </c>
      <c r="U98" s="139">
        <f t="shared" si="20"/>
        <v>4.6247023990021041E-4</v>
      </c>
      <c r="V98" s="136">
        <v>1</v>
      </c>
      <c r="W98" s="137">
        <v>11</v>
      </c>
      <c r="X98" s="137">
        <v>26</v>
      </c>
      <c r="Y98" s="170">
        <v>57.723999999999997</v>
      </c>
      <c r="Z98" s="139">
        <f t="shared" si="21"/>
        <v>4.8406678219675762E-4</v>
      </c>
      <c r="AA98" s="136">
        <v>2</v>
      </c>
      <c r="AB98" s="137">
        <v>481</v>
      </c>
      <c r="AC98" s="137">
        <v>240</v>
      </c>
      <c r="AD98" s="170">
        <v>189.16300000000001</v>
      </c>
      <c r="AE98" s="139">
        <f t="shared" si="22"/>
        <v>1.5096673201218734E-3</v>
      </c>
      <c r="AF98" s="136">
        <v>1</v>
      </c>
      <c r="AG98" s="137">
        <v>433</v>
      </c>
      <c r="AH98" s="137">
        <v>200</v>
      </c>
      <c r="AI98" s="170">
        <v>124.69</v>
      </c>
      <c r="AJ98" s="139">
        <f t="shared" si="23"/>
        <v>9.681186922678481E-4</v>
      </c>
    </row>
    <row r="99" spans="1:36" ht="12.75" customHeight="1" x14ac:dyDescent="0.2">
      <c r="A99" s="114" t="str">
        <f>$A$19</f>
        <v>120.0% oder höher</v>
      </c>
      <c r="B99" s="36">
        <v>1</v>
      </c>
      <c r="C99" s="10">
        <v>0</v>
      </c>
      <c r="D99" s="10">
        <v>25</v>
      </c>
      <c r="E99" s="154">
        <v>3.8639999999999999</v>
      </c>
      <c r="F99" s="37">
        <f t="shared" si="18"/>
        <v>2.7815526020499565E-5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1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0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1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2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3"/>
        <v>0</v>
      </c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K116" si="25">SUM(B$92:B$115)</f>
        <v>38</v>
      </c>
      <c r="C116" s="11">
        <f t="shared" si="25"/>
        <v>311729</v>
      </c>
      <c r="D116" s="11">
        <f t="shared" si="25"/>
        <v>156654</v>
      </c>
      <c r="E116" s="155">
        <f t="shared" si="25"/>
        <v>138915.223</v>
      </c>
      <c r="F116" s="70">
        <f t="shared" si="25"/>
        <v>1</v>
      </c>
      <c r="G116" s="57">
        <f t="shared" si="25"/>
        <v>38</v>
      </c>
      <c r="H116" s="71">
        <f t="shared" si="25"/>
        <v>305370</v>
      </c>
      <c r="I116" s="71">
        <f t="shared" si="25"/>
        <v>151460</v>
      </c>
      <c r="J116" s="165">
        <f t="shared" si="25"/>
        <v>127845.83199999999</v>
      </c>
      <c r="K116" s="72">
        <f t="shared" si="25"/>
        <v>1</v>
      </c>
      <c r="L116" s="140">
        <f t="shared" ref="L116:AJ116" si="26">SUM(L$92:L$115)</f>
        <v>38</v>
      </c>
      <c r="M116" s="141">
        <f t="shared" si="26"/>
        <v>325723</v>
      </c>
      <c r="N116" s="141">
        <f t="shared" si="26"/>
        <v>156184</v>
      </c>
      <c r="O116" s="171">
        <f t="shared" si="26"/>
        <v>134010.117</v>
      </c>
      <c r="P116" s="143">
        <f t="shared" si="26"/>
        <v>1.0000000000000002</v>
      </c>
      <c r="Q116" s="140">
        <f t="shared" si="26"/>
        <v>39</v>
      </c>
      <c r="R116" s="141">
        <f t="shared" si="26"/>
        <v>322040</v>
      </c>
      <c r="S116" s="141">
        <f t="shared" si="26"/>
        <v>150098</v>
      </c>
      <c r="T116" s="171">
        <f t="shared" si="26"/>
        <v>127277.379</v>
      </c>
      <c r="U116" s="143">
        <f t="shared" si="26"/>
        <v>0.99999999999999989</v>
      </c>
      <c r="V116" s="140">
        <f t="shared" si="26"/>
        <v>38</v>
      </c>
      <c r="W116" s="141">
        <f t="shared" si="26"/>
        <v>308343</v>
      </c>
      <c r="X116" s="141">
        <f t="shared" si="26"/>
        <v>143834</v>
      </c>
      <c r="Y116" s="171">
        <f t="shared" si="26"/>
        <v>119248.00900000001</v>
      </c>
      <c r="Z116" s="143">
        <f t="shared" si="26"/>
        <v>1</v>
      </c>
      <c r="AA116" s="140">
        <f t="shared" si="26"/>
        <v>43</v>
      </c>
      <c r="AB116" s="141">
        <f t="shared" si="26"/>
        <v>339380</v>
      </c>
      <c r="AC116" s="141">
        <f t="shared" si="26"/>
        <v>153912</v>
      </c>
      <c r="AD116" s="171">
        <f t="shared" si="26"/>
        <v>125301.11600000001</v>
      </c>
      <c r="AE116" s="143">
        <f t="shared" si="26"/>
        <v>1</v>
      </c>
      <c r="AF116" s="140">
        <f t="shared" si="26"/>
        <v>58</v>
      </c>
      <c r="AG116" s="141">
        <f t="shared" si="26"/>
        <v>358116</v>
      </c>
      <c r="AH116" s="141">
        <f t="shared" si="26"/>
        <v>159705</v>
      </c>
      <c r="AI116" s="171">
        <f t="shared" si="26"/>
        <v>128796.19100000001</v>
      </c>
      <c r="AJ116" s="143">
        <f t="shared" si="26"/>
        <v>1.0000000000000002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ht="12.75" customHeight="1" x14ac:dyDescent="0.2">
      <c r="A132" s="114" t="str">
        <f>$A$12</f>
        <v>unter 60.0%</v>
      </c>
      <c r="B132" s="209">
        <v>1</v>
      </c>
      <c r="C132" s="210">
        <v>0</v>
      </c>
      <c r="D132" s="210">
        <v>92</v>
      </c>
      <c r="E132" s="211">
        <v>38</v>
      </c>
      <c r="F132" s="212">
        <f t="shared" ref="F132:F139" si="27">E132/E$156</f>
        <v>4.9880676888661282E-5</v>
      </c>
      <c r="G132" s="217">
        <v>1</v>
      </c>
      <c r="H132" s="218">
        <v>0</v>
      </c>
      <c r="I132" s="218">
        <v>97</v>
      </c>
      <c r="J132" s="219">
        <v>42.082000000000001</v>
      </c>
      <c r="K132" s="220">
        <f t="shared" ref="K132:K139" si="28">J132/J$156</f>
        <v>6.0277922504283804E-5</v>
      </c>
      <c r="L132" s="227">
        <v>2</v>
      </c>
      <c r="M132" s="228">
        <v>0</v>
      </c>
      <c r="N132" s="228">
        <v>101</v>
      </c>
      <c r="O132" s="229">
        <v>38.981000000000002</v>
      </c>
      <c r="P132" s="230">
        <f t="shared" ref="P132:P139" si="29">O132/O$156</f>
        <v>5.8215711515663923E-5</v>
      </c>
      <c r="Q132" s="227">
        <v>4</v>
      </c>
      <c r="R132" s="228">
        <v>50</v>
      </c>
      <c r="S132" s="228">
        <v>106</v>
      </c>
      <c r="T132" s="229">
        <v>37.718000000000004</v>
      </c>
      <c r="U132" s="230">
        <f t="shared" ref="U132:U139" si="30">T132/T$156</f>
        <v>5.9402117482798498E-5</v>
      </c>
      <c r="V132" s="227">
        <v>8</v>
      </c>
      <c r="W132" s="228">
        <v>194</v>
      </c>
      <c r="X132" s="228">
        <v>131</v>
      </c>
      <c r="Y132" s="229">
        <v>53.33</v>
      </c>
      <c r="Z132" s="230">
        <f t="shared" ref="Z132:Z139" si="31">Y132/Y$156</f>
        <v>8.8102880573489117E-5</v>
      </c>
      <c r="AA132" s="227">
        <v>18</v>
      </c>
      <c r="AB132" s="228">
        <v>327</v>
      </c>
      <c r="AC132" s="228">
        <v>190</v>
      </c>
      <c r="AD132" s="229">
        <v>134.392</v>
      </c>
      <c r="AE132" s="230">
        <f t="shared" ref="AE132:AE139" si="32">AD132/AD$156</f>
        <v>2.3313529023109289E-4</v>
      </c>
      <c r="AF132" s="227"/>
      <c r="AG132" s="228"/>
      <c r="AH132" s="228"/>
      <c r="AI132" s="229"/>
      <c r="AJ132" s="230" t="e">
        <f t="shared" ref="AJ132:AJ139" si="33">AI132/AI$156</f>
        <v>#DIV/0!</v>
      </c>
    </row>
    <row r="133" spans="1:36" ht="12.75" customHeight="1" x14ac:dyDescent="0.2">
      <c r="A133" s="114" t="str">
        <f>$A$13</f>
        <v>60.0% – 69.9%</v>
      </c>
      <c r="B133" s="209">
        <v>2</v>
      </c>
      <c r="C133" s="210">
        <v>4</v>
      </c>
      <c r="D133" s="210">
        <v>80</v>
      </c>
      <c r="E133" s="211">
        <v>11.436</v>
      </c>
      <c r="F133" s="212">
        <f t="shared" si="27"/>
        <v>1.5011458444703431E-5</v>
      </c>
      <c r="G133" s="217">
        <v>1</v>
      </c>
      <c r="H133" s="218">
        <v>0</v>
      </c>
      <c r="I133" s="218">
        <v>86</v>
      </c>
      <c r="J133" s="219">
        <v>8.5749999999999993</v>
      </c>
      <c r="K133" s="220">
        <f t="shared" si="28"/>
        <v>1.2282761880952274E-5</v>
      </c>
      <c r="L133" s="227">
        <v>1</v>
      </c>
      <c r="M133" s="228">
        <v>0</v>
      </c>
      <c r="N133" s="228">
        <v>2</v>
      </c>
      <c r="O133" s="229">
        <v>3.9E-2</v>
      </c>
      <c r="P133" s="230">
        <f t="shared" si="29"/>
        <v>5.824408684002188E-8</v>
      </c>
      <c r="Q133" s="227">
        <v>0</v>
      </c>
      <c r="R133" s="228">
        <v>0</v>
      </c>
      <c r="S133" s="228">
        <v>0</v>
      </c>
      <c r="T133" s="229">
        <v>0</v>
      </c>
      <c r="U133" s="230">
        <f t="shared" si="30"/>
        <v>0</v>
      </c>
      <c r="V133" s="227">
        <v>1</v>
      </c>
      <c r="W133" s="228">
        <v>623</v>
      </c>
      <c r="X133" s="228">
        <v>244</v>
      </c>
      <c r="Y133" s="229">
        <v>178.2</v>
      </c>
      <c r="Z133" s="230">
        <f t="shared" si="31"/>
        <v>2.9439214922549707E-4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32"/>
        <v>0</v>
      </c>
      <c r="AF133" s="227"/>
      <c r="AG133" s="228"/>
      <c r="AH133" s="228"/>
      <c r="AI133" s="229"/>
      <c r="AJ133" s="230" t="e">
        <f t="shared" si="33"/>
        <v>#DIV/0!</v>
      </c>
    </row>
    <row r="134" spans="1:36" x14ac:dyDescent="0.2">
      <c r="A134" s="114" t="str">
        <f>$A$14</f>
        <v>70.0% – 79.9%</v>
      </c>
      <c r="B134" s="209">
        <v>4</v>
      </c>
      <c r="C134" s="210">
        <v>2629</v>
      </c>
      <c r="D134" s="210">
        <v>713</v>
      </c>
      <c r="E134" s="211">
        <v>403.99200000000002</v>
      </c>
      <c r="F134" s="212">
        <f t="shared" si="27"/>
        <v>5.3029985309484338E-4</v>
      </c>
      <c r="G134" s="217">
        <v>2</v>
      </c>
      <c r="H134" s="218">
        <v>892</v>
      </c>
      <c r="I134" s="218">
        <v>329</v>
      </c>
      <c r="J134" s="219">
        <v>239.917</v>
      </c>
      <c r="K134" s="220">
        <f t="shared" si="28"/>
        <v>3.4365520492039961E-4</v>
      </c>
      <c r="L134" s="227">
        <v>2</v>
      </c>
      <c r="M134" s="228">
        <v>302</v>
      </c>
      <c r="N134" s="228">
        <v>133</v>
      </c>
      <c r="O134" s="229">
        <v>69.978999999999999</v>
      </c>
      <c r="P134" s="230">
        <f t="shared" si="29"/>
        <v>1.0450930648661259E-4</v>
      </c>
      <c r="Q134" s="227">
        <v>8</v>
      </c>
      <c r="R134" s="228">
        <v>1480</v>
      </c>
      <c r="S134" s="228">
        <v>963</v>
      </c>
      <c r="T134" s="229">
        <v>549.875</v>
      </c>
      <c r="U134" s="230">
        <f t="shared" si="30"/>
        <v>8.6599871018754504E-4</v>
      </c>
      <c r="V134" s="227">
        <v>9</v>
      </c>
      <c r="W134" s="228">
        <v>1225</v>
      </c>
      <c r="X134" s="228">
        <v>1056</v>
      </c>
      <c r="Y134" s="229">
        <v>465.78699999999998</v>
      </c>
      <c r="Z134" s="230">
        <f t="shared" si="31"/>
        <v>7.6949515157854434E-4</v>
      </c>
      <c r="AA134" s="227">
        <v>7</v>
      </c>
      <c r="AB134" s="228">
        <v>12446</v>
      </c>
      <c r="AC134" s="228">
        <v>5572</v>
      </c>
      <c r="AD134" s="229">
        <v>4379.0209999999997</v>
      </c>
      <c r="AE134" s="230">
        <f t="shared" si="32"/>
        <v>7.5964665438645945E-3</v>
      </c>
      <c r="AF134" s="227"/>
      <c r="AG134" s="228"/>
      <c r="AH134" s="228"/>
      <c r="AI134" s="229"/>
      <c r="AJ134" s="230" t="e">
        <f t="shared" si="33"/>
        <v>#DIV/0!</v>
      </c>
    </row>
    <row r="135" spans="1:36" x14ac:dyDescent="0.2">
      <c r="A135" s="114" t="str">
        <f>$A$15</f>
        <v>80.0% – 89.9%</v>
      </c>
      <c r="B135" s="209">
        <v>14</v>
      </c>
      <c r="C135" s="210">
        <v>21462</v>
      </c>
      <c r="D135" s="210">
        <v>10333</v>
      </c>
      <c r="E135" s="211">
        <v>7513.8270000000002</v>
      </c>
      <c r="F135" s="212">
        <f t="shared" si="27"/>
        <v>9.8630204416920823E-3</v>
      </c>
      <c r="G135" s="217">
        <v>27</v>
      </c>
      <c r="H135" s="218">
        <v>36529</v>
      </c>
      <c r="I135" s="218">
        <v>18219</v>
      </c>
      <c r="J135" s="219">
        <v>18114.120999999999</v>
      </c>
      <c r="K135" s="220">
        <f t="shared" si="28"/>
        <v>2.5946523023411903E-2</v>
      </c>
      <c r="L135" s="227">
        <v>16</v>
      </c>
      <c r="M135" s="228">
        <v>2748</v>
      </c>
      <c r="N135" s="228">
        <v>1562</v>
      </c>
      <c r="O135" s="229">
        <v>1850.4259999999999</v>
      </c>
      <c r="P135" s="230">
        <f t="shared" si="29"/>
        <v>2.7634967342316493E-3</v>
      </c>
      <c r="Q135" s="227">
        <v>23</v>
      </c>
      <c r="R135" s="228">
        <v>23065</v>
      </c>
      <c r="S135" s="228">
        <v>10265</v>
      </c>
      <c r="T135" s="229">
        <v>6892.4979999999996</v>
      </c>
      <c r="U135" s="230">
        <f t="shared" si="30"/>
        <v>1.0855002278645571E-2</v>
      </c>
      <c r="V135" s="227">
        <v>21</v>
      </c>
      <c r="W135" s="228">
        <v>5386</v>
      </c>
      <c r="X135" s="228">
        <v>2328</v>
      </c>
      <c r="Y135" s="229">
        <v>1678.367</v>
      </c>
      <c r="Z135" s="230">
        <f t="shared" si="31"/>
        <v>2.7727164327673954E-3</v>
      </c>
      <c r="AA135" s="227">
        <v>21</v>
      </c>
      <c r="AB135" s="228">
        <v>19664</v>
      </c>
      <c r="AC135" s="228">
        <v>7121</v>
      </c>
      <c r="AD135" s="229">
        <v>3724.4569999999999</v>
      </c>
      <c r="AE135" s="230">
        <f t="shared" si="32"/>
        <v>6.4609676442662174E-3</v>
      </c>
      <c r="AF135" s="227"/>
      <c r="AG135" s="228"/>
      <c r="AH135" s="228"/>
      <c r="AI135" s="229"/>
      <c r="AJ135" s="230" t="e">
        <f t="shared" si="33"/>
        <v>#DIV/0!</v>
      </c>
    </row>
    <row r="136" spans="1:36" x14ac:dyDescent="0.2">
      <c r="A136" s="114" t="str">
        <f>$A$16</f>
        <v>90.0% – 99.9%</v>
      </c>
      <c r="B136" s="209">
        <v>56</v>
      </c>
      <c r="C136" s="210">
        <v>131258</v>
      </c>
      <c r="D136" s="210">
        <v>46935</v>
      </c>
      <c r="E136" s="211">
        <v>42333.195</v>
      </c>
      <c r="F136" s="212">
        <f t="shared" si="27"/>
        <v>5.5568642669991876E-2</v>
      </c>
      <c r="G136" s="217">
        <v>156</v>
      </c>
      <c r="H136" s="218">
        <v>705176</v>
      </c>
      <c r="I136" s="218">
        <v>196825</v>
      </c>
      <c r="J136" s="219">
        <v>174505.677</v>
      </c>
      <c r="K136" s="220">
        <f t="shared" si="28"/>
        <v>0.24996054547701108</v>
      </c>
      <c r="L136" s="227">
        <v>70</v>
      </c>
      <c r="M136" s="228">
        <v>120476</v>
      </c>
      <c r="N136" s="228">
        <v>48616</v>
      </c>
      <c r="O136" s="229">
        <v>39437.877999999997</v>
      </c>
      <c r="P136" s="230">
        <f t="shared" si="29"/>
        <v>5.8898030538927899E-2</v>
      </c>
      <c r="Q136" s="227">
        <v>147</v>
      </c>
      <c r="R136" s="228">
        <v>565029</v>
      </c>
      <c r="S136" s="228">
        <v>209954</v>
      </c>
      <c r="T136" s="229">
        <v>165187.72500000001</v>
      </c>
      <c r="U136" s="230">
        <f t="shared" si="30"/>
        <v>0.2601543201433324</v>
      </c>
      <c r="V136" s="227">
        <v>188</v>
      </c>
      <c r="W136" s="228">
        <v>657329</v>
      </c>
      <c r="X136" s="228">
        <v>239103</v>
      </c>
      <c r="Y136" s="229">
        <v>185427.37100000001</v>
      </c>
      <c r="Z136" s="230">
        <f t="shared" si="31"/>
        <v>0.30633199929250066</v>
      </c>
      <c r="AA136" s="227">
        <v>101</v>
      </c>
      <c r="AB136" s="228">
        <v>288408</v>
      </c>
      <c r="AC136" s="228">
        <v>94355</v>
      </c>
      <c r="AD136" s="229">
        <v>73397.5</v>
      </c>
      <c r="AE136" s="230">
        <f t="shared" si="32"/>
        <v>0.1273256404007429</v>
      </c>
      <c r="AF136" s="227"/>
      <c r="AG136" s="228"/>
      <c r="AH136" s="228"/>
      <c r="AI136" s="229"/>
      <c r="AJ136" s="230" t="e">
        <f t="shared" si="33"/>
        <v>#DIV/0!</v>
      </c>
    </row>
    <row r="137" spans="1:36" x14ac:dyDescent="0.2">
      <c r="A137" s="114" t="str">
        <f>$A$17</f>
        <v>100.0% – 109.9%</v>
      </c>
      <c r="B137" s="209">
        <v>319</v>
      </c>
      <c r="C137" s="210">
        <v>1522983</v>
      </c>
      <c r="D137" s="210">
        <v>326251</v>
      </c>
      <c r="E137" s="211">
        <v>339090.45899999997</v>
      </c>
      <c r="F137" s="212">
        <f t="shared" si="27"/>
        <v>0.44510688477386434</v>
      </c>
      <c r="G137" s="217">
        <v>525</v>
      </c>
      <c r="H137" s="218">
        <v>1326734</v>
      </c>
      <c r="I137" s="218">
        <v>324919</v>
      </c>
      <c r="J137" s="219">
        <v>295888.39799999999</v>
      </c>
      <c r="K137" s="220">
        <f t="shared" si="28"/>
        <v>0.42382819078372419</v>
      </c>
      <c r="L137" s="227">
        <v>394</v>
      </c>
      <c r="M137" s="228">
        <v>1241382</v>
      </c>
      <c r="N137" s="228">
        <v>361434</v>
      </c>
      <c r="O137" s="229">
        <v>314001.39</v>
      </c>
      <c r="P137" s="230">
        <f t="shared" si="29"/>
        <v>0.46894164684737377</v>
      </c>
      <c r="Q137" s="227">
        <v>504</v>
      </c>
      <c r="R137" s="228">
        <v>1108157</v>
      </c>
      <c r="S137" s="228">
        <v>269093</v>
      </c>
      <c r="T137" s="229">
        <v>252962.576</v>
      </c>
      <c r="U137" s="230">
        <f t="shared" si="30"/>
        <v>0.39839102439957957</v>
      </c>
      <c r="V137" s="227">
        <v>525</v>
      </c>
      <c r="W137" s="228">
        <v>1066152</v>
      </c>
      <c r="X137" s="228">
        <v>249550</v>
      </c>
      <c r="Y137" s="229">
        <v>224521.59400000001</v>
      </c>
      <c r="Z137" s="230">
        <f t="shared" si="31"/>
        <v>0.3709169169764</v>
      </c>
      <c r="AA137" s="227">
        <v>492</v>
      </c>
      <c r="AB137" s="228">
        <v>1001516</v>
      </c>
      <c r="AC137" s="228">
        <v>280601</v>
      </c>
      <c r="AD137" s="229">
        <v>229691.82800000001</v>
      </c>
      <c r="AE137" s="230">
        <f t="shared" si="32"/>
        <v>0.39845579338420645</v>
      </c>
      <c r="AF137" s="227"/>
      <c r="AG137" s="228"/>
      <c r="AH137" s="228"/>
      <c r="AI137" s="229"/>
      <c r="AJ137" s="230" t="e">
        <f t="shared" si="33"/>
        <v>#DIV/0!</v>
      </c>
    </row>
    <row r="138" spans="1:36" x14ac:dyDescent="0.2">
      <c r="A138" s="114" t="str">
        <f>$A$18</f>
        <v>110.0% – 119.9%</v>
      </c>
      <c r="B138" s="209">
        <v>470</v>
      </c>
      <c r="C138" s="210">
        <v>1174106</v>
      </c>
      <c r="D138" s="210">
        <v>286983</v>
      </c>
      <c r="E138" s="211">
        <v>266465.25400000002</v>
      </c>
      <c r="F138" s="212">
        <f t="shared" si="27"/>
        <v>0.34977545360076467</v>
      </c>
      <c r="G138" s="217">
        <v>392</v>
      </c>
      <c r="H138" s="218">
        <v>690612</v>
      </c>
      <c r="I138" s="218">
        <v>187782</v>
      </c>
      <c r="J138" s="219">
        <v>164137.52499999999</v>
      </c>
      <c r="K138" s="220">
        <f t="shared" si="28"/>
        <v>0.23510928691590097</v>
      </c>
      <c r="L138" s="227">
        <v>499</v>
      </c>
      <c r="M138" s="228">
        <v>1108068</v>
      </c>
      <c r="N138" s="228">
        <v>236243</v>
      </c>
      <c r="O138" s="229">
        <v>225553.83900000001</v>
      </c>
      <c r="P138" s="230">
        <f t="shared" si="29"/>
        <v>0.33685070220041829</v>
      </c>
      <c r="Q138" s="227">
        <v>452</v>
      </c>
      <c r="R138" s="228">
        <v>827162</v>
      </c>
      <c r="S138" s="228">
        <v>191583</v>
      </c>
      <c r="T138" s="229">
        <v>162432.258</v>
      </c>
      <c r="U138" s="230">
        <f t="shared" si="30"/>
        <v>0.25581473229524992</v>
      </c>
      <c r="V138" s="227">
        <v>433</v>
      </c>
      <c r="W138" s="228">
        <v>765425</v>
      </c>
      <c r="X138" s="228">
        <v>178238</v>
      </c>
      <c r="Y138" s="229">
        <v>149054.15100000001</v>
      </c>
      <c r="Z138" s="230">
        <f t="shared" si="31"/>
        <v>0.2462422663516935</v>
      </c>
      <c r="AA138" s="227">
        <v>522</v>
      </c>
      <c r="AB138" s="228">
        <v>1001465</v>
      </c>
      <c r="AC138" s="228">
        <v>189392</v>
      </c>
      <c r="AD138" s="229">
        <v>165121.41399999999</v>
      </c>
      <c r="AE138" s="230">
        <f t="shared" si="32"/>
        <v>0.28644285951737042</v>
      </c>
      <c r="AF138" s="227"/>
      <c r="AG138" s="228"/>
      <c r="AH138" s="228"/>
      <c r="AI138" s="229"/>
      <c r="AJ138" s="230" t="e">
        <f t="shared" si="33"/>
        <v>#DIV/0!</v>
      </c>
    </row>
    <row r="139" spans="1:36" ht="12.75" customHeight="1" x14ac:dyDescent="0.2">
      <c r="A139" s="114" t="str">
        <f>$A$19</f>
        <v>120.0% oder höher</v>
      </c>
      <c r="B139" s="209">
        <v>476</v>
      </c>
      <c r="C139" s="210">
        <v>336166</v>
      </c>
      <c r="D139" s="210">
        <v>120931</v>
      </c>
      <c r="E139" s="211">
        <v>105961.887</v>
      </c>
      <c r="F139" s="212">
        <f t="shared" si="27"/>
        <v>0.1390908065252589</v>
      </c>
      <c r="G139" s="217">
        <v>338</v>
      </c>
      <c r="H139" s="218">
        <v>126228</v>
      </c>
      <c r="I139" s="218">
        <v>56815</v>
      </c>
      <c r="J139" s="219">
        <v>45196.591</v>
      </c>
      <c r="K139" s="220">
        <f t="shared" si="28"/>
        <v>6.4739237910646133E-2</v>
      </c>
      <c r="L139" s="227">
        <v>511</v>
      </c>
      <c r="M139" s="228">
        <v>302469</v>
      </c>
      <c r="N139" s="228">
        <v>112320</v>
      </c>
      <c r="O139" s="229">
        <v>88643.338000000003</v>
      </c>
      <c r="P139" s="230">
        <f t="shared" si="29"/>
        <v>0.13238334041695926</v>
      </c>
      <c r="Q139" s="227">
        <v>379</v>
      </c>
      <c r="R139" s="228">
        <v>149417</v>
      </c>
      <c r="S139" s="228">
        <v>55607</v>
      </c>
      <c r="T139" s="229">
        <v>46897.88</v>
      </c>
      <c r="U139" s="230">
        <f t="shared" si="30"/>
        <v>7.3859520055522182E-2</v>
      </c>
      <c r="V139" s="227">
        <v>384</v>
      </c>
      <c r="W139" s="228">
        <v>146803</v>
      </c>
      <c r="X139" s="228">
        <v>51847</v>
      </c>
      <c r="Y139" s="229">
        <v>43936.254999999997</v>
      </c>
      <c r="Z139" s="230">
        <f t="shared" si="31"/>
        <v>7.2584110765260904E-2</v>
      </c>
      <c r="AA139" s="227">
        <v>492</v>
      </c>
      <c r="AB139" s="228">
        <v>326126</v>
      </c>
      <c r="AC139" s="228">
        <v>132542</v>
      </c>
      <c r="AD139" s="229">
        <v>100006.372</v>
      </c>
      <c r="AE139" s="230">
        <f t="shared" si="32"/>
        <v>0.17348513721931844</v>
      </c>
      <c r="AF139" s="227"/>
      <c r="AG139" s="228"/>
      <c r="AH139" s="228"/>
      <c r="AI139" s="229"/>
      <c r="AJ139" s="230" t="e">
        <f t="shared" si="33"/>
        <v>#DIV/0!</v>
      </c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4">SUM(B$132:B$155)</f>
        <v>1342</v>
      </c>
      <c r="C156" s="214">
        <f t="shared" si="34"/>
        <v>3188608</v>
      </c>
      <c r="D156" s="214">
        <f t="shared" si="34"/>
        <v>792318</v>
      </c>
      <c r="E156" s="215">
        <f t="shared" si="34"/>
        <v>761818.04999999993</v>
      </c>
      <c r="F156" s="216">
        <f t="shared" si="34"/>
        <v>1</v>
      </c>
      <c r="G156" s="223">
        <f t="shared" ref="G156:AJ156" si="35">SUM(G$132:G$155)</f>
        <v>1442</v>
      </c>
      <c r="H156" s="224">
        <f t="shared" si="35"/>
        <v>2886171</v>
      </c>
      <c r="I156" s="224">
        <f t="shared" si="35"/>
        <v>785072</v>
      </c>
      <c r="J156" s="225">
        <f t="shared" si="35"/>
        <v>698132.88600000006</v>
      </c>
      <c r="K156" s="226">
        <f t="shared" si="35"/>
        <v>0.99999999999999989</v>
      </c>
      <c r="L156" s="232">
        <f t="shared" si="35"/>
        <v>1495</v>
      </c>
      <c r="M156" s="233">
        <f t="shared" si="35"/>
        <v>2775445</v>
      </c>
      <c r="N156" s="233">
        <f t="shared" si="35"/>
        <v>760411</v>
      </c>
      <c r="O156" s="234">
        <f t="shared" si="35"/>
        <v>669595.87</v>
      </c>
      <c r="P156" s="235">
        <f t="shared" si="35"/>
        <v>1</v>
      </c>
      <c r="Q156" s="232">
        <f t="shared" si="35"/>
        <v>1517</v>
      </c>
      <c r="R156" s="233">
        <f t="shared" si="35"/>
        <v>2674360</v>
      </c>
      <c r="S156" s="233">
        <f t="shared" si="35"/>
        <v>737571</v>
      </c>
      <c r="T156" s="234">
        <f t="shared" si="35"/>
        <v>634960.53</v>
      </c>
      <c r="U156" s="235">
        <f t="shared" si="35"/>
        <v>1</v>
      </c>
      <c r="V156" s="232">
        <f t="shared" si="35"/>
        <v>1569</v>
      </c>
      <c r="W156" s="233">
        <f t="shared" si="35"/>
        <v>2643137</v>
      </c>
      <c r="X156" s="233">
        <f t="shared" si="35"/>
        <v>722497</v>
      </c>
      <c r="Y156" s="234">
        <f t="shared" si="35"/>
        <v>605315.05500000005</v>
      </c>
      <c r="Z156" s="235">
        <f t="shared" si="35"/>
        <v>1</v>
      </c>
      <c r="AA156" s="232">
        <f t="shared" si="35"/>
        <v>1653</v>
      </c>
      <c r="AB156" s="233">
        <f t="shared" si="35"/>
        <v>2649952</v>
      </c>
      <c r="AC156" s="233">
        <f t="shared" si="35"/>
        <v>709773</v>
      </c>
      <c r="AD156" s="234">
        <f t="shared" si="35"/>
        <v>576454.98399999994</v>
      </c>
      <c r="AE156" s="235">
        <f t="shared" si="35"/>
        <v>1.0000000000000002</v>
      </c>
      <c r="AF156" s="232">
        <f t="shared" si="35"/>
        <v>0</v>
      </c>
      <c r="AG156" s="233">
        <f t="shared" si="35"/>
        <v>0</v>
      </c>
      <c r="AH156" s="233">
        <f t="shared" si="35"/>
        <v>0</v>
      </c>
      <c r="AI156" s="234">
        <f t="shared" si="35"/>
        <v>0</v>
      </c>
      <c r="AJ156" s="235" t="e">
        <f t="shared" si="35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ht="12.75" customHeight="1" x14ac:dyDescent="0.2">
      <c r="A172" s="114" t="str">
        <f>$A$12</f>
        <v>unter 60.0%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9" si="36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79" si="37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79" si="38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79" si="39">T172/T$196</f>
        <v>0</v>
      </c>
      <c r="V172" s="255">
        <v>1</v>
      </c>
      <c r="W172" s="256">
        <v>0</v>
      </c>
      <c r="X172" s="256">
        <v>0</v>
      </c>
      <c r="Y172" s="257">
        <v>0</v>
      </c>
      <c r="Z172" s="258">
        <f t="shared" ref="Z172:Z179" si="40">Y172/Y$196</f>
        <v>0</v>
      </c>
      <c r="AA172" s="255">
        <v>2</v>
      </c>
      <c r="AB172" s="256">
        <v>10</v>
      </c>
      <c r="AC172" s="256">
        <v>1</v>
      </c>
      <c r="AD172" s="257">
        <v>1.867</v>
      </c>
      <c r="AE172" s="258">
        <f t="shared" ref="AE172:AE179" si="41">AD172/AD$196</f>
        <v>1.8254720622353976E-5</v>
      </c>
      <c r="AF172" s="255"/>
      <c r="AG172" s="256"/>
      <c r="AH172" s="256"/>
      <c r="AI172" s="257"/>
      <c r="AJ172" s="258" t="e">
        <f t="shared" ref="AJ172:AJ179" si="42">AI172/AI$196</f>
        <v>#DIV/0!</v>
      </c>
    </row>
    <row r="173" spans="1:36" ht="12.75" customHeight="1" x14ac:dyDescent="0.2">
      <c r="A173" s="114" t="str">
        <f>$A$13</f>
        <v>60.0% – 69.9%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6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7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8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9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0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1"/>
        <v>0</v>
      </c>
      <c r="AF173" s="255"/>
      <c r="AG173" s="256"/>
      <c r="AH173" s="256"/>
      <c r="AI173" s="257"/>
      <c r="AJ173" s="258" t="e">
        <f t="shared" si="42"/>
        <v>#DIV/0!</v>
      </c>
    </row>
    <row r="174" spans="1:36" x14ac:dyDescent="0.2">
      <c r="A174" s="114" t="str">
        <f>$A$14</f>
        <v>70.0% – 79.9%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6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7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38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39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0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1"/>
        <v>0</v>
      </c>
      <c r="AF174" s="255"/>
      <c r="AG174" s="256"/>
      <c r="AH174" s="256"/>
      <c r="AI174" s="257"/>
      <c r="AJ174" s="258" t="e">
        <f t="shared" si="42"/>
        <v>#DIV/0!</v>
      </c>
    </row>
    <row r="175" spans="1:36" x14ac:dyDescent="0.2">
      <c r="A175" s="114" t="str">
        <f>$A$15</f>
        <v>80.0% – 89.9%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6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7"/>
        <v>0</v>
      </c>
      <c r="L175" s="255">
        <v>1</v>
      </c>
      <c r="M175" s="256">
        <v>278</v>
      </c>
      <c r="N175" s="256">
        <v>0</v>
      </c>
      <c r="O175" s="257">
        <v>53.587000000000003</v>
      </c>
      <c r="P175" s="258">
        <f t="shared" si="38"/>
        <v>5.3758060298191262E-4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9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0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1"/>
        <v>0</v>
      </c>
      <c r="AF175" s="255"/>
      <c r="AG175" s="256"/>
      <c r="AH175" s="256"/>
      <c r="AI175" s="257"/>
      <c r="AJ175" s="258" t="e">
        <f t="shared" si="42"/>
        <v>#DIV/0!</v>
      </c>
    </row>
    <row r="176" spans="1:36" x14ac:dyDescent="0.2">
      <c r="A176" s="114" t="str">
        <f>$A$16</f>
        <v>90.0% – 99.9%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6"/>
        <v>0</v>
      </c>
      <c r="G176" s="245">
        <v>2</v>
      </c>
      <c r="H176" s="246">
        <v>13</v>
      </c>
      <c r="I176" s="246">
        <v>0</v>
      </c>
      <c r="J176" s="247">
        <v>3.0049999999999999</v>
      </c>
      <c r="K176" s="248">
        <f t="shared" si="37"/>
        <v>3.1269494982255414E-5</v>
      </c>
      <c r="L176" s="255">
        <v>2</v>
      </c>
      <c r="M176" s="256">
        <v>10</v>
      </c>
      <c r="N176" s="256">
        <v>1</v>
      </c>
      <c r="O176" s="257">
        <v>2.294</v>
      </c>
      <c r="P176" s="258">
        <f t="shared" si="38"/>
        <v>2.3013229015255708E-5</v>
      </c>
      <c r="Q176" s="255">
        <v>3</v>
      </c>
      <c r="R176" s="256">
        <v>587</v>
      </c>
      <c r="S176" s="256">
        <v>156</v>
      </c>
      <c r="T176" s="257">
        <v>230.39400000000001</v>
      </c>
      <c r="U176" s="258">
        <f t="shared" si="39"/>
        <v>2.3551111485012911E-3</v>
      </c>
      <c r="V176" s="255">
        <v>3</v>
      </c>
      <c r="W176" s="256">
        <v>587</v>
      </c>
      <c r="X176" s="256">
        <v>156</v>
      </c>
      <c r="Y176" s="257">
        <v>223.809</v>
      </c>
      <c r="Z176" s="258">
        <f t="shared" si="40"/>
        <v>2.2683293250653795E-3</v>
      </c>
      <c r="AA176" s="255">
        <v>1</v>
      </c>
      <c r="AB176" s="256">
        <v>312</v>
      </c>
      <c r="AC176" s="256">
        <v>0</v>
      </c>
      <c r="AD176" s="257">
        <v>52.719000000000001</v>
      </c>
      <c r="AE176" s="258">
        <f t="shared" si="41"/>
        <v>5.1546364032666275E-4</v>
      </c>
      <c r="AF176" s="255"/>
      <c r="AG176" s="256"/>
      <c r="AH176" s="256"/>
      <c r="AI176" s="257"/>
      <c r="AJ176" s="258" t="e">
        <f t="shared" si="42"/>
        <v>#DIV/0!</v>
      </c>
    </row>
    <row r="177" spans="1:36" x14ac:dyDescent="0.2">
      <c r="A177" s="114" t="str">
        <f>$A$17</f>
        <v>100.0% – 109.9%</v>
      </c>
      <c r="B177" s="237">
        <v>45</v>
      </c>
      <c r="C177" s="238">
        <v>734064</v>
      </c>
      <c r="D177" s="238">
        <v>0</v>
      </c>
      <c r="E177" s="239">
        <v>70610.945999999996</v>
      </c>
      <c r="F177" s="240">
        <f t="shared" si="36"/>
        <v>0.9246356243282372</v>
      </c>
      <c r="G177" s="245">
        <v>63</v>
      </c>
      <c r="H177" s="246">
        <v>1041294</v>
      </c>
      <c r="I177" s="246">
        <v>422</v>
      </c>
      <c r="J177" s="247">
        <v>94907.254000000001</v>
      </c>
      <c r="K177" s="248">
        <f t="shared" si="37"/>
        <v>0.98758798759821642</v>
      </c>
      <c r="L177" s="255">
        <v>69</v>
      </c>
      <c r="M177" s="256">
        <v>990812</v>
      </c>
      <c r="N177" s="256">
        <v>30</v>
      </c>
      <c r="O177" s="257">
        <v>93700.445999999996</v>
      </c>
      <c r="P177" s="258">
        <f t="shared" si="38"/>
        <v>0.93999556348282498</v>
      </c>
      <c r="Q177" s="255">
        <v>75</v>
      </c>
      <c r="R177" s="256">
        <v>1044134</v>
      </c>
      <c r="S177" s="256">
        <v>591</v>
      </c>
      <c r="T177" s="257">
        <v>96619.637000000002</v>
      </c>
      <c r="U177" s="258">
        <f t="shared" si="39"/>
        <v>0.98765586023441521</v>
      </c>
      <c r="V177" s="255">
        <v>76</v>
      </c>
      <c r="W177" s="256">
        <v>1077630</v>
      </c>
      <c r="X177" s="256">
        <v>11768</v>
      </c>
      <c r="Y177" s="257">
        <v>97237.672999999995</v>
      </c>
      <c r="Z177" s="258">
        <f t="shared" si="40"/>
        <v>0.98551472535518259</v>
      </c>
      <c r="AA177" s="255">
        <v>78</v>
      </c>
      <c r="AB177" s="256">
        <v>1002659</v>
      </c>
      <c r="AC177" s="256">
        <v>4417</v>
      </c>
      <c r="AD177" s="257">
        <v>93824.3</v>
      </c>
      <c r="AE177" s="258">
        <f t="shared" si="41"/>
        <v>0.91737353191640403</v>
      </c>
      <c r="AF177" s="255"/>
      <c r="AG177" s="256"/>
      <c r="AH177" s="256"/>
      <c r="AI177" s="257"/>
      <c r="AJ177" s="258" t="e">
        <f t="shared" si="42"/>
        <v>#DIV/0!</v>
      </c>
    </row>
    <row r="178" spans="1:36" x14ac:dyDescent="0.2">
      <c r="A178" s="114" t="str">
        <f>$A$18</f>
        <v>110.0% – 119.9%</v>
      </c>
      <c r="B178" s="237">
        <v>17</v>
      </c>
      <c r="C178" s="238">
        <v>80280</v>
      </c>
      <c r="D178" s="238">
        <v>521</v>
      </c>
      <c r="E178" s="239">
        <v>5560.9269999999997</v>
      </c>
      <c r="F178" s="240">
        <f t="shared" si="36"/>
        <v>7.2819180307947595E-2</v>
      </c>
      <c r="G178" s="245">
        <v>15</v>
      </c>
      <c r="H178" s="246">
        <v>6982</v>
      </c>
      <c r="I178" s="246">
        <v>212</v>
      </c>
      <c r="J178" s="247">
        <v>920.3</v>
      </c>
      <c r="K178" s="248">
        <f t="shared" si="37"/>
        <v>9.5764779474774228E-3</v>
      </c>
      <c r="L178" s="255">
        <v>18</v>
      </c>
      <c r="M178" s="256">
        <v>81098</v>
      </c>
      <c r="N178" s="256">
        <v>812</v>
      </c>
      <c r="O178" s="257">
        <v>5580.4719999999998</v>
      </c>
      <c r="P178" s="258">
        <f t="shared" si="38"/>
        <v>5.5982859698876217E-2</v>
      </c>
      <c r="Q178" s="255">
        <v>21</v>
      </c>
      <c r="R178" s="256">
        <v>6737</v>
      </c>
      <c r="S178" s="256">
        <v>353</v>
      </c>
      <c r="T178" s="257">
        <v>733.24300000000005</v>
      </c>
      <c r="U178" s="258">
        <f t="shared" si="39"/>
        <v>7.4952853106440807E-3</v>
      </c>
      <c r="V178" s="255">
        <v>20</v>
      </c>
      <c r="W178" s="256">
        <v>5525</v>
      </c>
      <c r="X178" s="256">
        <v>144</v>
      </c>
      <c r="Y178" s="257">
        <v>879.07100000000003</v>
      </c>
      <c r="Z178" s="258">
        <f t="shared" si="40"/>
        <v>8.9094832116427321E-3</v>
      </c>
      <c r="AA178" s="255">
        <v>25</v>
      </c>
      <c r="AB178" s="256">
        <v>8080</v>
      </c>
      <c r="AC178" s="256">
        <v>417</v>
      </c>
      <c r="AD178" s="257">
        <v>941.39</v>
      </c>
      <c r="AE178" s="258">
        <f t="shared" si="41"/>
        <v>9.2045053276260374E-3</v>
      </c>
      <c r="AF178" s="255"/>
      <c r="AG178" s="256"/>
      <c r="AH178" s="256"/>
      <c r="AI178" s="257"/>
      <c r="AJ178" s="258" t="e">
        <f t="shared" si="42"/>
        <v>#DIV/0!</v>
      </c>
    </row>
    <row r="179" spans="1:36" ht="12.75" customHeight="1" x14ac:dyDescent="0.2">
      <c r="A179" s="114" t="str">
        <f>$A$19</f>
        <v>120.0% oder höher</v>
      </c>
      <c r="B179" s="237">
        <v>14</v>
      </c>
      <c r="C179" s="238">
        <v>1100</v>
      </c>
      <c r="D179" s="238">
        <v>13</v>
      </c>
      <c r="E179" s="239">
        <v>194.36699999999999</v>
      </c>
      <c r="F179" s="240">
        <f t="shared" si="36"/>
        <v>2.545195363815215E-3</v>
      </c>
      <c r="G179" s="245">
        <v>26</v>
      </c>
      <c r="H179" s="246">
        <v>1896</v>
      </c>
      <c r="I179" s="246">
        <v>44</v>
      </c>
      <c r="J179" s="247">
        <v>269.49</v>
      </c>
      <c r="K179" s="248">
        <f t="shared" si="37"/>
        <v>2.8042649593237978E-3</v>
      </c>
      <c r="L179" s="255">
        <v>31</v>
      </c>
      <c r="M179" s="256">
        <v>2546</v>
      </c>
      <c r="N179" s="256">
        <v>53</v>
      </c>
      <c r="O179" s="257">
        <v>344.99700000000001</v>
      </c>
      <c r="P179" s="258">
        <f t="shared" si="38"/>
        <v>3.4609829863017322E-3</v>
      </c>
      <c r="Q179" s="255">
        <v>27</v>
      </c>
      <c r="R179" s="256">
        <v>2236</v>
      </c>
      <c r="S179" s="256">
        <v>56</v>
      </c>
      <c r="T179" s="257">
        <v>243.95599999999999</v>
      </c>
      <c r="U179" s="258">
        <f t="shared" si="39"/>
        <v>2.4937433064393211E-3</v>
      </c>
      <c r="V179" s="255">
        <v>36</v>
      </c>
      <c r="W179" s="256">
        <v>2933</v>
      </c>
      <c r="X179" s="256">
        <v>202</v>
      </c>
      <c r="Y179" s="257">
        <v>326.33699999999999</v>
      </c>
      <c r="Z179" s="258">
        <f t="shared" si="40"/>
        <v>3.3074621081094178E-3</v>
      </c>
      <c r="AA179" s="255">
        <v>43</v>
      </c>
      <c r="AB179" s="256">
        <v>3644</v>
      </c>
      <c r="AC179" s="256">
        <v>298</v>
      </c>
      <c r="AD179" s="257">
        <v>7454.6390000000001</v>
      </c>
      <c r="AE179" s="258">
        <f t="shared" si="41"/>
        <v>7.2888244395021007E-2</v>
      </c>
      <c r="AF179" s="255"/>
      <c r="AG179" s="256"/>
      <c r="AH179" s="256"/>
      <c r="AI179" s="257"/>
      <c r="AJ179" s="258" t="e">
        <f t="shared" si="42"/>
        <v>#DIV/0!</v>
      </c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3">SUM(B$172:B$195)</f>
        <v>76</v>
      </c>
      <c r="C196" s="242">
        <f t="shared" si="43"/>
        <v>815444</v>
      </c>
      <c r="D196" s="242">
        <f t="shared" si="43"/>
        <v>534</v>
      </c>
      <c r="E196" s="243">
        <f t="shared" si="43"/>
        <v>76366.239999999991</v>
      </c>
      <c r="F196" s="244">
        <f t="shared" si="43"/>
        <v>1</v>
      </c>
      <c r="G196" s="249">
        <f t="shared" ref="G196:AJ196" si="44">SUM(G$172:G$195)</f>
        <v>106</v>
      </c>
      <c r="H196" s="250">
        <f t="shared" si="44"/>
        <v>1050185</v>
      </c>
      <c r="I196" s="250">
        <f t="shared" si="44"/>
        <v>678</v>
      </c>
      <c r="J196" s="254">
        <f t="shared" si="44"/>
        <v>96100.049000000014</v>
      </c>
      <c r="K196" s="251">
        <f t="shared" si="44"/>
        <v>0.99999999999999989</v>
      </c>
      <c r="L196" s="260">
        <f t="shared" si="44"/>
        <v>121</v>
      </c>
      <c r="M196" s="261">
        <f t="shared" si="44"/>
        <v>1074744</v>
      </c>
      <c r="N196" s="261">
        <f t="shared" si="44"/>
        <v>896</v>
      </c>
      <c r="O196" s="262">
        <f t="shared" si="44"/>
        <v>99681.795999999988</v>
      </c>
      <c r="P196" s="263">
        <f t="shared" si="44"/>
        <v>1</v>
      </c>
      <c r="Q196" s="260">
        <f t="shared" si="44"/>
        <v>126</v>
      </c>
      <c r="R196" s="261">
        <f t="shared" si="44"/>
        <v>1053694</v>
      </c>
      <c r="S196" s="261">
        <f t="shared" si="44"/>
        <v>1156</v>
      </c>
      <c r="T196" s="262">
        <f t="shared" si="44"/>
        <v>97827.23000000001</v>
      </c>
      <c r="U196" s="263">
        <f t="shared" si="44"/>
        <v>0.99999999999999989</v>
      </c>
      <c r="V196" s="260">
        <f t="shared" si="44"/>
        <v>136</v>
      </c>
      <c r="W196" s="261">
        <f t="shared" si="44"/>
        <v>1086675</v>
      </c>
      <c r="X196" s="261">
        <f t="shared" si="44"/>
        <v>12270</v>
      </c>
      <c r="Y196" s="262">
        <f t="shared" si="44"/>
        <v>98666.889999999985</v>
      </c>
      <c r="Z196" s="263">
        <f t="shared" si="44"/>
        <v>1.0000000000000002</v>
      </c>
      <c r="AA196" s="260">
        <f t="shared" si="44"/>
        <v>149</v>
      </c>
      <c r="AB196" s="261">
        <f t="shared" si="44"/>
        <v>1014705</v>
      </c>
      <c r="AC196" s="261">
        <f t="shared" si="44"/>
        <v>5133</v>
      </c>
      <c r="AD196" s="262">
        <f t="shared" si="44"/>
        <v>102274.91499999999</v>
      </c>
      <c r="AE196" s="263">
        <f t="shared" si="44"/>
        <v>1.0000000000000002</v>
      </c>
      <c r="AF196" s="260">
        <f t="shared" si="44"/>
        <v>0</v>
      </c>
      <c r="AG196" s="261">
        <f t="shared" si="44"/>
        <v>0</v>
      </c>
      <c r="AH196" s="261">
        <f t="shared" si="44"/>
        <v>0</v>
      </c>
      <c r="AI196" s="262">
        <f t="shared" si="44"/>
        <v>0</v>
      </c>
      <c r="AJ196" s="263" t="e">
        <f t="shared" si="44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Translation!$A$213</f>
        <v>Beitrags- und Leistungsprimat für Altersleistungen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Translation!$A214</f>
        <v>Beitragsprimat</v>
      </c>
      <c r="B12" s="30">
        <v>1307</v>
      </c>
      <c r="C12" s="6">
        <v>4022658</v>
      </c>
      <c r="D12" s="6">
        <v>802807</v>
      </c>
      <c r="E12" s="150">
        <v>839628.527</v>
      </c>
      <c r="F12" s="31">
        <f t="shared" ref="F12:F17" si="0">E12/E$36</f>
        <v>0.85930707755863966</v>
      </c>
      <c r="G12" s="41">
        <v>1430</v>
      </c>
      <c r="H12" s="42">
        <v>3975494</v>
      </c>
      <c r="I12" s="42">
        <v>792313</v>
      </c>
      <c r="J12" s="160">
        <v>798722.36800000002</v>
      </c>
      <c r="K12" s="44">
        <f t="shared" ref="K12:K17" si="1">J12/J$36</f>
        <v>0.86616063083678063</v>
      </c>
      <c r="L12" s="76">
        <v>1477</v>
      </c>
      <c r="M12" s="122">
        <v>3876367</v>
      </c>
      <c r="N12" s="122">
        <v>754786</v>
      </c>
      <c r="O12" s="166">
        <v>766827.07700000005</v>
      </c>
      <c r="P12" s="124">
        <f t="shared" ref="P12:P17" si="2">O12/O$36</f>
        <v>0.84892887010296247</v>
      </c>
      <c r="Q12" s="76">
        <v>1496</v>
      </c>
      <c r="R12" s="122">
        <v>3750046</v>
      </c>
      <c r="S12" s="122">
        <v>726310</v>
      </c>
      <c r="T12" s="166">
        <v>728017.92099999997</v>
      </c>
      <c r="U12" s="124">
        <f t="shared" ref="U12:U17" si="3">T12/T$36</f>
        <v>0.84646835220698313</v>
      </c>
      <c r="V12" s="76">
        <v>1538</v>
      </c>
      <c r="W12" s="122">
        <v>3694370</v>
      </c>
      <c r="X12" s="122">
        <v>691199</v>
      </c>
      <c r="Y12" s="166">
        <v>677525.80599999998</v>
      </c>
      <c r="Z12" s="124">
        <f t="shared" ref="Z12:Z17" si="4">Y12/Y$36</f>
        <v>0.82300917587845712</v>
      </c>
      <c r="AA12" s="76">
        <v>1617</v>
      </c>
      <c r="AB12" s="122">
        <v>3555318</v>
      </c>
      <c r="AC12" s="122">
        <v>642551</v>
      </c>
      <c r="AD12" s="166">
        <v>627853.41800000006</v>
      </c>
      <c r="AE12" s="124">
        <f t="shared" ref="AE12:AE17" si="5">AD12/AD$36</f>
        <v>0.78088208823635985</v>
      </c>
      <c r="AF12" s="76">
        <v>1639</v>
      </c>
      <c r="AG12" s="122">
        <v>3431900</v>
      </c>
      <c r="AH12" s="122">
        <v>704716</v>
      </c>
      <c r="AI12" s="166">
        <v>559687.23399999994</v>
      </c>
      <c r="AJ12" s="124">
        <f t="shared" ref="AJ12:AJ17" si="6">AI12/AI$36</f>
        <v>0.7507996564272067</v>
      </c>
    </row>
    <row r="13" spans="1:36" ht="12.75" customHeight="1" x14ac:dyDescent="0.2">
      <c r="A13" s="114" t="str">
        <f>Translation!$A215</f>
        <v>1e-Einrichtung</v>
      </c>
      <c r="B13" s="30">
        <v>22</v>
      </c>
      <c r="C13" s="6">
        <v>20075</v>
      </c>
      <c r="D13" s="6">
        <v>16</v>
      </c>
      <c r="E13" s="150">
        <v>5128.5950000000003</v>
      </c>
      <c r="F13" s="31">
        <f t="shared" si="0"/>
        <v>5.2487949607646573E-3</v>
      </c>
      <c r="G13" s="41">
        <v>16</v>
      </c>
      <c r="H13" s="42">
        <v>11264</v>
      </c>
      <c r="I13" s="42">
        <v>11</v>
      </c>
      <c r="J13" s="160">
        <v>3718.19</v>
      </c>
      <c r="K13" s="44">
        <f t="shared" si="1"/>
        <v>4.0321267126088665E-3</v>
      </c>
      <c r="L13" s="76">
        <v>14</v>
      </c>
      <c r="M13" s="122">
        <v>7668</v>
      </c>
      <c r="N13" s="122">
        <v>2</v>
      </c>
      <c r="O13" s="166">
        <v>2906.17</v>
      </c>
      <c r="P13" s="124">
        <f t="shared" si="2"/>
        <v>3.2173245943258816E-3</v>
      </c>
      <c r="Q13" s="76">
        <v>13</v>
      </c>
      <c r="R13" s="122">
        <v>6246</v>
      </c>
      <c r="S13" s="122">
        <v>2</v>
      </c>
      <c r="T13" s="166">
        <v>2303.944</v>
      </c>
      <c r="U13" s="124">
        <f t="shared" si="3"/>
        <v>2.6788017506194956E-3</v>
      </c>
      <c r="V13" s="76">
        <v>8</v>
      </c>
      <c r="W13" s="122">
        <v>4097</v>
      </c>
      <c r="X13" s="122">
        <v>0</v>
      </c>
      <c r="Y13" s="166">
        <v>1689.7</v>
      </c>
      <c r="Z13" s="124">
        <f t="shared" si="4"/>
        <v>2.0525249254960912E-3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</row>
    <row r="14" spans="1:36" x14ac:dyDescent="0.2">
      <c r="A14" s="114" t="str">
        <f>Translation!$A216</f>
        <v>Mischform</v>
      </c>
      <c r="B14" s="30">
        <v>29</v>
      </c>
      <c r="C14" s="6">
        <v>58381</v>
      </c>
      <c r="D14" s="6">
        <v>27782</v>
      </c>
      <c r="E14" s="150">
        <v>28053.547999999999</v>
      </c>
      <c r="F14" s="31">
        <f t="shared" si="0"/>
        <v>2.8711044910734698E-2</v>
      </c>
      <c r="G14" s="41">
        <v>28</v>
      </c>
      <c r="H14" s="42">
        <v>36441</v>
      </c>
      <c r="I14" s="42">
        <v>25597</v>
      </c>
      <c r="J14" s="160">
        <v>22987.841</v>
      </c>
      <c r="K14" s="44">
        <f t="shared" si="1"/>
        <v>2.4928765813824822E-2</v>
      </c>
      <c r="L14" s="76">
        <v>30</v>
      </c>
      <c r="M14" s="122">
        <v>43865</v>
      </c>
      <c r="N14" s="122">
        <v>29318</v>
      </c>
      <c r="O14" s="166">
        <v>24876.284</v>
      </c>
      <c r="P14" s="124">
        <f t="shared" si="2"/>
        <v>2.7539710453495635E-2</v>
      </c>
      <c r="Q14" s="76">
        <v>35</v>
      </c>
      <c r="R14" s="122">
        <v>46550</v>
      </c>
      <c r="S14" s="122">
        <v>30366</v>
      </c>
      <c r="T14" s="166">
        <v>24980.77</v>
      </c>
      <c r="U14" s="124">
        <f t="shared" si="3"/>
        <v>2.9045207004954537E-2</v>
      </c>
      <c r="V14" s="76">
        <v>44</v>
      </c>
      <c r="W14" s="122">
        <v>61755</v>
      </c>
      <c r="X14" s="122">
        <v>37108</v>
      </c>
      <c r="Y14" s="166">
        <v>29612.238999999998</v>
      </c>
      <c r="Z14" s="124">
        <f t="shared" si="4"/>
        <v>3.5970798749628594E-2</v>
      </c>
      <c r="AA14" s="76">
        <v>47</v>
      </c>
      <c r="AB14" s="122">
        <v>88788</v>
      </c>
      <c r="AC14" s="122">
        <v>46925</v>
      </c>
      <c r="AD14" s="166">
        <v>35473.014999999999</v>
      </c>
      <c r="AE14" s="124">
        <f t="shared" si="5"/>
        <v>4.4118963495456694E-2</v>
      </c>
      <c r="AF14" s="76">
        <v>48</v>
      </c>
      <c r="AG14" s="122">
        <v>94836</v>
      </c>
      <c r="AH14" s="122">
        <v>48103</v>
      </c>
      <c r="AI14" s="166">
        <v>36353.866999999998</v>
      </c>
      <c r="AJ14" s="124">
        <f t="shared" si="6"/>
        <v>4.8767363619017921E-2</v>
      </c>
    </row>
    <row r="15" spans="1:36" x14ac:dyDescent="0.2">
      <c r="A15" s="114" t="str">
        <f>Translation!$A217</f>
        <v>Andere</v>
      </c>
      <c r="B15" s="30">
        <v>19</v>
      </c>
      <c r="C15" s="6">
        <v>1234</v>
      </c>
      <c r="D15" s="6">
        <v>77</v>
      </c>
      <c r="E15" s="150">
        <v>387.29</v>
      </c>
      <c r="F15" s="31">
        <f t="shared" si="0"/>
        <v>3.9636699726816881E-4</v>
      </c>
      <c r="G15" s="41">
        <v>24</v>
      </c>
      <c r="H15" s="42">
        <v>2217</v>
      </c>
      <c r="I15" s="42">
        <v>77</v>
      </c>
      <c r="J15" s="160">
        <v>277.48399999999998</v>
      </c>
      <c r="K15" s="44">
        <f t="shared" si="1"/>
        <v>3.0091271525165702E-4</v>
      </c>
      <c r="L15" s="76">
        <v>30</v>
      </c>
      <c r="M15" s="122">
        <v>2399</v>
      </c>
      <c r="N15" s="122">
        <v>122</v>
      </c>
      <c r="O15" s="166">
        <v>113.748</v>
      </c>
      <c r="P15" s="124">
        <f t="shared" si="2"/>
        <v>1.2592664501917658E-4</v>
      </c>
      <c r="Q15" s="76">
        <v>28</v>
      </c>
      <c r="R15" s="122">
        <v>2150</v>
      </c>
      <c r="S15" s="122">
        <v>244</v>
      </c>
      <c r="T15" s="166">
        <v>148.21100000000001</v>
      </c>
      <c r="U15" s="124">
        <f t="shared" si="3"/>
        <v>1.7232531965232927E-4</v>
      </c>
      <c r="V15" s="76">
        <v>21</v>
      </c>
      <c r="W15" s="122">
        <v>8883</v>
      </c>
      <c r="X15" s="122">
        <v>2335</v>
      </c>
      <c r="Y15" s="166">
        <v>2979.8530000000001</v>
      </c>
      <c r="Z15" s="124">
        <f t="shared" si="4"/>
        <v>3.6197091535860233E-3</v>
      </c>
      <c r="AA15" s="76">
        <v>28</v>
      </c>
      <c r="AB15" s="122">
        <v>10266</v>
      </c>
      <c r="AC15" s="122">
        <v>2775</v>
      </c>
      <c r="AD15" s="166">
        <v>3306.1089999999999</v>
      </c>
      <c r="AE15" s="124">
        <f t="shared" si="5"/>
        <v>4.1119172498588243E-3</v>
      </c>
      <c r="AF15" s="76">
        <v>44</v>
      </c>
      <c r="AG15" s="122">
        <v>10679</v>
      </c>
      <c r="AH15" s="122">
        <v>2850</v>
      </c>
      <c r="AI15" s="166">
        <v>1961.779</v>
      </c>
      <c r="AJ15" s="124">
        <f t="shared" si="6"/>
        <v>2.6316537339247394E-3</v>
      </c>
    </row>
    <row r="16" spans="1:36" x14ac:dyDescent="0.2">
      <c r="A16" s="114" t="str">
        <f>Translation!$A218</f>
        <v>Leistungsprimat</v>
      </c>
      <c r="B16" s="30">
        <v>34</v>
      </c>
      <c r="C16" s="6">
        <v>213433</v>
      </c>
      <c r="D16" s="6">
        <v>108123</v>
      </c>
      <c r="E16" s="150">
        <v>99437.583000000013</v>
      </c>
      <c r="F16" s="31">
        <f t="shared" si="0"/>
        <v>0.10176812256788016</v>
      </c>
      <c r="G16" s="41">
        <v>44</v>
      </c>
      <c r="H16" s="42">
        <v>216481</v>
      </c>
      <c r="I16" s="42">
        <v>108936</v>
      </c>
      <c r="J16" s="160">
        <v>92637.47</v>
      </c>
      <c r="K16" s="44">
        <f t="shared" si="1"/>
        <v>0.10045909901739893</v>
      </c>
      <c r="L16" s="76">
        <v>58</v>
      </c>
      <c r="M16" s="122">
        <v>245613</v>
      </c>
      <c r="N16" s="122">
        <v>122575</v>
      </c>
      <c r="O16" s="166">
        <v>104433.44099999999</v>
      </c>
      <c r="P16" s="124">
        <f t="shared" si="2"/>
        <v>0.11561480512130427</v>
      </c>
      <c r="Q16" s="76">
        <v>64</v>
      </c>
      <c r="R16" s="122">
        <v>245102</v>
      </c>
      <c r="S16" s="122">
        <v>121995</v>
      </c>
      <c r="T16" s="166">
        <v>100832.55900000001</v>
      </c>
      <c r="U16" s="124">
        <f t="shared" si="3"/>
        <v>0.11723828164601378</v>
      </c>
      <c r="V16" s="76">
        <v>76</v>
      </c>
      <c r="W16" s="122">
        <v>269050</v>
      </c>
      <c r="X16" s="122">
        <v>137797</v>
      </c>
      <c r="Y16" s="166">
        <v>107744.685</v>
      </c>
      <c r="Z16" s="124">
        <f t="shared" si="4"/>
        <v>0.13088042347885706</v>
      </c>
      <c r="AA16" s="76">
        <v>96</v>
      </c>
      <c r="AB16" s="122">
        <v>349665</v>
      </c>
      <c r="AC16" s="122">
        <v>171436</v>
      </c>
      <c r="AD16" s="166">
        <v>135464.37900000002</v>
      </c>
      <c r="AE16" s="124">
        <f t="shared" si="5"/>
        <v>0.16848153426021756</v>
      </c>
      <c r="AF16" s="76">
        <v>118</v>
      </c>
      <c r="AG16" s="122">
        <v>395333</v>
      </c>
      <c r="AH16" s="122">
        <v>183880</v>
      </c>
      <c r="AI16" s="166">
        <v>145723.77100000001</v>
      </c>
      <c r="AJ16" s="124">
        <f t="shared" si="6"/>
        <v>0.19548303151055427</v>
      </c>
    </row>
    <row r="17" spans="1:36" ht="14.25" customHeight="1" x14ac:dyDescent="0.2">
      <c r="A17" s="114" t="str">
        <f>Translation!$A219</f>
        <v>Rentnerkasse</v>
      </c>
      <c r="B17" s="30">
        <v>45</v>
      </c>
      <c r="C17" s="6">
        <v>0</v>
      </c>
      <c r="D17" s="6">
        <v>10701</v>
      </c>
      <c r="E17" s="150">
        <v>4463.97</v>
      </c>
      <c r="F17" s="31">
        <f t="shared" si="0"/>
        <v>4.5685930047127147E-3</v>
      </c>
      <c r="G17" s="41">
        <v>45</v>
      </c>
      <c r="H17" s="42">
        <v>0</v>
      </c>
      <c r="I17" s="42">
        <v>10361</v>
      </c>
      <c r="J17" s="160">
        <v>3797.806</v>
      </c>
      <c r="K17" s="44">
        <f t="shared" si="1"/>
        <v>4.1184649041351379E-3</v>
      </c>
      <c r="L17" s="181">
        <v>45</v>
      </c>
      <c r="M17" s="122">
        <v>0</v>
      </c>
      <c r="N17" s="122">
        <v>10688</v>
      </c>
      <c r="O17" s="166">
        <v>4131.0630000000001</v>
      </c>
      <c r="P17" s="182">
        <f t="shared" si="2"/>
        <v>4.5733630828924867E-3</v>
      </c>
      <c r="Q17" s="181">
        <v>46</v>
      </c>
      <c r="R17" s="122">
        <v>0</v>
      </c>
      <c r="S17" s="122">
        <v>9908</v>
      </c>
      <c r="T17" s="166">
        <v>3781.7339999999999</v>
      </c>
      <c r="U17" s="182">
        <f t="shared" si="3"/>
        <v>4.3970320717765998E-3</v>
      </c>
      <c r="V17" s="181">
        <v>56</v>
      </c>
      <c r="W17" s="122">
        <v>0</v>
      </c>
      <c r="X17" s="122">
        <v>10162</v>
      </c>
      <c r="Y17" s="166">
        <v>3677.6709999999998</v>
      </c>
      <c r="Z17" s="182">
        <f t="shared" si="4"/>
        <v>4.467367813975341E-3</v>
      </c>
      <c r="AA17" s="181">
        <v>57</v>
      </c>
      <c r="AB17" s="122">
        <v>0</v>
      </c>
      <c r="AC17" s="122">
        <v>5131</v>
      </c>
      <c r="AD17" s="166">
        <v>1934.0940000000001</v>
      </c>
      <c r="AE17" s="182">
        <f t="shared" si="5"/>
        <v>2.4054967581070238E-3</v>
      </c>
      <c r="AF17" s="181">
        <v>56</v>
      </c>
      <c r="AG17" s="122">
        <v>0</v>
      </c>
      <c r="AH17" s="122">
        <v>3783</v>
      </c>
      <c r="AI17" s="166">
        <v>1728.184</v>
      </c>
      <c r="AJ17" s="182">
        <f t="shared" si="6"/>
        <v>2.3182947092965068E-3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977099.51299999992</v>
      </c>
      <c r="F36" s="64">
        <f t="shared" si="7"/>
        <v>1.0000000000000002</v>
      </c>
      <c r="G36" s="45">
        <f t="shared" ref="G36:U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0.99999999999999978</v>
      </c>
      <c r="V36" s="77">
        <f t="shared" ref="V36:AJ36" si="9">SUM(V$12:V$35)</f>
        <v>1743</v>
      </c>
      <c r="W36" s="125">
        <f t="shared" si="9"/>
        <v>4038155</v>
      </c>
      <c r="X36" s="125">
        <f t="shared" si="9"/>
        <v>878601</v>
      </c>
      <c r="Y36" s="167">
        <f t="shared" si="9"/>
        <v>823229.95399999979</v>
      </c>
      <c r="Z36" s="127">
        <f t="shared" si="9"/>
        <v>1.0000000000000002</v>
      </c>
      <c r="AA36" s="77">
        <f t="shared" si="9"/>
        <v>1845</v>
      </c>
      <c r="AB36" s="125">
        <f t="shared" si="9"/>
        <v>4004037</v>
      </c>
      <c r="AC36" s="125">
        <f t="shared" si="9"/>
        <v>868818</v>
      </c>
      <c r="AD36" s="167">
        <f t="shared" si="9"/>
        <v>804031.01500000013</v>
      </c>
      <c r="AE36" s="127">
        <f t="shared" si="9"/>
        <v>0.99999999999999989</v>
      </c>
      <c r="AF36" s="77">
        <f t="shared" si="9"/>
        <v>1905</v>
      </c>
      <c r="AG36" s="125">
        <f t="shared" si="9"/>
        <v>3932748</v>
      </c>
      <c r="AH36" s="125">
        <f t="shared" si="9"/>
        <v>943332</v>
      </c>
      <c r="AI36" s="167">
        <f t="shared" si="9"/>
        <v>745454.83499999985</v>
      </c>
      <c r="AJ36" s="127">
        <f t="shared" si="9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Beitragsprimat</v>
      </c>
      <c r="B52" s="33">
        <v>1280</v>
      </c>
      <c r="C52" s="8">
        <v>3852492</v>
      </c>
      <c r="D52" s="8">
        <v>715845</v>
      </c>
      <c r="E52" s="152">
        <v>766904.32700000005</v>
      </c>
      <c r="F52" s="34">
        <f t="shared" ref="F52:F57" si="10">E52/E$76</f>
        <v>0.91495908018032646</v>
      </c>
      <c r="G52" s="47">
        <v>1404</v>
      </c>
      <c r="H52" s="48">
        <v>3808644</v>
      </c>
      <c r="I52" s="48">
        <v>708377</v>
      </c>
      <c r="J52" s="162">
        <v>729880.85900000005</v>
      </c>
      <c r="K52" s="50">
        <f t="shared" ref="K52:K57" si="11">J52/J$76</f>
        <v>0.91890362965713368</v>
      </c>
      <c r="L52" s="128">
        <v>1452</v>
      </c>
      <c r="M52" s="129">
        <v>3711152</v>
      </c>
      <c r="N52" s="129">
        <v>676809</v>
      </c>
      <c r="O52" s="168">
        <v>698806.89199999999</v>
      </c>
      <c r="P52" s="131">
        <f t="shared" ref="P52:P57" si="12">O52/O$76</f>
        <v>0.90839357865876214</v>
      </c>
      <c r="Q52" s="128">
        <v>1471</v>
      </c>
      <c r="R52" s="129">
        <v>3585934</v>
      </c>
      <c r="S52" s="129">
        <v>651669</v>
      </c>
      <c r="T52" s="168">
        <v>663221.951</v>
      </c>
      <c r="U52" s="131">
        <f t="shared" ref="U52:U57" si="13">T52/T$76</f>
        <v>0.90506690641230125</v>
      </c>
      <c r="V52" s="128">
        <v>1517</v>
      </c>
      <c r="W52" s="129">
        <v>3563877</v>
      </c>
      <c r="X52" s="129">
        <v>636864</v>
      </c>
      <c r="Y52" s="168">
        <v>628863.34</v>
      </c>
      <c r="Z52" s="131">
        <f t="shared" ref="Z52:Z57" si="14">Y52/Y$76</f>
        <v>0.89329469948266926</v>
      </c>
      <c r="AA52" s="128">
        <v>1596</v>
      </c>
      <c r="AB52" s="129">
        <v>3469590</v>
      </c>
      <c r="AC52" s="129">
        <v>608314</v>
      </c>
      <c r="AD52" s="168">
        <v>599377.60900000005</v>
      </c>
      <c r="AE52" s="131">
        <f t="shared" ref="AE52:AE57" si="15">AD52/AD$76</f>
        <v>0.88308708645823175</v>
      </c>
      <c r="AF52" s="128">
        <v>1616</v>
      </c>
      <c r="AG52" s="129">
        <v>3362487</v>
      </c>
      <c r="AH52" s="129">
        <v>676063</v>
      </c>
      <c r="AI52" s="168">
        <v>536275.75899999996</v>
      </c>
      <c r="AJ52" s="131">
        <f t="shared" ref="AJ52:AJ57" si="16">AI52/AI$76</f>
        <v>0.86964767982722069</v>
      </c>
    </row>
    <row r="53" spans="1:36" ht="12.75" customHeight="1" x14ac:dyDescent="0.2">
      <c r="A53" s="114" t="str">
        <f>$A$13</f>
        <v>1e-Einrichtung</v>
      </c>
      <c r="B53" s="33">
        <v>22</v>
      </c>
      <c r="C53" s="8">
        <v>20075</v>
      </c>
      <c r="D53" s="8">
        <v>16</v>
      </c>
      <c r="E53" s="152">
        <v>5128.5950000000003</v>
      </c>
      <c r="F53" s="34">
        <f t="shared" si="10"/>
        <v>6.1186961640619627E-3</v>
      </c>
      <c r="G53" s="47">
        <v>16</v>
      </c>
      <c r="H53" s="48">
        <v>11264</v>
      </c>
      <c r="I53" s="48">
        <v>11</v>
      </c>
      <c r="J53" s="162">
        <v>3718.19</v>
      </c>
      <c r="K53" s="50">
        <f t="shared" si="11"/>
        <v>4.6811178079611175E-3</v>
      </c>
      <c r="L53" s="128">
        <v>14</v>
      </c>
      <c r="M53" s="129">
        <v>7668</v>
      </c>
      <c r="N53" s="129">
        <v>2</v>
      </c>
      <c r="O53" s="168">
        <v>2906.17</v>
      </c>
      <c r="P53" s="131">
        <f t="shared" si="12"/>
        <v>3.777790683968719E-3</v>
      </c>
      <c r="Q53" s="128">
        <v>13</v>
      </c>
      <c r="R53" s="129">
        <v>6246</v>
      </c>
      <c r="S53" s="129">
        <v>2</v>
      </c>
      <c r="T53" s="168">
        <v>2303.944</v>
      </c>
      <c r="U53" s="131">
        <f t="shared" si="13"/>
        <v>3.1440809000412339E-3</v>
      </c>
      <c r="V53" s="128">
        <v>8</v>
      </c>
      <c r="W53" s="129">
        <v>4097</v>
      </c>
      <c r="X53" s="129">
        <v>0</v>
      </c>
      <c r="Y53" s="168">
        <v>1689.7</v>
      </c>
      <c r="Z53" s="131">
        <f t="shared" si="14"/>
        <v>2.4002036018125439E-3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</row>
    <row r="54" spans="1:36" x14ac:dyDescent="0.2">
      <c r="A54" s="114" t="str">
        <f>$A$14</f>
        <v>Mischform</v>
      </c>
      <c r="B54" s="33">
        <v>29</v>
      </c>
      <c r="C54" s="8">
        <v>58381</v>
      </c>
      <c r="D54" s="8">
        <v>27782</v>
      </c>
      <c r="E54" s="152">
        <v>28053.547999999999</v>
      </c>
      <c r="F54" s="34">
        <f t="shared" si="10"/>
        <v>3.3469427111309853E-2</v>
      </c>
      <c r="G54" s="47">
        <v>28</v>
      </c>
      <c r="H54" s="48">
        <v>36441</v>
      </c>
      <c r="I54" s="48">
        <v>25597</v>
      </c>
      <c r="J54" s="162">
        <v>22987.841</v>
      </c>
      <c r="K54" s="50">
        <f t="shared" si="11"/>
        <v>2.8941176182948884E-2</v>
      </c>
      <c r="L54" s="128">
        <v>29</v>
      </c>
      <c r="M54" s="129">
        <v>38281</v>
      </c>
      <c r="N54" s="129">
        <v>25627</v>
      </c>
      <c r="O54" s="168">
        <v>22570.197</v>
      </c>
      <c r="P54" s="131">
        <f t="shared" si="12"/>
        <v>2.9339467395898631E-2</v>
      </c>
      <c r="Q54" s="128">
        <v>34</v>
      </c>
      <c r="R54" s="129">
        <v>41092</v>
      </c>
      <c r="S54" s="129">
        <v>26669</v>
      </c>
      <c r="T54" s="168">
        <v>22761.839</v>
      </c>
      <c r="U54" s="131">
        <f t="shared" si="13"/>
        <v>3.1061980347488333E-2</v>
      </c>
      <c r="V54" s="128">
        <v>43</v>
      </c>
      <c r="W54" s="129">
        <v>56574</v>
      </c>
      <c r="X54" s="129">
        <v>33402</v>
      </c>
      <c r="Y54" s="168">
        <v>27417.475999999999</v>
      </c>
      <c r="Z54" s="131">
        <f t="shared" si="14"/>
        <v>3.8946277237266361E-2</v>
      </c>
      <c r="AA54" s="128">
        <v>46</v>
      </c>
      <c r="AB54" s="129">
        <v>83707</v>
      </c>
      <c r="AC54" s="129">
        <v>43164</v>
      </c>
      <c r="AD54" s="168">
        <v>33287.326000000001</v>
      </c>
      <c r="AE54" s="131">
        <f t="shared" si="15"/>
        <v>4.9043553332545897E-2</v>
      </c>
      <c r="AF54" s="128">
        <v>45</v>
      </c>
      <c r="AG54" s="129">
        <v>81503</v>
      </c>
      <c r="AH54" s="129">
        <v>40997</v>
      </c>
      <c r="AI54" s="168">
        <v>31716.795999999998</v>
      </c>
      <c r="AJ54" s="131">
        <f t="shared" si="16"/>
        <v>5.1433311295641236E-2</v>
      </c>
    </row>
    <row r="55" spans="1:36" x14ac:dyDescent="0.2">
      <c r="A55" s="114" t="str">
        <f>$A$15</f>
        <v>Andere</v>
      </c>
      <c r="B55" s="33">
        <v>19</v>
      </c>
      <c r="C55" s="8">
        <v>1234</v>
      </c>
      <c r="D55" s="8">
        <v>77</v>
      </c>
      <c r="E55" s="152">
        <v>387.29</v>
      </c>
      <c r="F55" s="34">
        <f t="shared" si="10"/>
        <v>4.6205829030749311E-4</v>
      </c>
      <c r="G55" s="47">
        <v>24</v>
      </c>
      <c r="H55" s="48">
        <v>2217</v>
      </c>
      <c r="I55" s="48">
        <v>77</v>
      </c>
      <c r="J55" s="162">
        <v>277.48399999999998</v>
      </c>
      <c r="K55" s="50">
        <f t="shared" si="11"/>
        <v>3.4934613180721873E-4</v>
      </c>
      <c r="L55" s="128">
        <v>30</v>
      </c>
      <c r="M55" s="129">
        <v>2399</v>
      </c>
      <c r="N55" s="129">
        <v>122</v>
      </c>
      <c r="O55" s="168">
        <v>113.748</v>
      </c>
      <c r="P55" s="131">
        <f t="shared" si="12"/>
        <v>1.4786338539041896E-4</v>
      </c>
      <c r="Q55" s="128">
        <v>28</v>
      </c>
      <c r="R55" s="129">
        <v>2150</v>
      </c>
      <c r="S55" s="129">
        <v>244</v>
      </c>
      <c r="T55" s="168">
        <v>148.21100000000001</v>
      </c>
      <c r="U55" s="131">
        <f t="shared" si="13"/>
        <v>2.0225638048321112E-4</v>
      </c>
      <c r="V55" s="128">
        <v>21</v>
      </c>
      <c r="W55" s="129">
        <v>8883</v>
      </c>
      <c r="X55" s="129">
        <v>2335</v>
      </c>
      <c r="Y55" s="168">
        <v>2979.8530000000001</v>
      </c>
      <c r="Z55" s="131">
        <f t="shared" si="14"/>
        <v>4.2328542957163484E-3</v>
      </c>
      <c r="AA55" s="128">
        <v>28</v>
      </c>
      <c r="AB55" s="129">
        <v>10266</v>
      </c>
      <c r="AC55" s="129">
        <v>2775</v>
      </c>
      <c r="AD55" s="168">
        <v>3306.1089999999999</v>
      </c>
      <c r="AE55" s="131">
        <f t="shared" si="15"/>
        <v>4.8710230754104421E-3</v>
      </c>
      <c r="AF55" s="128">
        <v>42</v>
      </c>
      <c r="AG55" s="129">
        <v>10087</v>
      </c>
      <c r="AH55" s="129">
        <v>2498</v>
      </c>
      <c r="AI55" s="168">
        <v>1754.5429999999999</v>
      </c>
      <c r="AJ55" s="131">
        <f t="shared" si="16"/>
        <v>2.8452418806927489E-3</v>
      </c>
    </row>
    <row r="56" spans="1:36" x14ac:dyDescent="0.2">
      <c r="A56" s="114" t="str">
        <f>$A$16</f>
        <v>Leistungsprimat</v>
      </c>
      <c r="B56" s="33">
        <v>25</v>
      </c>
      <c r="C56" s="8">
        <v>71870</v>
      </c>
      <c r="D56" s="8">
        <v>38577</v>
      </c>
      <c r="E56" s="152">
        <v>33267.65</v>
      </c>
      <c r="F56" s="34">
        <f t="shared" si="10"/>
        <v>3.969013783353062E-2</v>
      </c>
      <c r="G56" s="47">
        <v>34</v>
      </c>
      <c r="H56" s="48">
        <v>77961</v>
      </c>
      <c r="I56" s="48">
        <v>41563</v>
      </c>
      <c r="J56" s="162">
        <v>33654.995999999999</v>
      </c>
      <c r="K56" s="50">
        <f t="shared" si="11"/>
        <v>4.2370885054948827E-2</v>
      </c>
      <c r="L56" s="128">
        <v>46</v>
      </c>
      <c r="M56" s="129">
        <v>90689</v>
      </c>
      <c r="N56" s="129">
        <v>48059</v>
      </c>
      <c r="O56" s="168">
        <v>40749.595999999998</v>
      </c>
      <c r="P56" s="131">
        <f t="shared" si="12"/>
        <v>5.2971245365649275E-2</v>
      </c>
      <c r="Q56" s="128">
        <v>51</v>
      </c>
      <c r="R56" s="129">
        <v>92632</v>
      </c>
      <c r="S56" s="129">
        <v>50235</v>
      </c>
      <c r="T56" s="168">
        <v>40570.080999999998</v>
      </c>
      <c r="U56" s="131">
        <f t="shared" si="13"/>
        <v>5.5364026549788427E-2</v>
      </c>
      <c r="V56" s="128">
        <v>60</v>
      </c>
      <c r="W56" s="129">
        <v>96381</v>
      </c>
      <c r="X56" s="129">
        <v>52004</v>
      </c>
      <c r="Y56" s="168">
        <v>39353.904999999999</v>
      </c>
      <c r="Z56" s="131">
        <f t="shared" si="14"/>
        <v>5.5901866915066982E-2</v>
      </c>
      <c r="AA56" s="128">
        <v>75</v>
      </c>
      <c r="AB56" s="129">
        <v>101094</v>
      </c>
      <c r="AC56" s="129">
        <v>55522</v>
      </c>
      <c r="AD56" s="168">
        <v>40824.760999999999</v>
      </c>
      <c r="AE56" s="131">
        <f t="shared" si="15"/>
        <v>6.0148758821659022E-2</v>
      </c>
      <c r="AF56" s="128">
        <v>88</v>
      </c>
      <c r="AG56" s="129">
        <v>120555</v>
      </c>
      <c r="AH56" s="129">
        <v>60286</v>
      </c>
      <c r="AI56" s="168">
        <v>45183.362000000001</v>
      </c>
      <c r="AJ56" s="131">
        <f t="shared" si="16"/>
        <v>7.3271269996176377E-2</v>
      </c>
    </row>
    <row r="57" spans="1:36" ht="14.25" customHeight="1" x14ac:dyDescent="0.2">
      <c r="A57" s="114" t="str">
        <f>$A$17</f>
        <v>Rentnerkasse</v>
      </c>
      <c r="B57" s="33">
        <v>43</v>
      </c>
      <c r="C57" s="8">
        <v>0</v>
      </c>
      <c r="D57" s="8">
        <v>10555</v>
      </c>
      <c r="E57" s="152">
        <v>4442.88</v>
      </c>
      <c r="F57" s="34">
        <f t="shared" si="10"/>
        <v>5.3006004204636187E-3</v>
      </c>
      <c r="G57" s="47">
        <v>43</v>
      </c>
      <c r="H57" s="48">
        <v>0</v>
      </c>
      <c r="I57" s="48">
        <v>10210</v>
      </c>
      <c r="J57" s="162">
        <v>3775.9569999999999</v>
      </c>
      <c r="K57" s="50">
        <f t="shared" si="11"/>
        <v>4.7538451652001205E-3</v>
      </c>
      <c r="L57" s="183">
        <v>45</v>
      </c>
      <c r="M57" s="129">
        <v>0</v>
      </c>
      <c r="N57" s="129">
        <v>10688</v>
      </c>
      <c r="O57" s="168">
        <v>4131.0630000000001</v>
      </c>
      <c r="P57" s="184">
        <f t="shared" si="12"/>
        <v>5.3700545103307334E-3</v>
      </c>
      <c r="Q57" s="183">
        <v>46</v>
      </c>
      <c r="R57" s="129">
        <v>0</v>
      </c>
      <c r="S57" s="129">
        <v>9908</v>
      </c>
      <c r="T57" s="168">
        <v>3781.7339999999999</v>
      </c>
      <c r="U57" s="184">
        <f t="shared" si="13"/>
        <v>5.1607494098973479E-3</v>
      </c>
      <c r="V57" s="183">
        <v>56</v>
      </c>
      <c r="W57" s="129">
        <v>0</v>
      </c>
      <c r="X57" s="129">
        <v>10162</v>
      </c>
      <c r="Y57" s="168">
        <v>3677.6709999999998</v>
      </c>
      <c r="Z57" s="184">
        <f t="shared" si="14"/>
        <v>5.2240984674685092E-3</v>
      </c>
      <c r="AA57" s="183">
        <v>57</v>
      </c>
      <c r="AB57" s="129">
        <v>0</v>
      </c>
      <c r="AC57" s="129">
        <v>5131</v>
      </c>
      <c r="AD57" s="168">
        <v>1934.0940000000001</v>
      </c>
      <c r="AE57" s="184">
        <f t="shared" si="15"/>
        <v>2.8495783121527101E-3</v>
      </c>
      <c r="AF57" s="183">
        <v>56</v>
      </c>
      <c r="AG57" s="129">
        <v>0</v>
      </c>
      <c r="AH57" s="129">
        <v>3783</v>
      </c>
      <c r="AI57" s="168">
        <v>1728.184</v>
      </c>
      <c r="AJ57" s="184">
        <f t="shared" si="16"/>
        <v>2.8024970002690831E-3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1418</v>
      </c>
      <c r="C76" s="9">
        <f t="shared" si="17"/>
        <v>4004052</v>
      </c>
      <c r="D76" s="9">
        <f t="shared" si="17"/>
        <v>792852</v>
      </c>
      <c r="E76" s="153">
        <f t="shared" si="17"/>
        <v>838184.29</v>
      </c>
      <c r="F76" s="67">
        <f t="shared" si="17"/>
        <v>1</v>
      </c>
      <c r="G76" s="51">
        <f t="shared" ref="G76:U76" si="18">SUM(G$52:G$75)</f>
        <v>1549</v>
      </c>
      <c r="H76" s="68">
        <f t="shared" si="18"/>
        <v>3936527</v>
      </c>
      <c r="I76" s="68">
        <f t="shared" si="18"/>
        <v>785835</v>
      </c>
      <c r="J76" s="163">
        <f t="shared" si="18"/>
        <v>794295.32700000016</v>
      </c>
      <c r="K76" s="69">
        <f t="shared" si="18"/>
        <v>0.99999999999999989</v>
      </c>
      <c r="L76" s="132">
        <f t="shared" si="18"/>
        <v>1616</v>
      </c>
      <c r="M76" s="133">
        <f t="shared" si="18"/>
        <v>3850189</v>
      </c>
      <c r="N76" s="133">
        <f t="shared" si="18"/>
        <v>761307</v>
      </c>
      <c r="O76" s="169">
        <f t="shared" si="18"/>
        <v>769277.66600000008</v>
      </c>
      <c r="P76" s="135">
        <f t="shared" si="18"/>
        <v>0.99999999999999989</v>
      </c>
      <c r="Q76" s="132">
        <f t="shared" si="18"/>
        <v>1643</v>
      </c>
      <c r="R76" s="133">
        <f t="shared" si="18"/>
        <v>3728054</v>
      </c>
      <c r="S76" s="133">
        <f t="shared" si="18"/>
        <v>738727</v>
      </c>
      <c r="T76" s="169">
        <f t="shared" si="18"/>
        <v>732787.76000000013</v>
      </c>
      <c r="U76" s="135">
        <f t="shared" si="18"/>
        <v>0.99999999999999978</v>
      </c>
      <c r="V76" s="132">
        <f t="shared" ref="V76:AJ76" si="19">SUM(V$52:V$75)</f>
        <v>1705</v>
      </c>
      <c r="W76" s="133">
        <f t="shared" si="19"/>
        <v>3729812</v>
      </c>
      <c r="X76" s="133">
        <f t="shared" si="19"/>
        <v>734767</v>
      </c>
      <c r="Y76" s="169">
        <f t="shared" si="19"/>
        <v>703981.94499999995</v>
      </c>
      <c r="Z76" s="135">
        <f t="shared" si="19"/>
        <v>1</v>
      </c>
      <c r="AA76" s="132">
        <f t="shared" si="19"/>
        <v>1802</v>
      </c>
      <c r="AB76" s="133">
        <f t="shared" si="19"/>
        <v>3664657</v>
      </c>
      <c r="AC76" s="133">
        <f t="shared" si="19"/>
        <v>714906</v>
      </c>
      <c r="AD76" s="169">
        <f t="shared" si="19"/>
        <v>678729.89900000021</v>
      </c>
      <c r="AE76" s="135">
        <f t="shared" si="19"/>
        <v>0.99999999999999978</v>
      </c>
      <c r="AF76" s="132">
        <f t="shared" si="19"/>
        <v>1847</v>
      </c>
      <c r="AG76" s="133">
        <f t="shared" si="19"/>
        <v>3574632</v>
      </c>
      <c r="AH76" s="133">
        <f t="shared" si="19"/>
        <v>783627</v>
      </c>
      <c r="AI76" s="169">
        <f t="shared" si="19"/>
        <v>616658.64399999985</v>
      </c>
      <c r="AJ76" s="135">
        <f t="shared" si="19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Beitragsprimat</v>
      </c>
      <c r="B92" s="36">
        <v>27</v>
      </c>
      <c r="C92" s="10">
        <v>170166</v>
      </c>
      <c r="D92" s="10">
        <v>86962</v>
      </c>
      <c r="E92" s="154">
        <v>72724.2</v>
      </c>
      <c r="F92" s="37">
        <f t="shared" ref="F92:F97" si="20">E92/E$116</f>
        <v>0.52351497862836816</v>
      </c>
      <c r="G92" s="53">
        <v>26</v>
      </c>
      <c r="H92" s="54">
        <v>166850</v>
      </c>
      <c r="I92" s="54">
        <v>83936</v>
      </c>
      <c r="J92" s="164">
        <v>68841.509000000005</v>
      </c>
      <c r="K92" s="56">
        <f t="shared" ref="K92:K97" si="21">J92/J$116</f>
        <v>0.53847284595089495</v>
      </c>
      <c r="L92" s="136">
        <v>25</v>
      </c>
      <c r="M92" s="137">
        <v>165215</v>
      </c>
      <c r="N92" s="137">
        <v>77977</v>
      </c>
      <c r="O92" s="170">
        <v>68020.184999999998</v>
      </c>
      <c r="P92" s="139">
        <f t="shared" ref="P92:P97" si="22">O92/O$116</f>
        <v>0.5075749989830991</v>
      </c>
      <c r="Q92" s="136">
        <v>25</v>
      </c>
      <c r="R92" s="137">
        <v>164112</v>
      </c>
      <c r="S92" s="137">
        <v>74641</v>
      </c>
      <c r="T92" s="170">
        <v>64795.97</v>
      </c>
      <c r="U92" s="139">
        <f t="shared" ref="U92:U97" si="23">T92/T$116</f>
        <v>0.50909258588676631</v>
      </c>
      <c r="V92" s="136">
        <v>21</v>
      </c>
      <c r="W92" s="137">
        <v>130493</v>
      </c>
      <c r="X92" s="137">
        <v>54335</v>
      </c>
      <c r="Y92" s="170">
        <v>48662.466</v>
      </c>
      <c r="Z92" s="139">
        <f t="shared" ref="Z92:Z97" si="24">Y92/Y$116</f>
        <v>0.40807780698460133</v>
      </c>
      <c r="AA92" s="136">
        <v>21</v>
      </c>
      <c r="AB92" s="137">
        <v>85728</v>
      </c>
      <c r="AC92" s="137">
        <v>34237</v>
      </c>
      <c r="AD92" s="170">
        <v>28475.809000000001</v>
      </c>
      <c r="AE92" s="139">
        <f t="shared" ref="AE92:AE97" si="25">AD92/AD$116</f>
        <v>0.22725902138014475</v>
      </c>
      <c r="AF92" s="136">
        <v>23</v>
      </c>
      <c r="AG92" s="137">
        <v>69413</v>
      </c>
      <c r="AH92" s="137">
        <v>28653</v>
      </c>
      <c r="AI92" s="170">
        <v>23411.474999999999</v>
      </c>
      <c r="AJ92" s="139">
        <f t="shared" ref="AJ92:AJ97" si="26">AI92/AI$116</f>
        <v>0.18177148577320892</v>
      </c>
    </row>
    <row r="93" spans="1:36" ht="12.75" customHeight="1" x14ac:dyDescent="0.2">
      <c r="A93" s="114" t="str">
        <f>$A$13</f>
        <v>1e-Einrichtung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</row>
    <row r="94" spans="1:36" x14ac:dyDescent="0.2">
      <c r="A94" s="114" t="str">
        <f>$A$14</f>
        <v>Mischform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1"/>
        <v>0</v>
      </c>
      <c r="L94" s="136">
        <v>1</v>
      </c>
      <c r="M94" s="137">
        <v>5584</v>
      </c>
      <c r="N94" s="137">
        <v>3691</v>
      </c>
      <c r="O94" s="170">
        <v>2306.087</v>
      </c>
      <c r="P94" s="139">
        <f t="shared" si="22"/>
        <v>1.7208305250565523E-2</v>
      </c>
      <c r="Q94" s="136">
        <v>1</v>
      </c>
      <c r="R94" s="137">
        <v>5458</v>
      </c>
      <c r="S94" s="137">
        <v>3697</v>
      </c>
      <c r="T94" s="170">
        <v>2218.931</v>
      </c>
      <c r="U94" s="139">
        <f t="shared" si="23"/>
        <v>1.7433820663450339E-2</v>
      </c>
      <c r="V94" s="136">
        <v>1</v>
      </c>
      <c r="W94" s="137">
        <v>5181</v>
      </c>
      <c r="X94" s="137">
        <v>3706</v>
      </c>
      <c r="Y94" s="170">
        <v>2194.7629999999999</v>
      </c>
      <c r="Z94" s="139">
        <f t="shared" si="24"/>
        <v>1.840502846466812E-2</v>
      </c>
      <c r="AA94" s="136">
        <v>1</v>
      </c>
      <c r="AB94" s="137">
        <v>5081</v>
      </c>
      <c r="AC94" s="137">
        <v>3761</v>
      </c>
      <c r="AD94" s="170">
        <v>2185.6889999999999</v>
      </c>
      <c r="AE94" s="139">
        <f t="shared" si="25"/>
        <v>1.7443491883982899E-2</v>
      </c>
      <c r="AF94" s="136">
        <v>3</v>
      </c>
      <c r="AG94" s="137">
        <v>13333</v>
      </c>
      <c r="AH94" s="137">
        <v>7106</v>
      </c>
      <c r="AI94" s="170">
        <v>4637.0709999999999</v>
      </c>
      <c r="AJ94" s="139">
        <f t="shared" si="26"/>
        <v>3.6003168758305906E-2</v>
      </c>
    </row>
    <row r="95" spans="1:36" x14ac:dyDescent="0.2">
      <c r="A95" s="114" t="str">
        <f>$A$15</f>
        <v>Andere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2</v>
      </c>
      <c r="AG95" s="137">
        <v>592</v>
      </c>
      <c r="AH95" s="137">
        <v>352</v>
      </c>
      <c r="AI95" s="170">
        <v>207.23599999999999</v>
      </c>
      <c r="AJ95" s="139">
        <f t="shared" si="26"/>
        <v>1.6090227388789783E-3</v>
      </c>
    </row>
    <row r="96" spans="1:36" x14ac:dyDescent="0.2">
      <c r="A96" s="114" t="str">
        <f>$A$16</f>
        <v>Leistungsprimat</v>
      </c>
      <c r="B96" s="36">
        <v>9</v>
      </c>
      <c r="C96" s="10">
        <v>141563</v>
      </c>
      <c r="D96" s="10">
        <v>69546</v>
      </c>
      <c r="E96" s="154">
        <v>66169.933000000005</v>
      </c>
      <c r="F96" s="37">
        <f t="shared" si="20"/>
        <v>0.47633320215740504</v>
      </c>
      <c r="G96" s="53">
        <v>10</v>
      </c>
      <c r="H96" s="54">
        <v>138520</v>
      </c>
      <c r="I96" s="54">
        <v>67373</v>
      </c>
      <c r="J96" s="164">
        <v>58982.474000000002</v>
      </c>
      <c r="K96" s="56">
        <f t="shared" si="21"/>
        <v>0.46135625289684845</v>
      </c>
      <c r="L96" s="136">
        <v>12</v>
      </c>
      <c r="M96" s="137">
        <v>154924</v>
      </c>
      <c r="N96" s="137">
        <v>74516</v>
      </c>
      <c r="O96" s="170">
        <v>63683.845000000001</v>
      </c>
      <c r="P96" s="139">
        <f t="shared" si="22"/>
        <v>0.47521669576633535</v>
      </c>
      <c r="Q96" s="136">
        <v>13</v>
      </c>
      <c r="R96" s="137">
        <v>152470</v>
      </c>
      <c r="S96" s="137">
        <v>71760</v>
      </c>
      <c r="T96" s="170">
        <v>60262.478000000003</v>
      </c>
      <c r="U96" s="139">
        <f t="shared" si="23"/>
        <v>0.4734735934497834</v>
      </c>
      <c r="V96" s="136">
        <v>16</v>
      </c>
      <c r="W96" s="137">
        <v>172669</v>
      </c>
      <c r="X96" s="137">
        <v>85793</v>
      </c>
      <c r="Y96" s="170">
        <v>68390.78</v>
      </c>
      <c r="Z96" s="139">
        <f t="shared" si="24"/>
        <v>0.57351716455073065</v>
      </c>
      <c r="AA96" s="136">
        <v>21</v>
      </c>
      <c r="AB96" s="137">
        <v>248571</v>
      </c>
      <c r="AC96" s="137">
        <v>115914</v>
      </c>
      <c r="AD96" s="170">
        <v>94639.618000000002</v>
      </c>
      <c r="AE96" s="139">
        <f t="shared" si="25"/>
        <v>0.75529748673587227</v>
      </c>
      <c r="AF96" s="136">
        <v>30</v>
      </c>
      <c r="AG96" s="137">
        <v>274778</v>
      </c>
      <c r="AH96" s="137">
        <v>123594</v>
      </c>
      <c r="AI96" s="170">
        <v>100540.409</v>
      </c>
      <c r="AJ96" s="139">
        <f t="shared" si="26"/>
        <v>0.78061632272960624</v>
      </c>
    </row>
    <row r="97" spans="1:36" ht="14.25" customHeight="1" x14ac:dyDescent="0.2">
      <c r="A97" s="114" t="str">
        <f>$A$17</f>
        <v>Rentnerkasse</v>
      </c>
      <c r="B97" s="36">
        <v>2</v>
      </c>
      <c r="C97" s="10">
        <v>0</v>
      </c>
      <c r="D97" s="10">
        <v>146</v>
      </c>
      <c r="E97" s="154">
        <v>21.09</v>
      </c>
      <c r="F97" s="37">
        <f t="shared" si="20"/>
        <v>1.51819214226795E-4</v>
      </c>
      <c r="G97" s="53">
        <v>2</v>
      </c>
      <c r="H97" s="54">
        <v>0</v>
      </c>
      <c r="I97" s="54">
        <v>151</v>
      </c>
      <c r="J97" s="164">
        <v>21.849</v>
      </c>
      <c r="K97" s="56">
        <f t="shared" si="21"/>
        <v>1.7090115225657101E-4</v>
      </c>
      <c r="L97" s="185">
        <v>0</v>
      </c>
      <c r="M97" s="137">
        <v>0</v>
      </c>
      <c r="N97" s="137">
        <v>0</v>
      </c>
      <c r="O97" s="170">
        <v>0</v>
      </c>
      <c r="P97" s="186">
        <f t="shared" si="22"/>
        <v>0</v>
      </c>
      <c r="Q97" s="185">
        <v>0</v>
      </c>
      <c r="R97" s="137">
        <v>0</v>
      </c>
      <c r="S97" s="137">
        <v>0</v>
      </c>
      <c r="T97" s="170">
        <v>0</v>
      </c>
      <c r="U97" s="186">
        <f t="shared" si="23"/>
        <v>0</v>
      </c>
      <c r="V97" s="185">
        <v>0</v>
      </c>
      <c r="W97" s="137">
        <v>0</v>
      </c>
      <c r="X97" s="137">
        <v>0</v>
      </c>
      <c r="Y97" s="170">
        <v>0</v>
      </c>
      <c r="Z97" s="186">
        <f t="shared" si="24"/>
        <v>0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25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26"/>
        <v>0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7">SUM(B$92:B$115)</f>
        <v>38</v>
      </c>
      <c r="C116" s="11">
        <f t="shared" si="27"/>
        <v>311729</v>
      </c>
      <c r="D116" s="11">
        <f t="shared" si="27"/>
        <v>156654</v>
      </c>
      <c r="E116" s="155">
        <f t="shared" si="27"/>
        <v>138915.223</v>
      </c>
      <c r="F116" s="70">
        <f t="shared" si="27"/>
        <v>1</v>
      </c>
      <c r="G116" s="57">
        <f t="shared" ref="G116:U116" si="28">SUM(G$92:G$115)</f>
        <v>38</v>
      </c>
      <c r="H116" s="71">
        <f t="shared" si="28"/>
        <v>305370</v>
      </c>
      <c r="I116" s="71">
        <f t="shared" si="28"/>
        <v>151460</v>
      </c>
      <c r="J116" s="165">
        <f t="shared" si="28"/>
        <v>127845.83200000001</v>
      </c>
      <c r="K116" s="72">
        <f t="shared" si="28"/>
        <v>1</v>
      </c>
      <c r="L116" s="140">
        <f t="shared" si="28"/>
        <v>38</v>
      </c>
      <c r="M116" s="141">
        <f t="shared" si="28"/>
        <v>325723</v>
      </c>
      <c r="N116" s="141">
        <f t="shared" si="28"/>
        <v>156184</v>
      </c>
      <c r="O116" s="171">
        <f t="shared" si="28"/>
        <v>134010.117</v>
      </c>
      <c r="P116" s="143">
        <f t="shared" si="28"/>
        <v>1</v>
      </c>
      <c r="Q116" s="140">
        <f t="shared" si="28"/>
        <v>39</v>
      </c>
      <c r="R116" s="141">
        <f t="shared" si="28"/>
        <v>322040</v>
      </c>
      <c r="S116" s="141">
        <f t="shared" si="28"/>
        <v>150098</v>
      </c>
      <c r="T116" s="171">
        <f t="shared" si="28"/>
        <v>127277.379</v>
      </c>
      <c r="U116" s="143">
        <f t="shared" si="28"/>
        <v>1</v>
      </c>
      <c r="V116" s="140">
        <f t="shared" ref="V116:AI116" si="29">SUM(V$92:V$115)</f>
        <v>38</v>
      </c>
      <c r="W116" s="141">
        <f t="shared" si="29"/>
        <v>308343</v>
      </c>
      <c r="X116" s="141">
        <f t="shared" si="29"/>
        <v>143834</v>
      </c>
      <c r="Y116" s="171">
        <f t="shared" si="29"/>
        <v>119248.00899999999</v>
      </c>
      <c r="Z116" s="143">
        <f t="shared" si="29"/>
        <v>1</v>
      </c>
      <c r="AA116" s="140">
        <f t="shared" si="29"/>
        <v>43</v>
      </c>
      <c r="AB116" s="141">
        <f t="shared" si="29"/>
        <v>339380</v>
      </c>
      <c r="AC116" s="141">
        <f t="shared" si="29"/>
        <v>153912</v>
      </c>
      <c r="AD116" s="171">
        <f t="shared" si="29"/>
        <v>125301.11600000001</v>
      </c>
      <c r="AE116" s="143">
        <f t="shared" si="29"/>
        <v>0.99999999999999989</v>
      </c>
      <c r="AF116" s="140">
        <f t="shared" si="29"/>
        <v>58</v>
      </c>
      <c r="AG116" s="141">
        <f t="shared" si="29"/>
        <v>358116</v>
      </c>
      <c r="AH116" s="141">
        <f t="shared" si="29"/>
        <v>159705</v>
      </c>
      <c r="AI116" s="171">
        <f t="shared" si="29"/>
        <v>128796.19099999999</v>
      </c>
      <c r="AJ116" s="143">
        <f>SUM(AJ$92:AJ$115)</f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Beitragsprimat</v>
      </c>
      <c r="B132" s="209">
        <v>1209</v>
      </c>
      <c r="C132" s="210">
        <v>3037070</v>
      </c>
      <c r="D132" s="210">
        <v>715311</v>
      </c>
      <c r="E132" s="211">
        <v>690689.35600000003</v>
      </c>
      <c r="F132" s="212">
        <f t="shared" ref="F132:F137" si="30">E132/E$156</f>
        <v>0.90663296308088259</v>
      </c>
      <c r="G132" s="217">
        <v>1305</v>
      </c>
      <c r="H132" s="218">
        <v>2758620</v>
      </c>
      <c r="I132" s="218">
        <v>707700</v>
      </c>
      <c r="J132" s="219">
        <v>633930.57999999996</v>
      </c>
      <c r="K132" s="220">
        <f t="shared" ref="K132:K137" si="31">J132/J$156</f>
        <v>0.907955983053784</v>
      </c>
      <c r="L132" s="227">
        <v>1342</v>
      </c>
      <c r="M132" s="228">
        <v>2636923</v>
      </c>
      <c r="N132" s="228">
        <v>675915</v>
      </c>
      <c r="O132" s="229">
        <v>599374.22900000005</v>
      </c>
      <c r="P132" s="230">
        <f t="shared" ref="P132:P137" si="32">O132/O$156</f>
        <v>0.89512832419351684</v>
      </c>
      <c r="Q132" s="227">
        <v>1358</v>
      </c>
      <c r="R132" s="228">
        <v>2533854</v>
      </c>
      <c r="S132" s="228">
        <v>650936</v>
      </c>
      <c r="T132" s="229">
        <v>566043.44400000002</v>
      </c>
      <c r="U132" s="230">
        <f t="shared" ref="U132:U137" si="33">T132/T$156</f>
        <v>0.89146240948236577</v>
      </c>
      <c r="V132" s="227">
        <v>1392</v>
      </c>
      <c r="W132" s="228">
        <v>2478227</v>
      </c>
      <c r="X132" s="228">
        <v>624752</v>
      </c>
      <c r="Y132" s="229">
        <v>530482.16500000004</v>
      </c>
      <c r="Z132" s="230">
        <f t="shared" ref="Z132:Z137" si="34">Y132/Y$156</f>
        <v>0.87637365140373069</v>
      </c>
      <c r="AA132" s="227">
        <v>1458</v>
      </c>
      <c r="AB132" s="228">
        <v>2455918</v>
      </c>
      <c r="AC132" s="228">
        <v>603340</v>
      </c>
      <c r="AD132" s="229">
        <v>497368.23100000003</v>
      </c>
      <c r="AE132" s="230">
        <f t="shared" ref="AE132:AE137" si="35">AD132/AD$156</f>
        <v>0.86280498010231443</v>
      </c>
      <c r="AF132" s="227"/>
      <c r="AG132" s="228"/>
      <c r="AH132" s="228"/>
      <c r="AI132" s="229"/>
      <c r="AJ132" s="230" t="e">
        <f t="shared" ref="AJ132:AJ137" si="36">AI132/AI$156</f>
        <v>#DIV/0!</v>
      </c>
    </row>
    <row r="133" spans="1:36" ht="12.75" customHeight="1" x14ac:dyDescent="0.2">
      <c r="A133" s="114" t="str">
        <f>$A$13</f>
        <v>1e-Einrichtung</v>
      </c>
      <c r="B133" s="209">
        <v>22</v>
      </c>
      <c r="C133" s="210">
        <v>20075</v>
      </c>
      <c r="D133" s="210">
        <v>16</v>
      </c>
      <c r="E133" s="211">
        <v>5128.5950000000003</v>
      </c>
      <c r="F133" s="212">
        <f t="shared" si="30"/>
        <v>6.7320471075737838E-3</v>
      </c>
      <c r="G133" s="217">
        <v>16</v>
      </c>
      <c r="H133" s="218">
        <v>11264</v>
      </c>
      <c r="I133" s="218">
        <v>11</v>
      </c>
      <c r="J133" s="219">
        <v>3718.19</v>
      </c>
      <c r="K133" s="220">
        <f t="shared" si="31"/>
        <v>5.3254298863934747E-3</v>
      </c>
      <c r="L133" s="227">
        <v>14</v>
      </c>
      <c r="M133" s="228">
        <v>7668</v>
      </c>
      <c r="N133" s="228">
        <v>2</v>
      </c>
      <c r="O133" s="229">
        <v>2906.17</v>
      </c>
      <c r="P133" s="230">
        <f t="shared" si="32"/>
        <v>4.3401850731247787E-3</v>
      </c>
      <c r="Q133" s="227">
        <v>13</v>
      </c>
      <c r="R133" s="228">
        <v>6246</v>
      </c>
      <c r="S133" s="228">
        <v>2</v>
      </c>
      <c r="T133" s="229">
        <v>2303.944</v>
      </c>
      <c r="U133" s="230">
        <f t="shared" si="33"/>
        <v>3.6284838051272254E-3</v>
      </c>
      <c r="V133" s="227">
        <v>8</v>
      </c>
      <c r="W133" s="228">
        <v>4097</v>
      </c>
      <c r="X133" s="228">
        <v>0</v>
      </c>
      <c r="Y133" s="229">
        <v>1689.7</v>
      </c>
      <c r="Z133" s="230">
        <f t="shared" si="34"/>
        <v>2.7914389144013613E-3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35"/>
        <v>0</v>
      </c>
      <c r="AF133" s="227"/>
      <c r="AG133" s="228"/>
      <c r="AH133" s="228"/>
      <c r="AI133" s="229"/>
      <c r="AJ133" s="230" t="e">
        <f t="shared" si="36"/>
        <v>#DIV/0!</v>
      </c>
    </row>
    <row r="134" spans="1:36" x14ac:dyDescent="0.2">
      <c r="A134" s="114" t="str">
        <f>$A$14</f>
        <v>Mischform</v>
      </c>
      <c r="B134" s="209">
        <v>27</v>
      </c>
      <c r="C134" s="210">
        <v>58359</v>
      </c>
      <c r="D134" s="210">
        <v>27782</v>
      </c>
      <c r="E134" s="211">
        <v>28029.489000000001</v>
      </c>
      <c r="F134" s="212">
        <f t="shared" si="30"/>
        <v>3.6792891688507509E-2</v>
      </c>
      <c r="G134" s="217">
        <v>26</v>
      </c>
      <c r="H134" s="218">
        <v>36344</v>
      </c>
      <c r="I134" s="218">
        <v>25597</v>
      </c>
      <c r="J134" s="219">
        <v>22985.896000000001</v>
      </c>
      <c r="K134" s="220">
        <f t="shared" si="31"/>
        <v>3.2921872611117835E-2</v>
      </c>
      <c r="L134" s="227">
        <v>26</v>
      </c>
      <c r="M134" s="228">
        <v>38107</v>
      </c>
      <c r="N134" s="228">
        <v>25627</v>
      </c>
      <c r="O134" s="229">
        <v>22534.705000000002</v>
      </c>
      <c r="P134" s="230">
        <f t="shared" si="32"/>
        <v>3.3654187562417309E-2</v>
      </c>
      <c r="Q134" s="227">
        <v>29</v>
      </c>
      <c r="R134" s="228">
        <v>40117</v>
      </c>
      <c r="S134" s="228">
        <v>26404</v>
      </c>
      <c r="T134" s="229">
        <v>22515.296999999999</v>
      </c>
      <c r="U134" s="230">
        <f t="shared" si="33"/>
        <v>3.5459364694684248E-2</v>
      </c>
      <c r="V134" s="227">
        <v>39</v>
      </c>
      <c r="W134" s="228">
        <v>56133</v>
      </c>
      <c r="X134" s="228">
        <v>33402</v>
      </c>
      <c r="Y134" s="229">
        <v>27363.575000000001</v>
      </c>
      <c r="Z134" s="230">
        <f t="shared" si="34"/>
        <v>4.520550872470866E-2</v>
      </c>
      <c r="AA134" s="227">
        <v>42</v>
      </c>
      <c r="AB134" s="228">
        <v>83243</v>
      </c>
      <c r="AC134" s="228">
        <v>43164</v>
      </c>
      <c r="AD134" s="229">
        <v>33235.491000000002</v>
      </c>
      <c r="AE134" s="230">
        <f t="shared" si="35"/>
        <v>5.765496339259684E-2</v>
      </c>
      <c r="AF134" s="227"/>
      <c r="AG134" s="228"/>
      <c r="AH134" s="228"/>
      <c r="AI134" s="229"/>
      <c r="AJ134" s="230" t="e">
        <f t="shared" si="36"/>
        <v>#DIV/0!</v>
      </c>
    </row>
    <row r="135" spans="1:36" x14ac:dyDescent="0.2">
      <c r="A135" s="114" t="str">
        <f>$A$15</f>
        <v>Andere</v>
      </c>
      <c r="B135" s="209">
        <v>18</v>
      </c>
      <c r="C135" s="210">
        <v>1234</v>
      </c>
      <c r="D135" s="210">
        <v>77</v>
      </c>
      <c r="E135" s="211">
        <v>387.29</v>
      </c>
      <c r="F135" s="212">
        <f t="shared" si="30"/>
        <v>5.0837598295288492E-4</v>
      </c>
      <c r="G135" s="217">
        <v>21</v>
      </c>
      <c r="H135" s="218">
        <v>2163</v>
      </c>
      <c r="I135" s="218">
        <v>76</v>
      </c>
      <c r="J135" s="219">
        <v>272.59100000000001</v>
      </c>
      <c r="K135" s="220">
        <f t="shared" si="31"/>
        <v>3.904222909969323E-4</v>
      </c>
      <c r="L135" s="227">
        <v>27</v>
      </c>
      <c r="M135" s="228">
        <v>2346</v>
      </c>
      <c r="N135" s="228">
        <v>121</v>
      </c>
      <c r="O135" s="229">
        <v>108.339</v>
      </c>
      <c r="P135" s="230">
        <f t="shared" si="32"/>
        <v>1.6179759292720843E-4</v>
      </c>
      <c r="Q135" s="227">
        <v>26</v>
      </c>
      <c r="R135" s="228">
        <v>2096</v>
      </c>
      <c r="S135" s="228">
        <v>243</v>
      </c>
      <c r="T135" s="229">
        <v>143.852</v>
      </c>
      <c r="U135" s="230">
        <f t="shared" si="33"/>
        <v>2.2655266461995676E-4</v>
      </c>
      <c r="V135" s="227">
        <v>20</v>
      </c>
      <c r="W135" s="228">
        <v>8883</v>
      </c>
      <c r="X135" s="228">
        <v>2334</v>
      </c>
      <c r="Y135" s="229">
        <v>2979.7950000000001</v>
      </c>
      <c r="Z135" s="230">
        <f t="shared" si="34"/>
        <v>4.9227174764387783E-3</v>
      </c>
      <c r="AA135" s="227">
        <v>27</v>
      </c>
      <c r="AB135" s="228">
        <v>10266</v>
      </c>
      <c r="AC135" s="228">
        <v>2774</v>
      </c>
      <c r="AD135" s="229">
        <v>3306.0529999999999</v>
      </c>
      <c r="AE135" s="230">
        <f t="shared" si="35"/>
        <v>5.7351451401450619E-3</v>
      </c>
      <c r="AF135" s="227"/>
      <c r="AG135" s="228"/>
      <c r="AH135" s="228"/>
      <c r="AI135" s="229"/>
      <c r="AJ135" s="230" t="e">
        <f t="shared" si="36"/>
        <v>#DIV/0!</v>
      </c>
    </row>
    <row r="136" spans="1:36" x14ac:dyDescent="0.2">
      <c r="A136" s="114" t="str">
        <f>$A$16</f>
        <v>Leistungsprimat</v>
      </c>
      <c r="B136" s="209">
        <v>25</v>
      </c>
      <c r="C136" s="210">
        <v>71870</v>
      </c>
      <c r="D136" s="210">
        <v>38577</v>
      </c>
      <c r="E136" s="211">
        <v>33267.65</v>
      </c>
      <c r="F136" s="212">
        <f t="shared" si="30"/>
        <v>4.3668760539344008E-2</v>
      </c>
      <c r="G136" s="217">
        <v>33</v>
      </c>
      <c r="H136" s="218">
        <v>77951</v>
      </c>
      <c r="I136" s="218">
        <v>41563</v>
      </c>
      <c r="J136" s="219">
        <v>33652.19</v>
      </c>
      <c r="K136" s="220">
        <f t="shared" si="31"/>
        <v>4.8198822106614143E-2</v>
      </c>
      <c r="L136" s="227">
        <v>44</v>
      </c>
      <c r="M136" s="228">
        <v>90401</v>
      </c>
      <c r="N136" s="228">
        <v>48059</v>
      </c>
      <c r="O136" s="229">
        <v>40692.542000000001</v>
      </c>
      <c r="P136" s="230">
        <f t="shared" si="32"/>
        <v>6.0771793589467618E-2</v>
      </c>
      <c r="Q136" s="227">
        <v>48</v>
      </c>
      <c r="R136" s="228">
        <v>92047</v>
      </c>
      <c r="S136" s="228">
        <v>50079</v>
      </c>
      <c r="T136" s="229">
        <v>40338.474999999999</v>
      </c>
      <c r="U136" s="230">
        <f t="shared" si="33"/>
        <v>6.3529106289488574E-2</v>
      </c>
      <c r="V136" s="227">
        <v>57</v>
      </c>
      <c r="W136" s="228">
        <v>95797</v>
      </c>
      <c r="X136" s="228">
        <v>51848</v>
      </c>
      <c r="Y136" s="229">
        <v>39129.222000000002</v>
      </c>
      <c r="Z136" s="230">
        <f t="shared" si="34"/>
        <v>6.4642737161064015E-2</v>
      </c>
      <c r="AA136" s="227">
        <v>72</v>
      </c>
      <c r="AB136" s="228">
        <v>100525</v>
      </c>
      <c r="AC136" s="228">
        <v>55365</v>
      </c>
      <c r="AD136" s="229">
        <v>40611.347999999998</v>
      </c>
      <c r="AE136" s="230">
        <f t="shared" si="35"/>
        <v>7.0450163719982681E-2</v>
      </c>
      <c r="AF136" s="227"/>
      <c r="AG136" s="228"/>
      <c r="AH136" s="228"/>
      <c r="AI136" s="229"/>
      <c r="AJ136" s="230" t="e">
        <f t="shared" si="36"/>
        <v>#DIV/0!</v>
      </c>
    </row>
    <row r="137" spans="1:36" ht="14.25" customHeight="1" x14ac:dyDescent="0.2">
      <c r="A137" s="114" t="str">
        <f>$A$17</f>
        <v>Rentnerkasse</v>
      </c>
      <c r="B137" s="209">
        <v>41</v>
      </c>
      <c r="C137" s="210">
        <v>0</v>
      </c>
      <c r="D137" s="210">
        <v>10555</v>
      </c>
      <c r="E137" s="211">
        <v>4315.67</v>
      </c>
      <c r="F137" s="212">
        <f t="shared" si="30"/>
        <v>5.6649616007391785E-3</v>
      </c>
      <c r="G137" s="217">
        <v>42</v>
      </c>
      <c r="H137" s="218">
        <v>0</v>
      </c>
      <c r="I137" s="218">
        <v>10210</v>
      </c>
      <c r="J137" s="219">
        <v>3635.8310000000001</v>
      </c>
      <c r="K137" s="220">
        <f t="shared" si="31"/>
        <v>5.2074700510936437E-3</v>
      </c>
      <c r="L137" s="231">
        <v>42</v>
      </c>
      <c r="M137" s="228">
        <v>0</v>
      </c>
      <c r="N137" s="228">
        <v>10687</v>
      </c>
      <c r="O137" s="229">
        <v>3979.8850000000002</v>
      </c>
      <c r="P137" s="271">
        <f t="shared" si="32"/>
        <v>5.943711988546165E-3</v>
      </c>
      <c r="Q137" s="231">
        <v>43</v>
      </c>
      <c r="R137" s="228">
        <v>0</v>
      </c>
      <c r="S137" s="228">
        <v>9907</v>
      </c>
      <c r="T137" s="229">
        <v>3615.518</v>
      </c>
      <c r="U137" s="271">
        <f t="shared" si="33"/>
        <v>5.6940830637142118E-3</v>
      </c>
      <c r="V137" s="231">
        <v>53</v>
      </c>
      <c r="W137" s="228">
        <v>0</v>
      </c>
      <c r="X137" s="228">
        <v>10161</v>
      </c>
      <c r="Y137" s="229">
        <v>3670.598</v>
      </c>
      <c r="Z137" s="271">
        <f t="shared" si="34"/>
        <v>6.0639463196566299E-3</v>
      </c>
      <c r="AA137" s="231">
        <v>54</v>
      </c>
      <c r="AB137" s="228">
        <v>0</v>
      </c>
      <c r="AC137" s="228">
        <v>5130</v>
      </c>
      <c r="AD137" s="229">
        <v>1933.8610000000001</v>
      </c>
      <c r="AE137" s="271">
        <f t="shared" si="35"/>
        <v>3.3547476449609461E-3</v>
      </c>
      <c r="AF137" s="231"/>
      <c r="AG137" s="228"/>
      <c r="AH137" s="228"/>
      <c r="AI137" s="229"/>
      <c r="AJ137" s="271" t="e">
        <f t="shared" si="36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7">SUM(B$132:B$155)</f>
        <v>1342</v>
      </c>
      <c r="C156" s="214">
        <f t="shared" si="37"/>
        <v>3188608</v>
      </c>
      <c r="D156" s="214">
        <f t="shared" si="37"/>
        <v>792318</v>
      </c>
      <c r="E156" s="215">
        <f t="shared" si="37"/>
        <v>761818.05</v>
      </c>
      <c r="F156" s="216">
        <f t="shared" si="37"/>
        <v>0.99999999999999989</v>
      </c>
      <c r="G156" s="223">
        <f t="shared" ref="G156:AJ156" si="38">SUM(G$132:G$155)</f>
        <v>1443</v>
      </c>
      <c r="H156" s="224">
        <f t="shared" si="38"/>
        <v>2886342</v>
      </c>
      <c r="I156" s="224">
        <f t="shared" si="38"/>
        <v>785157</v>
      </c>
      <c r="J156" s="225">
        <f t="shared" si="38"/>
        <v>698195.27799999993</v>
      </c>
      <c r="K156" s="226">
        <f t="shared" si="38"/>
        <v>1</v>
      </c>
      <c r="L156" s="232">
        <f t="shared" si="38"/>
        <v>1495</v>
      </c>
      <c r="M156" s="233">
        <f t="shared" si="38"/>
        <v>2775445</v>
      </c>
      <c r="N156" s="233">
        <f t="shared" si="38"/>
        <v>760411</v>
      </c>
      <c r="O156" s="234">
        <f t="shared" si="38"/>
        <v>669595.87000000011</v>
      </c>
      <c r="P156" s="235">
        <f t="shared" si="38"/>
        <v>0.99999999999999989</v>
      </c>
      <c r="Q156" s="232">
        <f t="shared" si="38"/>
        <v>1517</v>
      </c>
      <c r="R156" s="233">
        <f t="shared" si="38"/>
        <v>2674360</v>
      </c>
      <c r="S156" s="233">
        <f t="shared" si="38"/>
        <v>737571</v>
      </c>
      <c r="T156" s="234">
        <f t="shared" si="38"/>
        <v>634960.53</v>
      </c>
      <c r="U156" s="235">
        <f t="shared" si="38"/>
        <v>1</v>
      </c>
      <c r="V156" s="232">
        <f t="shared" si="38"/>
        <v>1569</v>
      </c>
      <c r="W156" s="233">
        <f t="shared" si="38"/>
        <v>2643137</v>
      </c>
      <c r="X156" s="233">
        <f t="shared" si="38"/>
        <v>722497</v>
      </c>
      <c r="Y156" s="234">
        <f t="shared" si="38"/>
        <v>605315.05499999993</v>
      </c>
      <c r="Z156" s="235">
        <f t="shared" si="38"/>
        <v>1.0000000000000002</v>
      </c>
      <c r="AA156" s="232">
        <f t="shared" si="38"/>
        <v>1653</v>
      </c>
      <c r="AB156" s="233">
        <f t="shared" si="38"/>
        <v>2649952</v>
      </c>
      <c r="AC156" s="233">
        <f t="shared" si="38"/>
        <v>709773</v>
      </c>
      <c r="AD156" s="234">
        <f t="shared" si="38"/>
        <v>576454.98400000005</v>
      </c>
      <c r="AE156" s="235">
        <f t="shared" si="38"/>
        <v>0.99999999999999989</v>
      </c>
      <c r="AF156" s="232">
        <f t="shared" si="38"/>
        <v>0</v>
      </c>
      <c r="AG156" s="233">
        <f t="shared" si="38"/>
        <v>0</v>
      </c>
      <c r="AH156" s="233">
        <f t="shared" si="38"/>
        <v>0</v>
      </c>
      <c r="AI156" s="234">
        <f t="shared" si="38"/>
        <v>0</v>
      </c>
      <c r="AJ156" s="235" t="e">
        <f t="shared" si="38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Beitragsprimat</v>
      </c>
      <c r="B172" s="237">
        <v>71</v>
      </c>
      <c r="C172" s="238">
        <v>815422</v>
      </c>
      <c r="D172" s="238">
        <v>534</v>
      </c>
      <c r="E172" s="239">
        <v>76214.971000000005</v>
      </c>
      <c r="F172" s="240">
        <f t="shared" ref="F172:F177" si="39">E172/E$196</f>
        <v>0.9980191639656476</v>
      </c>
      <c r="G172" s="245">
        <v>99</v>
      </c>
      <c r="H172" s="246">
        <v>1050024</v>
      </c>
      <c r="I172" s="246">
        <v>677</v>
      </c>
      <c r="J172" s="247">
        <v>95950.278999999995</v>
      </c>
      <c r="K172" s="248">
        <f t="shared" ref="K172:K177" si="40">J172/J$196</f>
        <v>0.99844152004542674</v>
      </c>
      <c r="L172" s="255">
        <v>110</v>
      </c>
      <c r="M172" s="256">
        <v>1074229</v>
      </c>
      <c r="N172" s="256">
        <v>894</v>
      </c>
      <c r="O172" s="257">
        <v>99432.663</v>
      </c>
      <c r="P172" s="258">
        <f t="shared" ref="P172:P177" si="41">O172/O$196</f>
        <v>0.99750071718210209</v>
      </c>
      <c r="Q172" s="255">
        <v>113</v>
      </c>
      <c r="R172" s="256">
        <v>1052080</v>
      </c>
      <c r="S172" s="256">
        <v>733</v>
      </c>
      <c r="T172" s="257">
        <v>97178.506999999998</v>
      </c>
      <c r="U172" s="258">
        <f t="shared" ref="U172:U177" si="42">T172/T$196</f>
        <v>0.99336868681654389</v>
      </c>
      <c r="V172" s="255">
        <v>125</v>
      </c>
      <c r="W172" s="256">
        <v>1085650</v>
      </c>
      <c r="X172" s="256">
        <v>12112</v>
      </c>
      <c r="Y172" s="257">
        <v>98381.175000000003</v>
      </c>
      <c r="Z172" s="258">
        <f t="shared" ref="Z172:Z177" si="43">Y172/Y$196</f>
        <v>0.99710424641944206</v>
      </c>
      <c r="AA172" s="255">
        <v>138</v>
      </c>
      <c r="AB172" s="256">
        <v>1013672</v>
      </c>
      <c r="AC172" s="256">
        <v>4974</v>
      </c>
      <c r="AD172" s="257">
        <v>102009.378</v>
      </c>
      <c r="AE172" s="258">
        <f t="shared" ref="AE172:AE177" si="44">AD172/AD$196</f>
        <v>0.99740369376009752</v>
      </c>
      <c r="AF172" s="255"/>
      <c r="AG172" s="256"/>
      <c r="AH172" s="256"/>
      <c r="AI172" s="257"/>
      <c r="AJ172" s="258" t="e">
        <f t="shared" ref="AJ172:AJ177" si="45">AI172/AI$196</f>
        <v>#DIV/0!</v>
      </c>
    </row>
    <row r="173" spans="1:36" ht="12.75" customHeight="1" x14ac:dyDescent="0.2">
      <c r="A173" s="114" t="str">
        <f>$A$13</f>
        <v>1e-Einrichtung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9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40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1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2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3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4"/>
        <v>0</v>
      </c>
      <c r="AF173" s="255"/>
      <c r="AG173" s="256"/>
      <c r="AH173" s="256"/>
      <c r="AI173" s="257"/>
      <c r="AJ173" s="258" t="e">
        <f t="shared" si="45"/>
        <v>#DIV/0!</v>
      </c>
    </row>
    <row r="174" spans="1:36" x14ac:dyDescent="0.2">
      <c r="A174" s="114" t="str">
        <f>$A$14</f>
        <v>Mischform</v>
      </c>
      <c r="B174" s="237">
        <v>2</v>
      </c>
      <c r="C174" s="238">
        <v>22</v>
      </c>
      <c r="D174" s="238">
        <v>0</v>
      </c>
      <c r="E174" s="239">
        <v>24.059000000000001</v>
      </c>
      <c r="F174" s="240">
        <f t="shared" si="39"/>
        <v>3.1504759171068262E-4</v>
      </c>
      <c r="G174" s="245">
        <v>2</v>
      </c>
      <c r="H174" s="246">
        <v>97</v>
      </c>
      <c r="I174" s="246">
        <v>0</v>
      </c>
      <c r="J174" s="247">
        <v>1.9450000000000001</v>
      </c>
      <c r="K174" s="248">
        <f t="shared" si="40"/>
        <v>2.0239323707316737E-5</v>
      </c>
      <c r="L174" s="255">
        <v>3</v>
      </c>
      <c r="M174" s="256">
        <v>174</v>
      </c>
      <c r="N174" s="256">
        <v>0</v>
      </c>
      <c r="O174" s="257">
        <v>35.491999999999997</v>
      </c>
      <c r="P174" s="258">
        <f t="shared" si="41"/>
        <v>3.5605297480795786E-4</v>
      </c>
      <c r="Q174" s="255">
        <v>5</v>
      </c>
      <c r="R174" s="256">
        <v>975</v>
      </c>
      <c r="S174" s="256">
        <v>265</v>
      </c>
      <c r="T174" s="257">
        <v>246.542</v>
      </c>
      <c r="U174" s="258">
        <f t="shared" si="42"/>
        <v>2.5201776642352035E-3</v>
      </c>
      <c r="V174" s="255">
        <v>4</v>
      </c>
      <c r="W174" s="256">
        <v>441</v>
      </c>
      <c r="X174" s="256">
        <v>0</v>
      </c>
      <c r="Y174" s="257">
        <v>53.901000000000003</v>
      </c>
      <c r="Z174" s="258">
        <f t="shared" si="43"/>
        <v>5.4629268237804999E-4</v>
      </c>
      <c r="AA174" s="255">
        <v>4</v>
      </c>
      <c r="AB174" s="256">
        <v>464</v>
      </c>
      <c r="AC174" s="256">
        <v>0</v>
      </c>
      <c r="AD174" s="257">
        <v>51.835000000000001</v>
      </c>
      <c r="AE174" s="258">
        <f t="shared" si="44"/>
        <v>5.0682026966240943E-4</v>
      </c>
      <c r="AF174" s="255"/>
      <c r="AG174" s="256"/>
      <c r="AH174" s="256"/>
      <c r="AI174" s="257"/>
      <c r="AJ174" s="258" t="e">
        <f t="shared" si="45"/>
        <v>#DIV/0!</v>
      </c>
    </row>
    <row r="175" spans="1:36" x14ac:dyDescent="0.2">
      <c r="A175" s="114" t="str">
        <f>$A$15</f>
        <v>Andere</v>
      </c>
      <c r="B175" s="237">
        <v>1</v>
      </c>
      <c r="C175" s="238">
        <v>0</v>
      </c>
      <c r="D175" s="238">
        <v>0</v>
      </c>
      <c r="E175" s="239">
        <v>0</v>
      </c>
      <c r="F175" s="240">
        <f t="shared" si="39"/>
        <v>0</v>
      </c>
      <c r="G175" s="245">
        <v>3</v>
      </c>
      <c r="H175" s="246">
        <v>54</v>
      </c>
      <c r="I175" s="246">
        <v>1</v>
      </c>
      <c r="J175" s="247">
        <v>4.8929999999999998</v>
      </c>
      <c r="K175" s="248">
        <f t="shared" si="40"/>
        <v>5.0915686837995261E-5</v>
      </c>
      <c r="L175" s="255">
        <v>3</v>
      </c>
      <c r="M175" s="256">
        <v>53</v>
      </c>
      <c r="N175" s="256">
        <v>1</v>
      </c>
      <c r="O175" s="257">
        <v>5.4089999999999998</v>
      </c>
      <c r="P175" s="258">
        <f t="shared" si="41"/>
        <v>5.4262665973634743E-5</v>
      </c>
      <c r="Q175" s="255">
        <v>2</v>
      </c>
      <c r="R175" s="256">
        <v>54</v>
      </c>
      <c r="S175" s="256">
        <v>1</v>
      </c>
      <c r="T175" s="257">
        <v>4.359</v>
      </c>
      <c r="U175" s="258">
        <f t="shared" si="42"/>
        <v>4.4558146029484839E-5</v>
      </c>
      <c r="V175" s="255">
        <v>1</v>
      </c>
      <c r="W175" s="256">
        <v>0</v>
      </c>
      <c r="X175" s="256">
        <v>1</v>
      </c>
      <c r="Y175" s="257">
        <v>5.8000000000000003E-2</v>
      </c>
      <c r="Z175" s="258">
        <f t="shared" si="43"/>
        <v>5.8783650726195985E-7</v>
      </c>
      <c r="AA175" s="255">
        <v>1</v>
      </c>
      <c r="AB175" s="256">
        <v>0</v>
      </c>
      <c r="AC175" s="256">
        <v>1</v>
      </c>
      <c r="AD175" s="257">
        <v>5.6000000000000001E-2</v>
      </c>
      <c r="AE175" s="258">
        <f t="shared" si="44"/>
        <v>5.4754384298437209E-7</v>
      </c>
      <c r="AF175" s="255"/>
      <c r="AG175" s="256"/>
      <c r="AH175" s="256"/>
      <c r="AI175" s="257"/>
      <c r="AJ175" s="258" t="e">
        <f t="shared" si="45"/>
        <v>#DIV/0!</v>
      </c>
    </row>
    <row r="176" spans="1:36" x14ac:dyDescent="0.2">
      <c r="A176" s="114" t="str">
        <f>$A$16</f>
        <v>Leistungsprimat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9"/>
        <v>0</v>
      </c>
      <c r="G176" s="245">
        <v>1</v>
      </c>
      <c r="H176" s="246">
        <v>10</v>
      </c>
      <c r="I176" s="246">
        <v>0</v>
      </c>
      <c r="J176" s="247">
        <v>2.806</v>
      </c>
      <c r="K176" s="248">
        <f t="shared" si="40"/>
        <v>2.9198736412715046E-5</v>
      </c>
      <c r="L176" s="255">
        <v>2</v>
      </c>
      <c r="M176" s="256">
        <v>288</v>
      </c>
      <c r="N176" s="256">
        <v>0</v>
      </c>
      <c r="O176" s="257">
        <v>57.054000000000002</v>
      </c>
      <c r="P176" s="258">
        <f t="shared" si="41"/>
        <v>5.7236127647619834E-4</v>
      </c>
      <c r="Q176" s="255">
        <v>3</v>
      </c>
      <c r="R176" s="256">
        <v>585</v>
      </c>
      <c r="S176" s="256">
        <v>156</v>
      </c>
      <c r="T176" s="257">
        <v>231.60599999999999</v>
      </c>
      <c r="U176" s="258">
        <f t="shared" si="42"/>
        <v>2.3675003370738391E-3</v>
      </c>
      <c r="V176" s="255">
        <v>3</v>
      </c>
      <c r="W176" s="256">
        <v>584</v>
      </c>
      <c r="X176" s="256">
        <v>156</v>
      </c>
      <c r="Y176" s="257">
        <v>224.68299999999999</v>
      </c>
      <c r="Z176" s="258">
        <f t="shared" si="43"/>
        <v>2.2771874131230847E-3</v>
      </c>
      <c r="AA176" s="255">
        <v>3</v>
      </c>
      <c r="AB176" s="256">
        <v>569</v>
      </c>
      <c r="AC176" s="256">
        <v>157</v>
      </c>
      <c r="AD176" s="257">
        <v>213.41300000000001</v>
      </c>
      <c r="AE176" s="258">
        <f t="shared" si="44"/>
        <v>2.0866602529075679E-3</v>
      </c>
      <c r="AF176" s="255"/>
      <c r="AG176" s="256"/>
      <c r="AH176" s="256"/>
      <c r="AI176" s="257"/>
      <c r="AJ176" s="258" t="e">
        <f t="shared" si="45"/>
        <v>#DIV/0!</v>
      </c>
    </row>
    <row r="177" spans="1:36" ht="14.25" customHeight="1" x14ac:dyDescent="0.2">
      <c r="A177" s="114" t="str">
        <f>$A$17</f>
        <v>Rentnerkasse</v>
      </c>
      <c r="B177" s="237">
        <v>2</v>
      </c>
      <c r="C177" s="238">
        <v>0</v>
      </c>
      <c r="D177" s="238">
        <v>0</v>
      </c>
      <c r="E177" s="239">
        <v>127.21</v>
      </c>
      <c r="F177" s="240">
        <f t="shared" si="39"/>
        <v>1.6657884426416697E-3</v>
      </c>
      <c r="G177" s="245">
        <v>1</v>
      </c>
      <c r="H177" s="246">
        <v>0</v>
      </c>
      <c r="I177" s="246">
        <v>0</v>
      </c>
      <c r="J177" s="247">
        <v>140.126</v>
      </c>
      <c r="K177" s="248">
        <f t="shared" si="40"/>
        <v>1.4581262076151492E-3</v>
      </c>
      <c r="L177" s="259">
        <v>3</v>
      </c>
      <c r="M177" s="256">
        <v>0</v>
      </c>
      <c r="N177" s="256">
        <v>1</v>
      </c>
      <c r="O177" s="257">
        <v>151.178</v>
      </c>
      <c r="P177" s="280">
        <f t="shared" si="41"/>
        <v>1.5166059006400726E-3</v>
      </c>
      <c r="Q177" s="259">
        <v>3</v>
      </c>
      <c r="R177" s="256">
        <v>0</v>
      </c>
      <c r="S177" s="256">
        <v>1</v>
      </c>
      <c r="T177" s="257">
        <v>166.21600000000001</v>
      </c>
      <c r="U177" s="280">
        <f t="shared" si="42"/>
        <v>1.6990770361176538E-3</v>
      </c>
      <c r="V177" s="259">
        <v>3</v>
      </c>
      <c r="W177" s="256">
        <v>0</v>
      </c>
      <c r="X177" s="256">
        <v>1</v>
      </c>
      <c r="Y177" s="257">
        <v>7.0730000000000004</v>
      </c>
      <c r="Z177" s="280">
        <f t="shared" si="43"/>
        <v>7.1685648549376586E-5</v>
      </c>
      <c r="AA177" s="259">
        <v>3</v>
      </c>
      <c r="AB177" s="256">
        <v>0</v>
      </c>
      <c r="AC177" s="256">
        <v>1</v>
      </c>
      <c r="AD177" s="257">
        <v>0.23300000000000001</v>
      </c>
      <c r="AE177" s="280">
        <f t="shared" si="44"/>
        <v>2.2781734895599768E-6</v>
      </c>
      <c r="AF177" s="259"/>
      <c r="AG177" s="256"/>
      <c r="AH177" s="256"/>
      <c r="AI177" s="257"/>
      <c r="AJ177" s="280" t="e">
        <f t="shared" si="45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6">SUM(B$172:B$195)</f>
        <v>76</v>
      </c>
      <c r="C196" s="242">
        <f t="shared" si="46"/>
        <v>815444</v>
      </c>
      <c r="D196" s="242">
        <f t="shared" si="46"/>
        <v>534</v>
      </c>
      <c r="E196" s="243">
        <f t="shared" si="46"/>
        <v>76366.240000000005</v>
      </c>
      <c r="F196" s="244">
        <f t="shared" si="46"/>
        <v>0.99999999999999989</v>
      </c>
      <c r="G196" s="249">
        <f t="shared" ref="G196:AJ196" si="47">SUM(G$172:G$195)</f>
        <v>106</v>
      </c>
      <c r="H196" s="250">
        <f t="shared" si="47"/>
        <v>1050185</v>
      </c>
      <c r="I196" s="250">
        <f t="shared" si="47"/>
        <v>678</v>
      </c>
      <c r="J196" s="254">
        <f t="shared" si="47"/>
        <v>96100.048999999999</v>
      </c>
      <c r="K196" s="251">
        <f t="shared" si="47"/>
        <v>0.99999999999999989</v>
      </c>
      <c r="L196" s="260">
        <f t="shared" si="47"/>
        <v>121</v>
      </c>
      <c r="M196" s="261">
        <f t="shared" si="47"/>
        <v>1074744</v>
      </c>
      <c r="N196" s="261">
        <f t="shared" si="47"/>
        <v>896</v>
      </c>
      <c r="O196" s="262">
        <f t="shared" si="47"/>
        <v>99681.796000000002</v>
      </c>
      <c r="P196" s="263">
        <f t="shared" si="47"/>
        <v>1</v>
      </c>
      <c r="Q196" s="260">
        <f t="shared" si="47"/>
        <v>126</v>
      </c>
      <c r="R196" s="261">
        <f t="shared" si="47"/>
        <v>1053694</v>
      </c>
      <c r="S196" s="261">
        <f t="shared" si="47"/>
        <v>1156</v>
      </c>
      <c r="T196" s="262">
        <f t="shared" si="47"/>
        <v>97827.23</v>
      </c>
      <c r="U196" s="263">
        <f t="shared" si="47"/>
        <v>1</v>
      </c>
      <c r="V196" s="260">
        <f t="shared" si="47"/>
        <v>136</v>
      </c>
      <c r="W196" s="261">
        <f t="shared" si="47"/>
        <v>1086675</v>
      </c>
      <c r="X196" s="261">
        <f t="shared" si="47"/>
        <v>12270</v>
      </c>
      <c r="Y196" s="262">
        <f t="shared" si="47"/>
        <v>98666.890000000014</v>
      </c>
      <c r="Z196" s="263">
        <f t="shared" si="47"/>
        <v>0.99999999999999989</v>
      </c>
      <c r="AA196" s="260">
        <f t="shared" si="47"/>
        <v>149</v>
      </c>
      <c r="AB196" s="261">
        <f t="shared" si="47"/>
        <v>1014705</v>
      </c>
      <c r="AC196" s="261">
        <f t="shared" si="47"/>
        <v>5133</v>
      </c>
      <c r="AD196" s="262">
        <f t="shared" si="47"/>
        <v>102274.91499999999</v>
      </c>
      <c r="AE196" s="263">
        <f t="shared" si="47"/>
        <v>1</v>
      </c>
      <c r="AF196" s="260">
        <f t="shared" si="47"/>
        <v>0</v>
      </c>
      <c r="AG196" s="261">
        <f t="shared" si="47"/>
        <v>0</v>
      </c>
      <c r="AH196" s="261">
        <f t="shared" si="47"/>
        <v>0</v>
      </c>
      <c r="AI196" s="262">
        <f t="shared" si="47"/>
        <v>0</v>
      </c>
      <c r="AJ196" s="263" t="e">
        <f t="shared" si="47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Translation!$A$138</f>
        <v>Zinsversprechen für zukünftige Rentenleistungen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Anzahl VE</v>
      </c>
      <c r="C4" s="19" t="str">
        <f>Translation!$A$48</f>
        <v>Anzahl aktive Versicherte</v>
      </c>
      <c r="D4" s="19" t="str">
        <f>Translation!$A$49</f>
        <v>Anzahl Rentner</v>
      </c>
      <c r="E4" s="148" t="str">
        <f>Translation!$A$50</f>
        <v>Vorsorge-kapital</v>
      </c>
      <c r="F4" s="29" t="str">
        <f>Translation!$A$53</f>
        <v>Anteil Vorsorge-kapital</v>
      </c>
      <c r="G4" s="28" t="str">
        <f>Translation!$A$47</f>
        <v>Anzahl VE</v>
      </c>
      <c r="H4" s="19" t="str">
        <f>Translation!$A$48</f>
        <v>Anzahl aktive Versicherte</v>
      </c>
      <c r="I4" s="19" t="str">
        <f>Translation!$A$49</f>
        <v>Anzahl Rentner</v>
      </c>
      <c r="J4" s="148" t="str">
        <f>Translation!$A$50</f>
        <v>Vorsorge-kapital</v>
      </c>
      <c r="K4" s="29" t="str">
        <f>Translation!$A$53</f>
        <v>Anteil Vorsorge-kapital</v>
      </c>
      <c r="L4" s="28" t="str">
        <f>Translation!$A$47</f>
        <v>Anzahl VE</v>
      </c>
      <c r="M4" s="73" t="str">
        <f>Translation!$A$48</f>
        <v>Anzahl aktive Versicherte</v>
      </c>
      <c r="N4" s="73" t="str">
        <f>Translation!$A$49</f>
        <v>Anzahl Rentner</v>
      </c>
      <c r="O4" s="148" t="str">
        <f>Translation!$A$50</f>
        <v>Vorsorge-kapital</v>
      </c>
      <c r="P4" s="29" t="str">
        <f>Translation!$A$53</f>
        <v>Anteil Vorsorge-kapital</v>
      </c>
      <c r="Q4" s="28" t="str">
        <f>Translation!$A$47</f>
        <v>Anzahl VE</v>
      </c>
      <c r="R4" s="73" t="str">
        <f>Translation!$A$48</f>
        <v>Anzahl aktive Versicherte</v>
      </c>
      <c r="S4" s="73" t="str">
        <f>Translation!$A$49</f>
        <v>Anzahl Rentner</v>
      </c>
      <c r="T4" s="148" t="str">
        <f>Translation!$A$50</f>
        <v>Vorsorge-kapital</v>
      </c>
      <c r="U4" s="29" t="str">
        <f>Translation!$A$53</f>
        <v>Anteil Vorsorge-kapital</v>
      </c>
      <c r="V4" s="28" t="str">
        <f>Translation!$A$47</f>
        <v>Anzahl VE</v>
      </c>
      <c r="W4" s="73" t="str">
        <f>Translation!$A$48</f>
        <v>Anzahl aktive Versicherte</v>
      </c>
      <c r="X4" s="73" t="str">
        <f>Translation!$A$49</f>
        <v>Anzahl Rentner</v>
      </c>
      <c r="Y4" s="148" t="str">
        <f>Translation!$A$50</f>
        <v>Vorsorge-kapital</v>
      </c>
      <c r="Z4" s="29" t="str">
        <f>Translation!$A$53</f>
        <v>Anteil Vorsorge-kapital</v>
      </c>
      <c r="AA4" s="28" t="str">
        <f>Translation!$A$47</f>
        <v>Anzahl VE</v>
      </c>
      <c r="AB4" s="73" t="str">
        <f>Translation!$A$48</f>
        <v>Anzahl aktive Versicherte</v>
      </c>
      <c r="AC4" s="73" t="str">
        <f>Translation!$A$49</f>
        <v>Anzahl Rentner</v>
      </c>
      <c r="AD4" s="148" t="str">
        <f>Translation!$A$50</f>
        <v>Vorsorge-kapital</v>
      </c>
      <c r="AE4" s="29" t="str">
        <f>Translation!$A$53</f>
        <v>Anteil Vorsorge-kapital</v>
      </c>
      <c r="AF4" s="28" t="str">
        <f>Translation!$A$47</f>
        <v>Anzahl VE</v>
      </c>
      <c r="AG4" s="73" t="str">
        <f>Translation!$A$48</f>
        <v>Anzahl aktive Versicherte</v>
      </c>
      <c r="AH4" s="73" t="str">
        <f>Translation!$A$49</f>
        <v>Anzahl Rentner</v>
      </c>
      <c r="AI4" s="148" t="str">
        <f>Translation!$A$50</f>
        <v>Vorsorge-kapital</v>
      </c>
      <c r="AJ4" s="29" t="str">
        <f>Translation!$A$53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</row>
    <row r="12" spans="1:36" x14ac:dyDescent="0.2">
      <c r="A12" s="114" t="str">
        <f>Translation!$A139</f>
        <v>Versicherung / nur Kapitalien</v>
      </c>
      <c r="B12" s="30">
        <v>203</v>
      </c>
      <c r="C12" s="6">
        <v>48498</v>
      </c>
      <c r="D12" s="6">
        <v>11810</v>
      </c>
      <c r="E12" s="150">
        <v>11455.464</v>
      </c>
      <c r="F12" s="31">
        <f t="shared" ref="F12:F24" si="0">E12/E$36</f>
        <v>1.1723948121546144E-2</v>
      </c>
      <c r="G12" s="41">
        <v>220</v>
      </c>
      <c r="H12" s="42">
        <v>38550</v>
      </c>
      <c r="I12" s="42">
        <v>11625</v>
      </c>
      <c r="J12" s="160">
        <v>9236.5589999999993</v>
      </c>
      <c r="K12" s="44">
        <f t="shared" ref="K12:K24" si="1">J12/J$36</f>
        <v>1.0016426346283497E-2</v>
      </c>
      <c r="L12" s="76">
        <v>439</v>
      </c>
      <c r="M12" s="122">
        <v>1166861</v>
      </c>
      <c r="N12" s="122">
        <v>14357</v>
      </c>
      <c r="O12" s="166">
        <v>117424.85400000001</v>
      </c>
      <c r="P12" s="124">
        <f t="shared" ref="P12:P24" si="2">O12/O$36</f>
        <v>0.12999716835537006</v>
      </c>
      <c r="Q12" s="76">
        <v>460</v>
      </c>
      <c r="R12" s="122">
        <v>1268800</v>
      </c>
      <c r="S12" s="122">
        <v>14172</v>
      </c>
      <c r="T12" s="166">
        <v>126145.071</v>
      </c>
      <c r="U12" s="124">
        <f t="shared" ref="U12:U24" si="3">T12/T$36</f>
        <v>0.14666920594720209</v>
      </c>
      <c r="V12" s="76">
        <v>491</v>
      </c>
      <c r="W12" s="122">
        <v>1313102</v>
      </c>
      <c r="X12" s="122">
        <v>28116</v>
      </c>
      <c r="Y12" s="166">
        <v>129183.238</v>
      </c>
      <c r="Z12" s="124">
        <f t="shared" ref="Z12:Z24" si="4">Y12/Y$36</f>
        <v>0.15692242170284296</v>
      </c>
      <c r="AA12" s="76">
        <v>534</v>
      </c>
      <c r="AB12" s="122">
        <v>1278693</v>
      </c>
      <c r="AC12" s="122">
        <v>15919</v>
      </c>
      <c r="AD12" s="166">
        <v>131180.44399999999</v>
      </c>
      <c r="AE12" s="124">
        <f t="shared" ref="AE12:AE24" si="5">AD12/AD$36</f>
        <v>0.16315346243204309</v>
      </c>
      <c r="AF12" s="76">
        <v>434</v>
      </c>
      <c r="AG12" s="122">
        <v>1353962</v>
      </c>
      <c r="AH12" s="122">
        <v>117799</v>
      </c>
      <c r="AI12" s="166">
        <v>72129.675999999992</v>
      </c>
      <c r="AJ12" s="124">
        <f t="shared" ref="AJ12:AJ24" si="6">AI12/AI$36</f>
        <v>9.6759283880692798E-2</v>
      </c>
    </row>
    <row r="13" spans="1:36" x14ac:dyDescent="0.2">
      <c r="A13" s="114" t="str">
        <f>Translation!$A140</f>
        <v>unter 0.00%</v>
      </c>
      <c r="B13" s="30">
        <v>4</v>
      </c>
      <c r="C13" s="6">
        <v>4429</v>
      </c>
      <c r="D13" s="6">
        <v>0</v>
      </c>
      <c r="E13" s="150">
        <v>2224.625</v>
      </c>
      <c r="F13" s="31">
        <f t="shared" si="0"/>
        <v>2.2767640044868186E-3</v>
      </c>
      <c r="G13" s="41">
        <v>4</v>
      </c>
      <c r="H13" s="42">
        <v>4431</v>
      </c>
      <c r="I13" s="42">
        <v>0</v>
      </c>
      <c r="J13" s="160">
        <v>1924.537</v>
      </c>
      <c r="K13" s="44">
        <f t="shared" si="1"/>
        <v>2.0870307991533864E-3</v>
      </c>
      <c r="L13" s="76">
        <v>3</v>
      </c>
      <c r="M13" s="122">
        <v>4902</v>
      </c>
      <c r="N13" s="122">
        <v>0</v>
      </c>
      <c r="O13" s="166">
        <v>2242.165</v>
      </c>
      <c r="P13" s="124">
        <f t="shared" si="2"/>
        <v>2.4822266416061997E-3</v>
      </c>
      <c r="Q13" s="76">
        <v>1</v>
      </c>
      <c r="R13" s="122">
        <v>821</v>
      </c>
      <c r="S13" s="122">
        <v>0</v>
      </c>
      <c r="T13" s="166">
        <v>300.30399999999997</v>
      </c>
      <c r="U13" s="124">
        <f t="shared" si="3"/>
        <v>3.4916425091844114E-4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1</v>
      </c>
      <c r="AG13" s="122">
        <v>7</v>
      </c>
      <c r="AH13" s="122">
        <v>1</v>
      </c>
      <c r="AI13" s="166">
        <v>0.48499999999999999</v>
      </c>
      <c r="AJ13" s="124">
        <f t="shared" si="6"/>
        <v>6.5060950339130881E-7</v>
      </c>
    </row>
    <row r="14" spans="1:36" x14ac:dyDescent="0.2">
      <c r="A14" s="114" t="str">
        <f>Translation!$A141</f>
        <v>0.00% – 0.49%</v>
      </c>
      <c r="B14" s="30">
        <v>5</v>
      </c>
      <c r="C14" s="6">
        <v>10630</v>
      </c>
      <c r="D14" s="6">
        <v>1</v>
      </c>
      <c r="E14" s="150">
        <v>1265.675</v>
      </c>
      <c r="F14" s="31">
        <f t="shared" si="0"/>
        <v>1.2953388914441104E-3</v>
      </c>
      <c r="G14" s="41">
        <v>2</v>
      </c>
      <c r="H14" s="42">
        <v>7444</v>
      </c>
      <c r="I14" s="42">
        <v>1</v>
      </c>
      <c r="J14" s="160">
        <v>868.78599999999994</v>
      </c>
      <c r="K14" s="44">
        <f t="shared" si="1"/>
        <v>9.4213992241940468E-4</v>
      </c>
      <c r="L14" s="76">
        <v>1</v>
      </c>
      <c r="M14" s="122">
        <v>275</v>
      </c>
      <c r="N14" s="122">
        <v>2</v>
      </c>
      <c r="O14" s="166">
        <v>91.414000000000001</v>
      </c>
      <c r="P14" s="124">
        <f t="shared" si="2"/>
        <v>1.0120141301634319E-4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1</v>
      </c>
      <c r="W14" s="122">
        <v>269</v>
      </c>
      <c r="X14" s="122">
        <v>1</v>
      </c>
      <c r="Y14" s="166">
        <v>98.212000000000003</v>
      </c>
      <c r="Z14" s="124">
        <f t="shared" si="4"/>
        <v>1.1930080960100731E-4</v>
      </c>
      <c r="AA14" s="76">
        <v>1</v>
      </c>
      <c r="AB14" s="122">
        <v>2500</v>
      </c>
      <c r="AC14" s="122">
        <v>0</v>
      </c>
      <c r="AD14" s="166">
        <v>1221.3520000000001</v>
      </c>
      <c r="AE14" s="124">
        <f t="shared" si="5"/>
        <v>1.5190359292296704E-3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</row>
    <row r="15" spans="1:36" x14ac:dyDescent="0.2">
      <c r="A15" s="114" t="str">
        <f>Translation!$A142</f>
        <v>0.50% – 0.99%</v>
      </c>
      <c r="B15" s="30">
        <v>16</v>
      </c>
      <c r="C15" s="6">
        <v>98453</v>
      </c>
      <c r="D15" s="6">
        <v>1149</v>
      </c>
      <c r="E15" s="150">
        <v>9385.2690000000002</v>
      </c>
      <c r="F15" s="31">
        <f t="shared" si="0"/>
        <v>9.6052335254822735E-3</v>
      </c>
      <c r="G15" s="41">
        <v>16</v>
      </c>
      <c r="H15" s="42">
        <v>20443</v>
      </c>
      <c r="I15" s="42">
        <v>1666</v>
      </c>
      <c r="J15" s="160">
        <v>3387.1529999999998</v>
      </c>
      <c r="K15" s="44">
        <f t="shared" si="1"/>
        <v>3.6731393745325709E-3</v>
      </c>
      <c r="L15" s="76">
        <v>2</v>
      </c>
      <c r="M15" s="122">
        <v>3488</v>
      </c>
      <c r="N15" s="122">
        <v>365</v>
      </c>
      <c r="O15" s="166">
        <v>614.44500000000005</v>
      </c>
      <c r="P15" s="124">
        <f t="shared" si="2"/>
        <v>6.8023171747026712E-4</v>
      </c>
      <c r="Q15" s="76">
        <v>0</v>
      </c>
      <c r="R15" s="122">
        <v>0</v>
      </c>
      <c r="S15" s="122">
        <v>0</v>
      </c>
      <c r="T15" s="166">
        <v>0</v>
      </c>
      <c r="U15" s="124">
        <f t="shared" si="3"/>
        <v>0</v>
      </c>
      <c r="V15" s="76">
        <v>1</v>
      </c>
      <c r="W15" s="122">
        <v>256</v>
      </c>
      <c r="X15" s="122">
        <v>2</v>
      </c>
      <c r="Y15" s="166">
        <v>19.64</v>
      </c>
      <c r="Z15" s="124">
        <f t="shared" si="4"/>
        <v>2.3857246574387893E-5</v>
      </c>
      <c r="AA15" s="76">
        <v>1</v>
      </c>
      <c r="AB15" s="122">
        <v>230</v>
      </c>
      <c r="AC15" s="122">
        <v>2</v>
      </c>
      <c r="AD15" s="166">
        <v>18.251999999999999</v>
      </c>
      <c r="AE15" s="124">
        <f t="shared" si="5"/>
        <v>2.2700616841254561E-5</v>
      </c>
      <c r="AF15" s="76">
        <v>0</v>
      </c>
      <c r="AG15" s="122">
        <v>0</v>
      </c>
      <c r="AH15" s="122">
        <v>0</v>
      </c>
      <c r="AI15" s="166">
        <v>0</v>
      </c>
      <c r="AJ15" s="124">
        <f t="shared" si="6"/>
        <v>0</v>
      </c>
    </row>
    <row r="16" spans="1:36" x14ac:dyDescent="0.2">
      <c r="A16" s="114" t="str">
        <f>Translation!$A143</f>
        <v>1.00% – 1.49%</v>
      </c>
      <c r="B16" s="30">
        <v>37</v>
      </c>
      <c r="C16" s="6">
        <v>58280</v>
      </c>
      <c r="D16" s="6">
        <v>26932</v>
      </c>
      <c r="E16" s="150">
        <v>34832.928</v>
      </c>
      <c r="F16" s="31">
        <f t="shared" si="0"/>
        <v>3.5649314667092674E-2</v>
      </c>
      <c r="G16" s="41">
        <v>30</v>
      </c>
      <c r="H16" s="42">
        <v>16740</v>
      </c>
      <c r="I16" s="42">
        <v>6569</v>
      </c>
      <c r="J16" s="160">
        <v>8281.7349999999988</v>
      </c>
      <c r="K16" s="44">
        <f t="shared" si="1"/>
        <v>8.9809840057253083E-3</v>
      </c>
      <c r="L16" s="76">
        <v>9</v>
      </c>
      <c r="M16" s="122">
        <v>34380</v>
      </c>
      <c r="N16" s="122">
        <v>23174</v>
      </c>
      <c r="O16" s="166">
        <v>27196.353999999999</v>
      </c>
      <c r="P16" s="124">
        <f t="shared" si="2"/>
        <v>3.0108183141451826E-2</v>
      </c>
      <c r="Q16" s="76">
        <v>5</v>
      </c>
      <c r="R16" s="122">
        <v>8677</v>
      </c>
      <c r="S16" s="122">
        <v>4374</v>
      </c>
      <c r="T16" s="166">
        <v>3848.2820000000002</v>
      </c>
      <c r="U16" s="124">
        <f t="shared" si="3"/>
        <v>4.474407606468514E-3</v>
      </c>
      <c r="V16" s="76">
        <v>3</v>
      </c>
      <c r="W16" s="122">
        <v>19</v>
      </c>
      <c r="X16" s="122">
        <v>32</v>
      </c>
      <c r="Y16" s="166">
        <v>60.723999999999997</v>
      </c>
      <c r="Z16" s="124">
        <f t="shared" si="4"/>
        <v>7.3763107993031067E-5</v>
      </c>
      <c r="AA16" s="76">
        <v>1</v>
      </c>
      <c r="AB16" s="122">
        <v>260</v>
      </c>
      <c r="AC16" s="122">
        <v>2</v>
      </c>
      <c r="AD16" s="166">
        <v>98.400999999999996</v>
      </c>
      <c r="AE16" s="124">
        <f t="shared" si="5"/>
        <v>1.223845823907676E-4</v>
      </c>
      <c r="AF16" s="76">
        <v>3</v>
      </c>
      <c r="AG16" s="122">
        <v>618</v>
      </c>
      <c r="AH16" s="122">
        <v>15</v>
      </c>
      <c r="AI16" s="166">
        <v>158.726</v>
      </c>
      <c r="AJ16" s="124">
        <f t="shared" si="6"/>
        <v>2.1292503924801834E-4</v>
      </c>
    </row>
    <row r="17" spans="1:36" x14ac:dyDescent="0.2">
      <c r="A17" s="114" t="str">
        <f>Translation!$A144</f>
        <v>1.50% – 1.99%</v>
      </c>
      <c r="B17" s="30">
        <v>92</v>
      </c>
      <c r="C17" s="6">
        <v>645530</v>
      </c>
      <c r="D17" s="6">
        <v>146758</v>
      </c>
      <c r="E17" s="150">
        <v>165101.97700000001</v>
      </c>
      <c r="F17" s="31">
        <f t="shared" si="0"/>
        <v>0.168971506794723</v>
      </c>
      <c r="G17" s="41">
        <v>79</v>
      </c>
      <c r="H17" s="42">
        <v>326522</v>
      </c>
      <c r="I17" s="42">
        <v>110433</v>
      </c>
      <c r="J17" s="160">
        <v>112924.431</v>
      </c>
      <c r="K17" s="44">
        <f t="shared" si="1"/>
        <v>0.12245894231904683</v>
      </c>
      <c r="L17" s="76">
        <v>49</v>
      </c>
      <c r="M17" s="122">
        <v>160222</v>
      </c>
      <c r="N17" s="122">
        <v>84110</v>
      </c>
      <c r="O17" s="166">
        <v>72794.106</v>
      </c>
      <c r="P17" s="124">
        <f t="shared" si="2"/>
        <v>8.0587944805625686E-2</v>
      </c>
      <c r="Q17" s="76">
        <v>32</v>
      </c>
      <c r="R17" s="122">
        <v>115376</v>
      </c>
      <c r="S17" s="122">
        <v>51331</v>
      </c>
      <c r="T17" s="166">
        <v>43739.824999999997</v>
      </c>
      <c r="U17" s="124">
        <f t="shared" si="3"/>
        <v>5.0856409609691192E-2</v>
      </c>
      <c r="V17" s="76">
        <v>14</v>
      </c>
      <c r="W17" s="122">
        <v>95990</v>
      </c>
      <c r="X17" s="122">
        <v>36816</v>
      </c>
      <c r="Y17" s="166">
        <v>35597.273000000001</v>
      </c>
      <c r="Z17" s="124">
        <f t="shared" si="4"/>
        <v>4.324098367295319E-2</v>
      </c>
      <c r="AA17" s="76">
        <v>5</v>
      </c>
      <c r="AB17" s="122">
        <v>4977</v>
      </c>
      <c r="AC17" s="122">
        <v>928</v>
      </c>
      <c r="AD17" s="166">
        <v>877.03700000000003</v>
      </c>
      <c r="AE17" s="124">
        <f t="shared" si="5"/>
        <v>1.0907999612427886E-3</v>
      </c>
      <c r="AF17" s="76">
        <v>3</v>
      </c>
      <c r="AG17" s="122">
        <v>770</v>
      </c>
      <c r="AH17" s="122">
        <v>39</v>
      </c>
      <c r="AI17" s="166">
        <v>403.99599999999998</v>
      </c>
      <c r="AJ17" s="124">
        <f t="shared" si="6"/>
        <v>5.41945643158918E-4</v>
      </c>
    </row>
    <row r="18" spans="1:36" x14ac:dyDescent="0.2">
      <c r="A18" s="114" t="str">
        <f>Translation!$A145</f>
        <v>2.00% – 2.49%</v>
      </c>
      <c r="B18" s="30">
        <v>267</v>
      </c>
      <c r="C18" s="6">
        <v>658962</v>
      </c>
      <c r="D18" s="6">
        <v>292775</v>
      </c>
      <c r="E18" s="150">
        <v>266033.07199999999</v>
      </c>
      <c r="F18" s="31">
        <f t="shared" si="0"/>
        <v>0.27226814511778397</v>
      </c>
      <c r="G18" s="41">
        <v>263</v>
      </c>
      <c r="H18" s="42">
        <v>944182</v>
      </c>
      <c r="I18" s="42">
        <v>299375</v>
      </c>
      <c r="J18" s="160">
        <v>280114.88699999999</v>
      </c>
      <c r="K18" s="44">
        <f t="shared" si="1"/>
        <v>0.30376573506789972</v>
      </c>
      <c r="L18" s="76">
        <v>181</v>
      </c>
      <c r="M18" s="122">
        <v>551053</v>
      </c>
      <c r="N18" s="122">
        <v>266592</v>
      </c>
      <c r="O18" s="166">
        <v>223895.36299999998</v>
      </c>
      <c r="P18" s="124">
        <f t="shared" si="2"/>
        <v>0.24786714401959309</v>
      </c>
      <c r="Q18" s="76">
        <v>133</v>
      </c>
      <c r="R18" s="122">
        <v>426719</v>
      </c>
      <c r="S18" s="122">
        <v>213979</v>
      </c>
      <c r="T18" s="166">
        <v>173793.39799999999</v>
      </c>
      <c r="U18" s="124">
        <f t="shared" si="3"/>
        <v>0.20207004111580434</v>
      </c>
      <c r="V18" s="76">
        <v>55</v>
      </c>
      <c r="W18" s="122">
        <v>154312</v>
      </c>
      <c r="X18" s="122">
        <v>84201</v>
      </c>
      <c r="Y18" s="166">
        <v>61097.068999999996</v>
      </c>
      <c r="Z18" s="124">
        <f t="shared" si="4"/>
        <v>7.4216285137749013E-2</v>
      </c>
      <c r="AA18" s="76">
        <v>25</v>
      </c>
      <c r="AB18" s="122">
        <v>90130</v>
      </c>
      <c r="AC18" s="122">
        <v>63492</v>
      </c>
      <c r="AD18" s="166">
        <v>37405.042000000001</v>
      </c>
      <c r="AE18" s="124">
        <f t="shared" si="5"/>
        <v>4.6521889457212043E-2</v>
      </c>
      <c r="AF18" s="76">
        <v>19</v>
      </c>
      <c r="AG18" s="122">
        <v>49375</v>
      </c>
      <c r="AH18" s="122">
        <v>28963</v>
      </c>
      <c r="AI18" s="166">
        <v>18217.803</v>
      </c>
      <c r="AJ18" s="124">
        <f t="shared" si="6"/>
        <v>2.4438506727238549E-2</v>
      </c>
    </row>
    <row r="19" spans="1:36" x14ac:dyDescent="0.2">
      <c r="A19" s="114" t="str">
        <f>Translation!$A146</f>
        <v>2.50% – 2.99%</v>
      </c>
      <c r="B19" s="30">
        <v>263</v>
      </c>
      <c r="C19" s="6">
        <v>639787</v>
      </c>
      <c r="D19" s="6">
        <v>203782</v>
      </c>
      <c r="E19" s="150">
        <v>195722.663</v>
      </c>
      <c r="F19" s="31">
        <f t="shared" si="0"/>
        <v>0.20030985625923656</v>
      </c>
      <c r="G19" s="41">
        <v>311</v>
      </c>
      <c r="H19" s="42">
        <v>591895</v>
      </c>
      <c r="I19" s="42">
        <v>223247</v>
      </c>
      <c r="J19" s="160">
        <v>201095.64600000001</v>
      </c>
      <c r="K19" s="44">
        <f t="shared" si="1"/>
        <v>0.21807468849788106</v>
      </c>
      <c r="L19" s="76">
        <v>273</v>
      </c>
      <c r="M19" s="122">
        <v>519847</v>
      </c>
      <c r="N19" s="122">
        <v>215876</v>
      </c>
      <c r="O19" s="166">
        <v>183253.30499999999</v>
      </c>
      <c r="P19" s="124">
        <f t="shared" si="2"/>
        <v>0.20287366711789123</v>
      </c>
      <c r="Q19" s="76">
        <v>235</v>
      </c>
      <c r="R19" s="122">
        <v>455926</v>
      </c>
      <c r="S19" s="122">
        <v>203366</v>
      </c>
      <c r="T19" s="166">
        <v>167996.663</v>
      </c>
      <c r="U19" s="124">
        <f t="shared" si="3"/>
        <v>0.19533016207973519</v>
      </c>
      <c r="V19" s="76">
        <v>156</v>
      </c>
      <c r="W19" s="122">
        <v>353679</v>
      </c>
      <c r="X19" s="122">
        <v>183077</v>
      </c>
      <c r="Y19" s="166">
        <v>142203.91399999999</v>
      </c>
      <c r="Z19" s="124">
        <f t="shared" si="4"/>
        <v>0.17273899389720215</v>
      </c>
      <c r="AA19" s="76">
        <v>90</v>
      </c>
      <c r="AB19" s="122">
        <v>217223</v>
      </c>
      <c r="AC19" s="122">
        <v>114249</v>
      </c>
      <c r="AD19" s="166">
        <v>102887.31200000001</v>
      </c>
      <c r="AE19" s="124">
        <f t="shared" si="5"/>
        <v>0.12796435719584773</v>
      </c>
      <c r="AF19" s="76">
        <v>75</v>
      </c>
      <c r="AG19" s="122">
        <v>189128</v>
      </c>
      <c r="AH19" s="122">
        <v>104219</v>
      </c>
      <c r="AI19" s="166">
        <v>124707.152</v>
      </c>
      <c r="AJ19" s="124">
        <f t="shared" si="6"/>
        <v>0.16729001697332882</v>
      </c>
    </row>
    <row r="20" spans="1:36" x14ac:dyDescent="0.2">
      <c r="A20" s="114" t="str">
        <f>Translation!$A147</f>
        <v>3.00% – 3.49%</v>
      </c>
      <c r="B20" s="30">
        <v>193</v>
      </c>
      <c r="C20" s="6">
        <v>740312</v>
      </c>
      <c r="D20" s="6">
        <v>123633</v>
      </c>
      <c r="E20" s="150">
        <v>133972.984</v>
      </c>
      <c r="F20" s="31">
        <f t="shared" si="0"/>
        <v>0.13711293703203395</v>
      </c>
      <c r="G20" s="41">
        <v>179</v>
      </c>
      <c r="H20" s="42">
        <v>512002</v>
      </c>
      <c r="I20" s="42">
        <v>96277</v>
      </c>
      <c r="J20" s="160">
        <v>97396.89</v>
      </c>
      <c r="K20" s="44">
        <f t="shared" si="1"/>
        <v>0.10562036955992765</v>
      </c>
      <c r="L20" s="76">
        <v>183</v>
      </c>
      <c r="M20" s="122">
        <v>361108</v>
      </c>
      <c r="N20" s="122">
        <v>88040</v>
      </c>
      <c r="O20" s="166">
        <v>86406.762000000002</v>
      </c>
      <c r="P20" s="124">
        <f t="shared" si="2"/>
        <v>9.5658065597904796E-2</v>
      </c>
      <c r="Q20" s="76">
        <v>185</v>
      </c>
      <c r="R20" s="122">
        <v>329280</v>
      </c>
      <c r="S20" s="122">
        <v>119796</v>
      </c>
      <c r="T20" s="166">
        <v>113910.387</v>
      </c>
      <c r="U20" s="124">
        <f t="shared" si="3"/>
        <v>0.13244390667019001</v>
      </c>
      <c r="V20" s="76">
        <v>288</v>
      </c>
      <c r="W20" s="122">
        <v>505866</v>
      </c>
      <c r="X20" s="122">
        <v>212617</v>
      </c>
      <c r="Y20" s="166">
        <v>175780.24500000002</v>
      </c>
      <c r="Z20" s="124">
        <f t="shared" si="4"/>
        <v>0.21352508390383479</v>
      </c>
      <c r="AA20" s="76">
        <v>393</v>
      </c>
      <c r="AB20" s="122">
        <v>604759</v>
      </c>
      <c r="AC20" s="122">
        <v>215101</v>
      </c>
      <c r="AD20" s="166">
        <v>173458.85800000001</v>
      </c>
      <c r="AE20" s="124">
        <f t="shared" si="5"/>
        <v>0.2157365260343844</v>
      </c>
      <c r="AF20" s="76">
        <v>344</v>
      </c>
      <c r="AG20" s="122">
        <v>514875</v>
      </c>
      <c r="AH20" s="122">
        <v>192096</v>
      </c>
      <c r="AI20" s="166">
        <v>155993.88199999998</v>
      </c>
      <c r="AJ20" s="124">
        <f t="shared" si="6"/>
        <v>0.20926000433010811</v>
      </c>
    </row>
    <row r="21" spans="1:36" ht="12.75" customHeight="1" x14ac:dyDescent="0.2">
      <c r="A21" s="114" t="str">
        <f>Translation!$A148</f>
        <v>3.50% – 3.99%</v>
      </c>
      <c r="B21" s="30">
        <v>191</v>
      </c>
      <c r="C21" s="6">
        <v>973473</v>
      </c>
      <c r="D21" s="6">
        <v>86392</v>
      </c>
      <c r="E21" s="150">
        <v>108731.164</v>
      </c>
      <c r="F21" s="31">
        <f t="shared" si="0"/>
        <v>0.11127951918240289</v>
      </c>
      <c r="G21" s="41">
        <v>252</v>
      </c>
      <c r="H21" s="42">
        <v>1364502</v>
      </c>
      <c r="I21" s="42">
        <v>125143</v>
      </c>
      <c r="J21" s="160">
        <v>157925.13199999998</v>
      </c>
      <c r="K21" s="44">
        <f t="shared" si="1"/>
        <v>0.17125917269679097</v>
      </c>
      <c r="L21" s="76">
        <v>269</v>
      </c>
      <c r="M21" s="122">
        <v>827210</v>
      </c>
      <c r="N21" s="122">
        <v>148722</v>
      </c>
      <c r="O21" s="166">
        <v>123267.503</v>
      </c>
      <c r="P21" s="124">
        <f t="shared" si="2"/>
        <v>0.13646537163450154</v>
      </c>
      <c r="Q21" s="76">
        <v>313</v>
      </c>
      <c r="R21" s="122">
        <v>889354</v>
      </c>
      <c r="S21" s="122">
        <v>174138</v>
      </c>
      <c r="T21" s="166">
        <v>145078.976</v>
      </c>
      <c r="U21" s="124">
        <f t="shared" si="3"/>
        <v>0.16868370710697994</v>
      </c>
      <c r="V21" s="76">
        <v>338</v>
      </c>
      <c r="W21" s="122">
        <v>661026</v>
      </c>
      <c r="X21" s="122">
        <v>170870</v>
      </c>
      <c r="Y21" s="166">
        <v>155029.92300000001</v>
      </c>
      <c r="Z21" s="124">
        <f t="shared" si="4"/>
        <v>0.18831909874844038</v>
      </c>
      <c r="AA21" s="76">
        <v>393</v>
      </c>
      <c r="AB21" s="122">
        <v>920079</v>
      </c>
      <c r="AC21" s="122">
        <v>283331</v>
      </c>
      <c r="AD21" s="166">
        <v>232475.75100000002</v>
      </c>
      <c r="AE21" s="124">
        <f t="shared" si="5"/>
        <v>0.28913779028785352</v>
      </c>
      <c r="AF21" s="76">
        <v>458</v>
      </c>
      <c r="AG21" s="122">
        <v>917446</v>
      </c>
      <c r="AH21" s="122">
        <v>303817</v>
      </c>
      <c r="AI21" s="166">
        <v>234402.345</v>
      </c>
      <c r="AJ21" s="124">
        <f t="shared" si="6"/>
        <v>0.31444204798805825</v>
      </c>
    </row>
    <row r="22" spans="1:36" ht="12.75" customHeight="1" x14ac:dyDescent="0.2">
      <c r="A22" s="114" t="str">
        <f>Translation!$A149</f>
        <v>4.00% – 4.49%</v>
      </c>
      <c r="B22" s="30">
        <v>53</v>
      </c>
      <c r="C22" s="6">
        <v>177001</v>
      </c>
      <c r="D22" s="6">
        <v>13885</v>
      </c>
      <c r="E22" s="150">
        <v>21730.649000000001</v>
      </c>
      <c r="F22" s="31">
        <f t="shared" si="0"/>
        <v>2.2239954795679043E-2</v>
      </c>
      <c r="G22" s="41">
        <v>67</v>
      </c>
      <c r="H22" s="42">
        <v>151965</v>
      </c>
      <c r="I22" s="42">
        <v>15944</v>
      </c>
      <c r="J22" s="160">
        <v>21064.027999999998</v>
      </c>
      <c r="K22" s="44">
        <f t="shared" si="1"/>
        <v>2.2842520143925165E-2</v>
      </c>
      <c r="L22" s="76">
        <v>86</v>
      </c>
      <c r="M22" s="122">
        <v>286441</v>
      </c>
      <c r="N22" s="122">
        <v>28792</v>
      </c>
      <c r="O22" s="166">
        <v>38874.544999999998</v>
      </c>
      <c r="P22" s="124">
        <f t="shared" si="2"/>
        <v>4.303672177530158E-2</v>
      </c>
      <c r="Q22" s="76">
        <v>136</v>
      </c>
      <c r="R22" s="122">
        <v>248751</v>
      </c>
      <c r="S22" s="122">
        <v>52891</v>
      </c>
      <c r="T22" s="166">
        <v>47785.761999999995</v>
      </c>
      <c r="U22" s="124">
        <f t="shared" si="3"/>
        <v>5.5560631204702261E-2</v>
      </c>
      <c r="V22" s="76">
        <v>186</v>
      </c>
      <c r="W22" s="122">
        <v>475261</v>
      </c>
      <c r="X22" s="122">
        <v>87889</v>
      </c>
      <c r="Y22" s="166">
        <v>74015.679000000004</v>
      </c>
      <c r="Z22" s="124">
        <f t="shared" si="4"/>
        <v>8.9908874963021579E-2</v>
      </c>
      <c r="AA22" s="76">
        <v>152</v>
      </c>
      <c r="AB22" s="122">
        <v>384923</v>
      </c>
      <c r="AC22" s="122">
        <v>108808</v>
      </c>
      <c r="AD22" s="166">
        <v>82080.422999999995</v>
      </c>
      <c r="AE22" s="124">
        <f t="shared" si="5"/>
        <v>0.10208614029646604</v>
      </c>
      <c r="AF22" s="76">
        <v>223</v>
      </c>
      <c r="AG22" s="122">
        <v>409481</v>
      </c>
      <c r="AH22" s="122">
        <v>127860</v>
      </c>
      <c r="AI22" s="166">
        <v>95964.410999999993</v>
      </c>
      <c r="AJ22" s="124">
        <f t="shared" si="6"/>
        <v>0.12873269646175145</v>
      </c>
    </row>
    <row r="23" spans="1:36" ht="12.75" customHeight="1" x14ac:dyDescent="0.2">
      <c r="A23" s="114" t="str">
        <f>Translation!$A150</f>
        <v>4.50% – 4.99%</v>
      </c>
      <c r="B23" s="30">
        <v>125</v>
      </c>
      <c r="C23" s="6">
        <v>252391</v>
      </c>
      <c r="D23" s="6">
        <v>39501</v>
      </c>
      <c r="E23" s="150">
        <v>25149.226999999999</v>
      </c>
      <c r="F23" s="31">
        <f t="shared" si="0"/>
        <v>2.5738654727995965E-2</v>
      </c>
      <c r="G23" s="41">
        <v>154</v>
      </c>
      <c r="H23" s="42">
        <v>254770</v>
      </c>
      <c r="I23" s="42">
        <v>43083</v>
      </c>
      <c r="J23" s="160">
        <v>25493.356</v>
      </c>
      <c r="K23" s="44">
        <f t="shared" si="1"/>
        <v>2.76458281372516E-2</v>
      </c>
      <c r="L23" s="76">
        <v>148</v>
      </c>
      <c r="M23" s="122">
        <v>237981</v>
      </c>
      <c r="N23" s="122">
        <v>41895</v>
      </c>
      <c r="O23" s="166">
        <v>23924.184000000001</v>
      </c>
      <c r="P23" s="124">
        <f t="shared" si="2"/>
        <v>2.6485672064049157E-2</v>
      </c>
      <c r="Q23" s="76">
        <v>174</v>
      </c>
      <c r="R23" s="122">
        <v>298215</v>
      </c>
      <c r="S23" s="122">
        <v>51693</v>
      </c>
      <c r="T23" s="166">
        <v>35828.209000000003</v>
      </c>
      <c r="U23" s="124">
        <f t="shared" si="3"/>
        <v>4.165755287053903E-2</v>
      </c>
      <c r="V23" s="76">
        <v>204</v>
      </c>
      <c r="W23" s="122">
        <v>476354</v>
      </c>
      <c r="X23" s="122">
        <v>74487</v>
      </c>
      <c r="Y23" s="166">
        <v>49738.392999999996</v>
      </c>
      <c r="Z23" s="124">
        <f t="shared" si="4"/>
        <v>6.0418589919287606E-2</v>
      </c>
      <c r="AA23" s="76">
        <v>241</v>
      </c>
      <c r="AB23" s="122">
        <v>490568</v>
      </c>
      <c r="AC23" s="122">
        <v>65493</v>
      </c>
      <c r="AD23" s="166">
        <v>41283.675999999999</v>
      </c>
      <c r="AE23" s="124">
        <f t="shared" si="5"/>
        <v>5.1345875009560421E-2</v>
      </c>
      <c r="AF23" s="76">
        <v>332</v>
      </c>
      <c r="AG23" s="122">
        <v>485187</v>
      </c>
      <c r="AH23" s="122">
        <v>66489</v>
      </c>
      <c r="AI23" s="166">
        <v>42056.892</v>
      </c>
      <c r="AJ23" s="124">
        <f t="shared" si="6"/>
        <v>5.6417760037735902E-2</v>
      </c>
    </row>
    <row r="24" spans="1:36" ht="12.75" customHeight="1" x14ac:dyDescent="0.2">
      <c r="A24" s="114" t="str">
        <f>Translation!$A151</f>
        <v>5.00% oder höher</v>
      </c>
      <c r="B24" s="30">
        <v>7</v>
      </c>
      <c r="C24" s="6">
        <v>8035</v>
      </c>
      <c r="D24" s="6">
        <v>2888</v>
      </c>
      <c r="E24" s="150">
        <v>1493.816</v>
      </c>
      <c r="F24" s="31">
        <f t="shared" si="0"/>
        <v>1.5288268800928164E-3</v>
      </c>
      <c r="G24" s="41">
        <v>10</v>
      </c>
      <c r="H24" s="42">
        <v>8451</v>
      </c>
      <c r="I24" s="42">
        <v>3932</v>
      </c>
      <c r="J24" s="160">
        <v>2428.0189999999998</v>
      </c>
      <c r="K24" s="44">
        <f t="shared" si="1"/>
        <v>2.6330231291628093E-3</v>
      </c>
      <c r="L24" s="76">
        <v>11</v>
      </c>
      <c r="M24" s="122">
        <v>22144</v>
      </c>
      <c r="N24" s="122">
        <v>5566</v>
      </c>
      <c r="O24" s="166">
        <v>3302.7829999999999</v>
      </c>
      <c r="P24" s="124">
        <f t="shared" si="2"/>
        <v>3.656401716218052E-3</v>
      </c>
      <c r="Q24" s="76">
        <v>8</v>
      </c>
      <c r="R24" s="122">
        <v>8175</v>
      </c>
      <c r="S24" s="122">
        <v>3085</v>
      </c>
      <c r="T24" s="166">
        <v>1638.2619999999999</v>
      </c>
      <c r="U24" s="124">
        <f t="shared" si="3"/>
        <v>1.9048115377688849E-3</v>
      </c>
      <c r="V24" s="76">
        <v>6</v>
      </c>
      <c r="W24" s="122">
        <v>2021</v>
      </c>
      <c r="X24" s="122">
        <v>493</v>
      </c>
      <c r="Y24" s="166">
        <v>405.64400000000001</v>
      </c>
      <c r="Z24" s="124">
        <f t="shared" si="4"/>
        <v>4.9274689050005105E-4</v>
      </c>
      <c r="AA24" s="76">
        <v>9</v>
      </c>
      <c r="AB24" s="122">
        <v>9695</v>
      </c>
      <c r="AC24" s="122">
        <v>1493</v>
      </c>
      <c r="AD24" s="166">
        <v>1044.4670000000001</v>
      </c>
      <c r="AE24" s="124">
        <f t="shared" si="5"/>
        <v>1.2990381969282616E-3</v>
      </c>
      <c r="AF24" s="76">
        <v>13</v>
      </c>
      <c r="AG24" s="122">
        <v>11899</v>
      </c>
      <c r="AH24" s="122">
        <v>2034</v>
      </c>
      <c r="AI24" s="166">
        <v>1419.4670000000001</v>
      </c>
      <c r="AJ24" s="124">
        <f t="shared" si="6"/>
        <v>1.9041623091759817E-3</v>
      </c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977099.5129999998</v>
      </c>
      <c r="F36" s="64">
        <f t="shared" si="7"/>
        <v>1.0000000000000002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903287.78300000017</v>
      </c>
      <c r="P36" s="127">
        <f t="shared" si="7"/>
        <v>0.99999999999999989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860065.13900000008</v>
      </c>
      <c r="U36" s="127">
        <f t="shared" si="7"/>
        <v>0.99999999999999978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823229.95399999991</v>
      </c>
      <c r="Z36" s="127">
        <f t="shared" si="7"/>
        <v>1.0000000000000002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804031.01500000001</v>
      </c>
      <c r="AE36" s="127">
        <f t="shared" si="7"/>
        <v>1</v>
      </c>
      <c r="AF36" s="77">
        <f t="shared" si="7"/>
        <v>1905</v>
      </c>
      <c r="AG36" s="125">
        <f t="shared" si="7"/>
        <v>3932748</v>
      </c>
      <c r="AH36" s="125">
        <f t="shared" si="7"/>
        <v>943332</v>
      </c>
      <c r="AI36" s="167">
        <f t="shared" si="7"/>
        <v>745454.83499999985</v>
      </c>
      <c r="AJ36" s="127">
        <f t="shared" si="7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</row>
    <row r="52" spans="1:36" x14ac:dyDescent="0.2">
      <c r="A52" s="114" t="str">
        <f>$A$12</f>
        <v>Versicherung / nur Kapitalien</v>
      </c>
      <c r="B52" s="33">
        <v>201</v>
      </c>
      <c r="C52" s="8">
        <v>48498</v>
      </c>
      <c r="D52" s="8">
        <v>11664</v>
      </c>
      <c r="E52" s="152">
        <v>11434.374</v>
      </c>
      <c r="F52" s="34">
        <f t="shared" ref="F52:F64" si="8">E52/E$76</f>
        <v>1.3641837644081828E-2</v>
      </c>
      <c r="G52" s="47">
        <v>218</v>
      </c>
      <c r="H52" s="48">
        <v>38550</v>
      </c>
      <c r="I52" s="48">
        <v>11474</v>
      </c>
      <c r="J52" s="162">
        <v>9214.7099999999991</v>
      </c>
      <c r="K52" s="50">
        <f t="shared" ref="K52:K64" si="9">J52/J$76</f>
        <v>1.1601113196527717E-2</v>
      </c>
      <c r="L52" s="128">
        <v>439</v>
      </c>
      <c r="M52" s="129">
        <v>1166861</v>
      </c>
      <c r="N52" s="129">
        <v>14357</v>
      </c>
      <c r="O52" s="168">
        <v>117424.85400000001</v>
      </c>
      <c r="P52" s="131">
        <f t="shared" ref="P52:P64" si="10">O52/O$76</f>
        <v>0.15264300419713472</v>
      </c>
      <c r="Q52" s="128">
        <v>460</v>
      </c>
      <c r="R52" s="129">
        <v>1268800</v>
      </c>
      <c r="S52" s="129">
        <v>14172</v>
      </c>
      <c r="T52" s="168">
        <v>126145.071</v>
      </c>
      <c r="U52" s="131">
        <f t="shared" ref="U52:U64" si="11">T52/T$76</f>
        <v>0.17214407484098809</v>
      </c>
      <c r="V52" s="128">
        <v>491</v>
      </c>
      <c r="W52" s="129">
        <v>1313102</v>
      </c>
      <c r="X52" s="129">
        <v>28116</v>
      </c>
      <c r="Y52" s="168">
        <v>129183.238</v>
      </c>
      <c r="Z52" s="131">
        <f t="shared" ref="Z52:Z64" si="12">Y52/Y$76</f>
        <v>0.18350362380387469</v>
      </c>
      <c r="AA52" s="128">
        <v>534</v>
      </c>
      <c r="AB52" s="129">
        <v>1278693</v>
      </c>
      <c r="AC52" s="129">
        <v>15919</v>
      </c>
      <c r="AD52" s="168">
        <v>131180.44399999999</v>
      </c>
      <c r="AE52" s="131">
        <f t="shared" ref="AE52:AE64" si="13">AD52/AD$76</f>
        <v>0.19327341287494981</v>
      </c>
      <c r="AF52" s="128">
        <v>431</v>
      </c>
      <c r="AG52" s="129">
        <v>1352974</v>
      </c>
      <c r="AH52" s="129">
        <v>117345</v>
      </c>
      <c r="AI52" s="168">
        <v>71896.744999999995</v>
      </c>
      <c r="AJ52" s="131">
        <f t="shared" ref="AJ52:AJ64" si="14">AI52/AI$76</f>
        <v>0.11659083303144292</v>
      </c>
    </row>
    <row r="53" spans="1:36" x14ac:dyDescent="0.2">
      <c r="A53" s="114" t="str">
        <f>$A$13</f>
        <v>unter 0.00%</v>
      </c>
      <c r="B53" s="33">
        <v>4</v>
      </c>
      <c r="C53" s="8">
        <v>4429</v>
      </c>
      <c r="D53" s="8">
        <v>0</v>
      </c>
      <c r="E53" s="152">
        <v>2224.625</v>
      </c>
      <c r="F53" s="34">
        <f t="shared" si="8"/>
        <v>2.6541000905660017E-3</v>
      </c>
      <c r="G53" s="47">
        <v>4</v>
      </c>
      <c r="H53" s="48">
        <v>4431</v>
      </c>
      <c r="I53" s="48">
        <v>0</v>
      </c>
      <c r="J53" s="162">
        <v>1924.537</v>
      </c>
      <c r="K53" s="50">
        <f t="shared" si="9"/>
        <v>2.4229489140630434E-3</v>
      </c>
      <c r="L53" s="128">
        <v>3</v>
      </c>
      <c r="M53" s="129">
        <v>4902</v>
      </c>
      <c r="N53" s="129">
        <v>0</v>
      </c>
      <c r="O53" s="168">
        <v>2242.165</v>
      </c>
      <c r="P53" s="131">
        <f t="shared" si="10"/>
        <v>2.9146368068353619E-3</v>
      </c>
      <c r="Q53" s="128">
        <v>1</v>
      </c>
      <c r="R53" s="129">
        <v>821</v>
      </c>
      <c r="S53" s="129">
        <v>0</v>
      </c>
      <c r="T53" s="168">
        <v>300.30399999999997</v>
      </c>
      <c r="U53" s="131">
        <f t="shared" si="11"/>
        <v>4.0981033853513057E-4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1</v>
      </c>
      <c r="AG53" s="129">
        <v>7</v>
      </c>
      <c r="AH53" s="129">
        <v>1</v>
      </c>
      <c r="AI53" s="168">
        <v>0.48499999999999999</v>
      </c>
      <c r="AJ53" s="131">
        <f t="shared" si="14"/>
        <v>7.8649671859622878E-7</v>
      </c>
    </row>
    <row r="54" spans="1:36" x14ac:dyDescent="0.2">
      <c r="A54" s="114" t="str">
        <f>$A$14</f>
        <v>0.00% – 0.49%</v>
      </c>
      <c r="B54" s="33">
        <v>5</v>
      </c>
      <c r="C54" s="8">
        <v>10630</v>
      </c>
      <c r="D54" s="8">
        <v>1</v>
      </c>
      <c r="E54" s="152">
        <v>1265.675</v>
      </c>
      <c r="F54" s="34">
        <f t="shared" si="8"/>
        <v>1.5100199503858512E-3</v>
      </c>
      <c r="G54" s="47">
        <v>2</v>
      </c>
      <c r="H54" s="48">
        <v>7444</v>
      </c>
      <c r="I54" s="48">
        <v>1</v>
      </c>
      <c r="J54" s="162">
        <v>868.78599999999994</v>
      </c>
      <c r="K54" s="50">
        <f t="shared" si="9"/>
        <v>1.0937820864203572E-3</v>
      </c>
      <c r="L54" s="128">
        <v>1</v>
      </c>
      <c r="M54" s="129">
        <v>275</v>
      </c>
      <c r="N54" s="129">
        <v>2</v>
      </c>
      <c r="O54" s="168">
        <v>91.414000000000001</v>
      </c>
      <c r="P54" s="131">
        <f t="shared" si="10"/>
        <v>1.1883095537574076E-4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11"/>
        <v>0</v>
      </c>
      <c r="V54" s="128">
        <v>1</v>
      </c>
      <c r="W54" s="129">
        <v>269</v>
      </c>
      <c r="X54" s="129">
        <v>1</v>
      </c>
      <c r="Y54" s="168">
        <v>98.212000000000003</v>
      </c>
      <c r="Z54" s="131">
        <f t="shared" si="12"/>
        <v>1.3950925971546046E-4</v>
      </c>
      <c r="AA54" s="128">
        <v>1</v>
      </c>
      <c r="AB54" s="129">
        <v>2500</v>
      </c>
      <c r="AC54" s="129">
        <v>0</v>
      </c>
      <c r="AD54" s="168">
        <v>1221.3520000000001</v>
      </c>
      <c r="AE54" s="131">
        <f t="shared" si="13"/>
        <v>1.799466918724911E-3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14"/>
        <v>0</v>
      </c>
    </row>
    <row r="55" spans="1:36" x14ac:dyDescent="0.2">
      <c r="A55" s="114" t="str">
        <f>$A$15</f>
        <v>0.50% – 0.99%</v>
      </c>
      <c r="B55" s="33">
        <v>16</v>
      </c>
      <c r="C55" s="8">
        <v>98453</v>
      </c>
      <c r="D55" s="8">
        <v>1149</v>
      </c>
      <c r="E55" s="152">
        <v>9385.2690000000002</v>
      </c>
      <c r="F55" s="34">
        <f t="shared" si="8"/>
        <v>1.1197142575888651E-2</v>
      </c>
      <c r="G55" s="47">
        <v>16</v>
      </c>
      <c r="H55" s="48">
        <v>20443</v>
      </c>
      <c r="I55" s="48">
        <v>1666</v>
      </c>
      <c r="J55" s="162">
        <v>3387.1529999999998</v>
      </c>
      <c r="K55" s="50">
        <f t="shared" si="9"/>
        <v>4.264349650391434E-3</v>
      </c>
      <c r="L55" s="128">
        <v>2</v>
      </c>
      <c r="M55" s="129">
        <v>3488</v>
      </c>
      <c r="N55" s="129">
        <v>365</v>
      </c>
      <c r="O55" s="168">
        <v>614.44500000000005</v>
      </c>
      <c r="P55" s="131">
        <f t="shared" si="10"/>
        <v>7.9872980479846667E-4</v>
      </c>
      <c r="Q55" s="128">
        <v>0</v>
      </c>
      <c r="R55" s="129">
        <v>0</v>
      </c>
      <c r="S55" s="129">
        <v>0</v>
      </c>
      <c r="T55" s="168">
        <v>0</v>
      </c>
      <c r="U55" s="131">
        <f t="shared" si="11"/>
        <v>0</v>
      </c>
      <c r="V55" s="128">
        <v>1</v>
      </c>
      <c r="W55" s="129">
        <v>256</v>
      </c>
      <c r="X55" s="129">
        <v>2</v>
      </c>
      <c r="Y55" s="168">
        <v>19.64</v>
      </c>
      <c r="Z55" s="131">
        <f t="shared" si="12"/>
        <v>2.789844276475017E-5</v>
      </c>
      <c r="AA55" s="128">
        <v>1</v>
      </c>
      <c r="AB55" s="129">
        <v>230</v>
      </c>
      <c r="AC55" s="129">
        <v>2</v>
      </c>
      <c r="AD55" s="168">
        <v>18.251999999999999</v>
      </c>
      <c r="AE55" s="131">
        <f t="shared" si="13"/>
        <v>2.6891404116558597E-5</v>
      </c>
      <c r="AF55" s="128">
        <v>0</v>
      </c>
      <c r="AG55" s="129">
        <v>0</v>
      </c>
      <c r="AH55" s="129">
        <v>0</v>
      </c>
      <c r="AI55" s="168">
        <v>0</v>
      </c>
      <c r="AJ55" s="131">
        <f t="shared" si="14"/>
        <v>0</v>
      </c>
    </row>
    <row r="56" spans="1:36" x14ac:dyDescent="0.2">
      <c r="A56" s="114" t="str">
        <f>$A$16</f>
        <v>1.00% – 1.49%</v>
      </c>
      <c r="B56" s="33">
        <v>36</v>
      </c>
      <c r="C56" s="8">
        <v>58269</v>
      </c>
      <c r="D56" s="8">
        <v>26903</v>
      </c>
      <c r="E56" s="152">
        <v>34772.451999999997</v>
      </c>
      <c r="F56" s="34">
        <f t="shared" si="8"/>
        <v>4.1485449458853491E-2</v>
      </c>
      <c r="G56" s="47">
        <v>29</v>
      </c>
      <c r="H56" s="48">
        <v>16729</v>
      </c>
      <c r="I56" s="48">
        <v>6540</v>
      </c>
      <c r="J56" s="162">
        <v>8222.2119999999995</v>
      </c>
      <c r="K56" s="50">
        <f t="shared" si="9"/>
        <v>1.0351580477068575E-2</v>
      </c>
      <c r="L56" s="128">
        <v>8</v>
      </c>
      <c r="M56" s="129">
        <v>34369</v>
      </c>
      <c r="N56" s="129">
        <v>23149</v>
      </c>
      <c r="O56" s="168">
        <v>27136.577000000001</v>
      </c>
      <c r="P56" s="131">
        <f t="shared" si="10"/>
        <v>3.5275399507048735E-2</v>
      </c>
      <c r="Q56" s="128">
        <v>4</v>
      </c>
      <c r="R56" s="129">
        <v>8666</v>
      </c>
      <c r="S56" s="129">
        <v>4349</v>
      </c>
      <c r="T56" s="168">
        <v>3789.42</v>
      </c>
      <c r="U56" s="131">
        <f t="shared" si="11"/>
        <v>5.1712381222088107E-3</v>
      </c>
      <c r="V56" s="128">
        <v>2</v>
      </c>
      <c r="W56" s="129">
        <v>8</v>
      </c>
      <c r="X56" s="129">
        <v>6</v>
      </c>
      <c r="Y56" s="168">
        <v>3</v>
      </c>
      <c r="Z56" s="131">
        <f t="shared" si="12"/>
        <v>4.2614729274058299E-6</v>
      </c>
      <c r="AA56" s="128">
        <v>1</v>
      </c>
      <c r="AB56" s="129">
        <v>260</v>
      </c>
      <c r="AC56" s="129">
        <v>2</v>
      </c>
      <c r="AD56" s="168">
        <v>98.400999999999996</v>
      </c>
      <c r="AE56" s="131">
        <f t="shared" si="13"/>
        <v>1.4497814247608383E-4</v>
      </c>
      <c r="AF56" s="128">
        <v>3</v>
      </c>
      <c r="AG56" s="129">
        <v>618</v>
      </c>
      <c r="AH56" s="129">
        <v>15</v>
      </c>
      <c r="AI56" s="168">
        <v>158.726</v>
      </c>
      <c r="AJ56" s="131">
        <f t="shared" si="14"/>
        <v>2.5739686217712371E-4</v>
      </c>
    </row>
    <row r="57" spans="1:36" x14ac:dyDescent="0.2">
      <c r="A57" s="114" t="str">
        <f>$A$17</f>
        <v>1.50% – 1.99%</v>
      </c>
      <c r="B57" s="33">
        <v>92</v>
      </c>
      <c r="C57" s="8">
        <v>645530</v>
      </c>
      <c r="D57" s="8">
        <v>146758</v>
      </c>
      <c r="E57" s="152">
        <v>165101.97700000001</v>
      </c>
      <c r="F57" s="34">
        <f t="shared" si="8"/>
        <v>0.19697574742184681</v>
      </c>
      <c r="G57" s="47">
        <v>79</v>
      </c>
      <c r="H57" s="48">
        <v>326522</v>
      </c>
      <c r="I57" s="48">
        <v>110433</v>
      </c>
      <c r="J57" s="162">
        <v>112924.431</v>
      </c>
      <c r="K57" s="50">
        <f t="shared" si="9"/>
        <v>0.14216932564177101</v>
      </c>
      <c r="L57" s="128">
        <v>49</v>
      </c>
      <c r="M57" s="129">
        <v>160222</v>
      </c>
      <c r="N57" s="129">
        <v>84110</v>
      </c>
      <c r="O57" s="168">
        <v>72794.106</v>
      </c>
      <c r="P57" s="131">
        <f t="shared" si="10"/>
        <v>9.4626568815530915E-2</v>
      </c>
      <c r="Q57" s="128">
        <v>32</v>
      </c>
      <c r="R57" s="129">
        <v>115376</v>
      </c>
      <c r="S57" s="129">
        <v>51331</v>
      </c>
      <c r="T57" s="168">
        <v>43739.824999999997</v>
      </c>
      <c r="U57" s="131">
        <f t="shared" si="11"/>
        <v>5.9689622817935717E-2</v>
      </c>
      <c r="V57" s="128">
        <v>14</v>
      </c>
      <c r="W57" s="129">
        <v>95990</v>
      </c>
      <c r="X57" s="129">
        <v>36816</v>
      </c>
      <c r="Y57" s="168">
        <v>35597.273000000001</v>
      </c>
      <c r="Z57" s="131">
        <f t="shared" si="12"/>
        <v>5.0565605059658174E-2</v>
      </c>
      <c r="AA57" s="128">
        <v>5</v>
      </c>
      <c r="AB57" s="129">
        <v>4977</v>
      </c>
      <c r="AC57" s="129">
        <v>928</v>
      </c>
      <c r="AD57" s="168">
        <v>877.03700000000003</v>
      </c>
      <c r="AE57" s="131">
        <f t="shared" si="13"/>
        <v>1.292173810660432E-3</v>
      </c>
      <c r="AF57" s="128">
        <v>3</v>
      </c>
      <c r="AG57" s="129">
        <v>770</v>
      </c>
      <c r="AH57" s="129">
        <v>39</v>
      </c>
      <c r="AI57" s="168">
        <v>403.99599999999998</v>
      </c>
      <c r="AJ57" s="131">
        <f t="shared" si="14"/>
        <v>6.551371718061898E-4</v>
      </c>
    </row>
    <row r="58" spans="1:36" x14ac:dyDescent="0.2">
      <c r="A58" s="114" t="str">
        <f>$A$18</f>
        <v>2.00% – 2.49%</v>
      </c>
      <c r="B58" s="33">
        <v>260</v>
      </c>
      <c r="C58" s="8">
        <v>574400</v>
      </c>
      <c r="D58" s="8">
        <v>250283</v>
      </c>
      <c r="E58" s="152">
        <v>225693.81899999999</v>
      </c>
      <c r="F58" s="34">
        <f t="shared" si="8"/>
        <v>0.26926515050765265</v>
      </c>
      <c r="G58" s="47">
        <v>257</v>
      </c>
      <c r="H58" s="48">
        <v>908924</v>
      </c>
      <c r="I58" s="48">
        <v>280802</v>
      </c>
      <c r="J58" s="162">
        <v>263720.81199999998</v>
      </c>
      <c r="K58" s="50">
        <f t="shared" si="9"/>
        <v>0.33201858683476804</v>
      </c>
      <c r="L58" s="128">
        <v>174</v>
      </c>
      <c r="M58" s="129">
        <v>492455</v>
      </c>
      <c r="N58" s="129">
        <v>239454</v>
      </c>
      <c r="O58" s="168">
        <v>198506.11499999999</v>
      </c>
      <c r="P58" s="131">
        <f t="shared" si="10"/>
        <v>0.2580422177497611</v>
      </c>
      <c r="Q58" s="128">
        <v>130</v>
      </c>
      <c r="R58" s="129">
        <v>384497</v>
      </c>
      <c r="S58" s="129">
        <v>197946</v>
      </c>
      <c r="T58" s="168">
        <v>157403.609</v>
      </c>
      <c r="U58" s="131">
        <f t="shared" si="11"/>
        <v>0.21480108919941571</v>
      </c>
      <c r="V58" s="128">
        <v>54</v>
      </c>
      <c r="W58" s="129">
        <v>138121</v>
      </c>
      <c r="X58" s="129">
        <v>76834</v>
      </c>
      <c r="Y58" s="168">
        <v>53632.023999999998</v>
      </c>
      <c r="Z58" s="131">
        <f t="shared" si="12"/>
        <v>7.6183806105993249E-2</v>
      </c>
      <c r="AA58" s="128">
        <v>25</v>
      </c>
      <c r="AB58" s="129">
        <v>90130</v>
      </c>
      <c r="AC58" s="129">
        <v>63492</v>
      </c>
      <c r="AD58" s="168">
        <v>37405.042000000001</v>
      </c>
      <c r="AE58" s="131">
        <f t="shared" si="13"/>
        <v>5.5110349573682188E-2</v>
      </c>
      <c r="AF58" s="128">
        <v>19</v>
      </c>
      <c r="AG58" s="129">
        <v>49375</v>
      </c>
      <c r="AH58" s="129">
        <v>28963</v>
      </c>
      <c r="AI58" s="168">
        <v>18217.803</v>
      </c>
      <c r="AJ58" s="131">
        <f t="shared" si="14"/>
        <v>2.9542767586665016E-2</v>
      </c>
    </row>
    <row r="59" spans="1:36" x14ac:dyDescent="0.2">
      <c r="A59" s="114" t="str">
        <f>$A$19</f>
        <v>2.50% – 2.99%</v>
      </c>
      <c r="B59" s="33">
        <v>251</v>
      </c>
      <c r="C59" s="8">
        <v>527613</v>
      </c>
      <c r="D59" s="8">
        <v>140684</v>
      </c>
      <c r="E59" s="152">
        <v>142458.486</v>
      </c>
      <c r="F59" s="34">
        <f t="shared" si="8"/>
        <v>0.16996081613507694</v>
      </c>
      <c r="G59" s="47">
        <v>299</v>
      </c>
      <c r="H59" s="48">
        <v>454248</v>
      </c>
      <c r="I59" s="48">
        <v>148314</v>
      </c>
      <c r="J59" s="162">
        <v>142340.307</v>
      </c>
      <c r="K59" s="50">
        <f t="shared" si="9"/>
        <v>0.17920325370364415</v>
      </c>
      <c r="L59" s="128">
        <v>267</v>
      </c>
      <c r="M59" s="129">
        <v>429299</v>
      </c>
      <c r="N59" s="129">
        <v>166521</v>
      </c>
      <c r="O59" s="168">
        <v>142471.27499999999</v>
      </c>
      <c r="P59" s="131">
        <f t="shared" si="10"/>
        <v>0.18520136655052716</v>
      </c>
      <c r="Q59" s="128">
        <v>231</v>
      </c>
      <c r="R59" s="129">
        <v>400595</v>
      </c>
      <c r="S59" s="129">
        <v>176664</v>
      </c>
      <c r="T59" s="168">
        <v>145340.91800000001</v>
      </c>
      <c r="U59" s="131">
        <f t="shared" si="11"/>
        <v>0.19833971844726231</v>
      </c>
      <c r="V59" s="128">
        <v>156</v>
      </c>
      <c r="W59" s="129">
        <v>353679</v>
      </c>
      <c r="X59" s="129">
        <v>183077</v>
      </c>
      <c r="Y59" s="168">
        <v>142203.91399999999</v>
      </c>
      <c r="Z59" s="131">
        <f t="shared" si="12"/>
        <v>0.20199937656071562</v>
      </c>
      <c r="AA59" s="128">
        <v>90</v>
      </c>
      <c r="AB59" s="129">
        <v>217223</v>
      </c>
      <c r="AC59" s="129">
        <v>114249</v>
      </c>
      <c r="AD59" s="168">
        <v>102887.31200000001</v>
      </c>
      <c r="AE59" s="131">
        <f t="shared" si="13"/>
        <v>0.15158800599706601</v>
      </c>
      <c r="AF59" s="128">
        <v>75</v>
      </c>
      <c r="AG59" s="129">
        <v>189128</v>
      </c>
      <c r="AH59" s="129">
        <v>104219</v>
      </c>
      <c r="AI59" s="168">
        <v>124707.152</v>
      </c>
      <c r="AJ59" s="131">
        <f t="shared" si="14"/>
        <v>0.20223044501748685</v>
      </c>
    </row>
    <row r="60" spans="1:36" x14ac:dyDescent="0.2">
      <c r="A60" s="114" t="str">
        <f>$A$20</f>
        <v>3.00% – 3.49%</v>
      </c>
      <c r="B60" s="33">
        <v>184</v>
      </c>
      <c r="C60" s="8">
        <v>664806</v>
      </c>
      <c r="D60" s="8">
        <v>86474</v>
      </c>
      <c r="E60" s="152">
        <v>101849.83199999999</v>
      </c>
      <c r="F60" s="34">
        <f t="shared" si="8"/>
        <v>0.12151245640740892</v>
      </c>
      <c r="G60" s="47">
        <v>172</v>
      </c>
      <c r="H60" s="48">
        <v>456979</v>
      </c>
      <c r="I60" s="48">
        <v>70610</v>
      </c>
      <c r="J60" s="162">
        <v>75236.209000000003</v>
      </c>
      <c r="K60" s="50">
        <f t="shared" si="9"/>
        <v>9.4720699521375878E-2</v>
      </c>
      <c r="L60" s="128">
        <v>174</v>
      </c>
      <c r="M60" s="129">
        <v>301050</v>
      </c>
      <c r="N60" s="129">
        <v>59047</v>
      </c>
      <c r="O60" s="168">
        <v>62299.451999999997</v>
      </c>
      <c r="P60" s="131">
        <f t="shared" si="10"/>
        <v>8.0984350324295004E-2</v>
      </c>
      <c r="Q60" s="128">
        <v>174</v>
      </c>
      <c r="R60" s="129">
        <v>254365</v>
      </c>
      <c r="S60" s="129">
        <v>79991</v>
      </c>
      <c r="T60" s="168">
        <v>83089.747000000003</v>
      </c>
      <c r="U60" s="131">
        <f t="shared" si="11"/>
        <v>0.11338855741804423</v>
      </c>
      <c r="V60" s="128">
        <v>275</v>
      </c>
      <c r="W60" s="129">
        <v>408861</v>
      </c>
      <c r="X60" s="129">
        <v>166204</v>
      </c>
      <c r="Y60" s="168">
        <v>138873.92800000001</v>
      </c>
      <c r="Z60" s="131">
        <f t="shared" si="12"/>
        <v>0.19726916149816887</v>
      </c>
      <c r="AA60" s="128">
        <v>384</v>
      </c>
      <c r="AB60" s="129">
        <v>551132</v>
      </c>
      <c r="AC60" s="129">
        <v>191335</v>
      </c>
      <c r="AD60" s="168">
        <v>154514.64600000001</v>
      </c>
      <c r="AE60" s="131">
        <f t="shared" si="13"/>
        <v>0.22765262916463919</v>
      </c>
      <c r="AF60" s="128">
        <v>339</v>
      </c>
      <c r="AG60" s="129">
        <v>476073</v>
      </c>
      <c r="AH60" s="129">
        <v>177654</v>
      </c>
      <c r="AI60" s="168">
        <v>142285.12299999999</v>
      </c>
      <c r="AJ60" s="131">
        <f t="shared" si="14"/>
        <v>0.23073563370012534</v>
      </c>
    </row>
    <row r="61" spans="1:36" ht="12.75" customHeight="1" x14ac:dyDescent="0.2">
      <c r="A61" s="114" t="str">
        <f>$A$21</f>
        <v>3.50% – 3.99%</v>
      </c>
      <c r="B61" s="33">
        <v>185</v>
      </c>
      <c r="C61" s="8">
        <v>934627</v>
      </c>
      <c r="D61" s="8">
        <v>72994</v>
      </c>
      <c r="E61" s="152">
        <v>95817.5</v>
      </c>
      <c r="F61" s="34">
        <f t="shared" si="8"/>
        <v>0.11431555225164146</v>
      </c>
      <c r="G61" s="47">
        <v>243</v>
      </c>
      <c r="H61" s="48">
        <v>1288260</v>
      </c>
      <c r="I61" s="48">
        <v>93553</v>
      </c>
      <c r="J61" s="162">
        <v>127825.06299999999</v>
      </c>
      <c r="K61" s="50">
        <f t="shared" si="9"/>
        <v>0.16092888709642375</v>
      </c>
      <c r="L61" s="128">
        <v>257</v>
      </c>
      <c r="M61" s="129">
        <v>712846</v>
      </c>
      <c r="N61" s="129">
        <v>98976</v>
      </c>
      <c r="O61" s="168">
        <v>80123.660999999993</v>
      </c>
      <c r="P61" s="131">
        <f t="shared" si="10"/>
        <v>0.10415440944310476</v>
      </c>
      <c r="Q61" s="128">
        <v>299</v>
      </c>
      <c r="R61" s="129">
        <v>761199</v>
      </c>
      <c r="S61" s="129">
        <v>117925</v>
      </c>
      <c r="T61" s="168">
        <v>97610.192999999999</v>
      </c>
      <c r="U61" s="131">
        <f t="shared" si="11"/>
        <v>0.13320390749976502</v>
      </c>
      <c r="V61" s="128">
        <v>325</v>
      </c>
      <c r="W61" s="129">
        <v>534224</v>
      </c>
      <c r="X61" s="129">
        <v>115994</v>
      </c>
      <c r="Y61" s="168">
        <v>109076.314</v>
      </c>
      <c r="Z61" s="131">
        <f t="shared" si="12"/>
        <v>0.15494191971073917</v>
      </c>
      <c r="AA61" s="128">
        <v>371</v>
      </c>
      <c r="AB61" s="129">
        <v>721353</v>
      </c>
      <c r="AC61" s="129">
        <v>193966</v>
      </c>
      <c r="AD61" s="168">
        <v>158660.31400000001</v>
      </c>
      <c r="AE61" s="131">
        <f t="shared" si="13"/>
        <v>0.23376060820918693</v>
      </c>
      <c r="AF61" s="128">
        <v>429</v>
      </c>
      <c r="AG61" s="129">
        <v>699295</v>
      </c>
      <c r="AH61" s="129">
        <v>203742</v>
      </c>
      <c r="AI61" s="168">
        <v>153962.826</v>
      </c>
      <c r="AJ61" s="131">
        <f t="shared" si="14"/>
        <v>0.24967269574186007</v>
      </c>
    </row>
    <row r="62" spans="1:36" ht="12.75" customHeight="1" x14ac:dyDescent="0.2">
      <c r="A62" s="114" t="str">
        <f>$A$22</f>
        <v>4.00% – 4.49%</v>
      </c>
      <c r="B62" s="33">
        <v>52</v>
      </c>
      <c r="C62" s="8">
        <v>176371</v>
      </c>
      <c r="D62" s="8">
        <v>13553</v>
      </c>
      <c r="E62" s="152">
        <v>21537.238000000001</v>
      </c>
      <c r="F62" s="34">
        <f t="shared" si="8"/>
        <v>2.5695110558562245E-2</v>
      </c>
      <c r="G62" s="47">
        <v>67</v>
      </c>
      <c r="H62" s="48">
        <v>151965</v>
      </c>
      <c r="I62" s="48">
        <v>15944</v>
      </c>
      <c r="J62" s="162">
        <v>21064.027999999998</v>
      </c>
      <c r="K62" s="50">
        <f t="shared" si="9"/>
        <v>2.6519138768645933E-2</v>
      </c>
      <c r="L62" s="128">
        <v>84</v>
      </c>
      <c r="M62" s="129">
        <v>284757</v>
      </c>
      <c r="N62" s="129">
        <v>27984</v>
      </c>
      <c r="O62" s="168">
        <v>38376.324999999997</v>
      </c>
      <c r="P62" s="131">
        <f t="shared" si="10"/>
        <v>4.9886181149057303E-2</v>
      </c>
      <c r="Q62" s="128">
        <v>131</v>
      </c>
      <c r="R62" s="129">
        <v>227799</v>
      </c>
      <c r="S62" s="129">
        <v>41690</v>
      </c>
      <c r="T62" s="168">
        <v>37932.074999999997</v>
      </c>
      <c r="U62" s="131">
        <f t="shared" si="11"/>
        <v>5.1764067401999188E-2</v>
      </c>
      <c r="V62" s="128">
        <v>177</v>
      </c>
      <c r="W62" s="129">
        <v>407319</v>
      </c>
      <c r="X62" s="129">
        <v>52855</v>
      </c>
      <c r="Y62" s="168">
        <v>45178.972000000002</v>
      </c>
      <c r="Z62" s="131">
        <f t="shared" si="12"/>
        <v>6.4176322022008681E-2</v>
      </c>
      <c r="AA62" s="128">
        <v>141</v>
      </c>
      <c r="AB62" s="129">
        <v>298286</v>
      </c>
      <c r="AC62" s="129">
        <v>68135</v>
      </c>
      <c r="AD62" s="168">
        <v>49565.957999999999</v>
      </c>
      <c r="AE62" s="131">
        <f t="shared" si="13"/>
        <v>7.3027515176548902E-2</v>
      </c>
      <c r="AF62" s="128">
        <v>203</v>
      </c>
      <c r="AG62" s="129">
        <v>310358</v>
      </c>
      <c r="AH62" s="129">
        <v>83425</v>
      </c>
      <c r="AI62" s="168">
        <v>61872.872000000003</v>
      </c>
      <c r="AJ62" s="131">
        <f t="shared" si="14"/>
        <v>0.10033569236726698</v>
      </c>
    </row>
    <row r="63" spans="1:36" ht="12.75" customHeight="1" x14ac:dyDescent="0.2">
      <c r="A63" s="114" t="str">
        <f>$A$23</f>
        <v>4.50% – 4.99%</v>
      </c>
      <c r="B63" s="33">
        <v>125</v>
      </c>
      <c r="C63" s="8">
        <v>252391</v>
      </c>
      <c r="D63" s="8">
        <v>39501</v>
      </c>
      <c r="E63" s="152">
        <v>25149.226999999999</v>
      </c>
      <c r="F63" s="34">
        <f t="shared" si="8"/>
        <v>3.0004412275491346E-2</v>
      </c>
      <c r="G63" s="47">
        <v>153</v>
      </c>
      <c r="H63" s="48">
        <v>253581</v>
      </c>
      <c r="I63" s="48">
        <v>42566</v>
      </c>
      <c r="J63" s="162">
        <v>25139.06</v>
      </c>
      <c r="K63" s="50">
        <f t="shared" si="9"/>
        <v>3.1649512650349508E-2</v>
      </c>
      <c r="L63" s="128">
        <v>148</v>
      </c>
      <c r="M63" s="129">
        <v>237981</v>
      </c>
      <c r="N63" s="129">
        <v>41895</v>
      </c>
      <c r="O63" s="168">
        <v>23924.184000000001</v>
      </c>
      <c r="P63" s="131">
        <f t="shared" si="10"/>
        <v>3.1099543191469702E-2</v>
      </c>
      <c r="Q63" s="128">
        <v>174</v>
      </c>
      <c r="R63" s="129">
        <v>298215</v>
      </c>
      <c r="S63" s="129">
        <v>51693</v>
      </c>
      <c r="T63" s="168">
        <v>35828.209000000003</v>
      </c>
      <c r="U63" s="131">
        <f t="shared" si="11"/>
        <v>4.8893023267746728E-2</v>
      </c>
      <c r="V63" s="128">
        <v>204</v>
      </c>
      <c r="W63" s="129">
        <v>476354</v>
      </c>
      <c r="X63" s="129">
        <v>74487</v>
      </c>
      <c r="Y63" s="168">
        <v>49738.392999999996</v>
      </c>
      <c r="Z63" s="131">
        <f t="shared" si="12"/>
        <v>7.065293840739055E-2</v>
      </c>
      <c r="AA63" s="128">
        <v>241</v>
      </c>
      <c r="AB63" s="129">
        <v>490568</v>
      </c>
      <c r="AC63" s="129">
        <v>65493</v>
      </c>
      <c r="AD63" s="168">
        <v>41283.675999999999</v>
      </c>
      <c r="AE63" s="131">
        <f t="shared" si="13"/>
        <v>6.0824896709022101E-2</v>
      </c>
      <c r="AF63" s="128">
        <v>331</v>
      </c>
      <c r="AG63" s="129">
        <v>484135</v>
      </c>
      <c r="AH63" s="129">
        <v>66190</v>
      </c>
      <c r="AI63" s="168">
        <v>41733.449000000001</v>
      </c>
      <c r="AJ63" s="131">
        <f t="shared" si="14"/>
        <v>6.7676743699387767E-2</v>
      </c>
    </row>
    <row r="64" spans="1:36" ht="12.75" customHeight="1" x14ac:dyDescent="0.2">
      <c r="A64" s="114" t="str">
        <f>$A$24</f>
        <v>5.00% oder höher</v>
      </c>
      <c r="B64" s="33">
        <v>7</v>
      </c>
      <c r="C64" s="8">
        <v>8035</v>
      </c>
      <c r="D64" s="8">
        <v>2888</v>
      </c>
      <c r="E64" s="152">
        <v>1493.816</v>
      </c>
      <c r="F64" s="34">
        <f t="shared" si="8"/>
        <v>1.7822047225437736E-3</v>
      </c>
      <c r="G64" s="47">
        <v>10</v>
      </c>
      <c r="H64" s="48">
        <v>8451</v>
      </c>
      <c r="I64" s="48">
        <v>3932</v>
      </c>
      <c r="J64" s="162">
        <v>2428.0189999999998</v>
      </c>
      <c r="K64" s="50">
        <f t="shared" si="9"/>
        <v>3.0568214585505169E-3</v>
      </c>
      <c r="L64" s="128">
        <v>10</v>
      </c>
      <c r="M64" s="129">
        <v>21684</v>
      </c>
      <c r="N64" s="129">
        <v>5447</v>
      </c>
      <c r="O64" s="168">
        <v>3273.0929999999998</v>
      </c>
      <c r="P64" s="131">
        <f t="shared" si="10"/>
        <v>4.2547615050610348E-3</v>
      </c>
      <c r="Q64" s="128">
        <v>7</v>
      </c>
      <c r="R64" s="129">
        <v>7721</v>
      </c>
      <c r="S64" s="129">
        <v>2966</v>
      </c>
      <c r="T64" s="168">
        <v>1608.3889999999999</v>
      </c>
      <c r="U64" s="131">
        <f t="shared" si="11"/>
        <v>2.1948906460992198E-3</v>
      </c>
      <c r="V64" s="128">
        <v>5</v>
      </c>
      <c r="W64" s="129">
        <v>1629</v>
      </c>
      <c r="X64" s="129">
        <v>375</v>
      </c>
      <c r="Y64" s="168">
        <v>377.03699999999998</v>
      </c>
      <c r="Z64" s="131">
        <f t="shared" si="12"/>
        <v>5.3557765604343732E-4</v>
      </c>
      <c r="AA64" s="128">
        <v>8</v>
      </c>
      <c r="AB64" s="129">
        <v>9305</v>
      </c>
      <c r="AC64" s="129">
        <v>1385</v>
      </c>
      <c r="AD64" s="168">
        <v>1017.465</v>
      </c>
      <c r="AE64" s="131">
        <f t="shared" si="13"/>
        <v>1.4990720189269281E-3</v>
      </c>
      <c r="AF64" s="128">
        <v>13</v>
      </c>
      <c r="AG64" s="129">
        <v>11899</v>
      </c>
      <c r="AH64" s="129">
        <v>2034</v>
      </c>
      <c r="AI64" s="168">
        <v>1419.4670000000001</v>
      </c>
      <c r="AJ64" s="131">
        <f t="shared" si="14"/>
        <v>2.3018683250631612E-3</v>
      </c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5">SUM(B$52:B$75)</f>
        <v>1418</v>
      </c>
      <c r="C76" s="9">
        <f t="shared" si="15"/>
        <v>4004052</v>
      </c>
      <c r="D76" s="9">
        <f t="shared" si="15"/>
        <v>792852</v>
      </c>
      <c r="E76" s="153">
        <f t="shared" si="15"/>
        <v>838184.29</v>
      </c>
      <c r="F76" s="67">
        <f t="shared" si="15"/>
        <v>0.99999999999999989</v>
      </c>
      <c r="G76" s="51">
        <f t="shared" si="15"/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794295.32700000005</v>
      </c>
      <c r="K76" s="69">
        <f t="shared" si="15"/>
        <v>0.99999999999999978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769277.66599999997</v>
      </c>
      <c r="P76" s="135">
        <f t="shared" si="15"/>
        <v>0.99999999999999978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732787.75999999989</v>
      </c>
      <c r="U76" s="135">
        <f t="shared" si="15"/>
        <v>1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703981.94499999995</v>
      </c>
      <c r="Z76" s="135">
        <f t="shared" si="15"/>
        <v>0.99999999999999989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1.0000000000000002</v>
      </c>
      <c r="AF76" s="132">
        <f t="shared" si="15"/>
        <v>1847</v>
      </c>
      <c r="AG76" s="133">
        <f t="shared" si="15"/>
        <v>3574632</v>
      </c>
      <c r="AH76" s="133">
        <f t="shared" si="15"/>
        <v>783627</v>
      </c>
      <c r="AI76" s="169">
        <f t="shared" si="15"/>
        <v>616658.64399999997</v>
      </c>
      <c r="AJ76" s="135">
        <f t="shared" si="15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</row>
    <row r="92" spans="1:36" x14ac:dyDescent="0.2">
      <c r="A92" s="114" t="str">
        <f>$A$12</f>
        <v>Versicherung / nur Kapitalien</v>
      </c>
      <c r="B92" s="36">
        <v>2</v>
      </c>
      <c r="C92" s="10">
        <v>0</v>
      </c>
      <c r="D92" s="10">
        <v>146</v>
      </c>
      <c r="E92" s="154">
        <v>21.09</v>
      </c>
      <c r="F92" s="37">
        <f t="shared" ref="F92:F104" si="16">E92/E$116</f>
        <v>1.51819214226795E-4</v>
      </c>
      <c r="G92" s="53">
        <v>2</v>
      </c>
      <c r="H92" s="54">
        <v>0</v>
      </c>
      <c r="I92" s="54">
        <v>151</v>
      </c>
      <c r="J92" s="164">
        <v>21.849</v>
      </c>
      <c r="K92" s="56">
        <f t="shared" ref="K92:K104" si="17">J92/J$116</f>
        <v>1.7090115225657103E-4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1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1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1">AD92/AD$116</f>
        <v>0</v>
      </c>
      <c r="AF92" s="136">
        <v>3</v>
      </c>
      <c r="AG92" s="137">
        <v>988</v>
      </c>
      <c r="AH92" s="137">
        <v>454</v>
      </c>
      <c r="AI92" s="170">
        <v>232.93100000000001</v>
      </c>
      <c r="AJ92" s="139">
        <f t="shared" ref="AJ92:AJ104" si="22">AI92/AI$116</f>
        <v>1.8085239803403816E-3</v>
      </c>
    </row>
    <row r="93" spans="1:3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1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1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2"/>
        <v>0</v>
      </c>
    </row>
    <row r="94" spans="1:36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16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17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1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1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2"/>
        <v>0</v>
      </c>
    </row>
    <row r="95" spans="1:36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6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17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18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1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1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2"/>
        <v>0</v>
      </c>
    </row>
    <row r="96" spans="1:36" x14ac:dyDescent="0.2">
      <c r="A96" s="114" t="str">
        <f>$A$16</f>
        <v>1.00% – 1.49%</v>
      </c>
      <c r="B96" s="36">
        <v>1</v>
      </c>
      <c r="C96" s="10">
        <v>11</v>
      </c>
      <c r="D96" s="10">
        <v>29</v>
      </c>
      <c r="E96" s="154">
        <v>60.475999999999999</v>
      </c>
      <c r="F96" s="37">
        <f t="shared" si="16"/>
        <v>4.3534465621525151E-4</v>
      </c>
      <c r="G96" s="53">
        <v>1</v>
      </c>
      <c r="H96" s="54">
        <v>11</v>
      </c>
      <c r="I96" s="54">
        <v>29</v>
      </c>
      <c r="J96" s="164">
        <v>59.523000000000003</v>
      </c>
      <c r="K96" s="56">
        <f t="shared" si="17"/>
        <v>4.6558420457539835E-4</v>
      </c>
      <c r="L96" s="136">
        <v>1</v>
      </c>
      <c r="M96" s="137">
        <v>11</v>
      </c>
      <c r="N96" s="137">
        <v>25</v>
      </c>
      <c r="O96" s="170">
        <v>59.777000000000001</v>
      </c>
      <c r="P96" s="139">
        <f t="shared" si="18"/>
        <v>4.4606333714341883E-4</v>
      </c>
      <c r="Q96" s="136">
        <v>1</v>
      </c>
      <c r="R96" s="137">
        <v>11</v>
      </c>
      <c r="S96" s="137">
        <v>25</v>
      </c>
      <c r="T96" s="170">
        <v>58.862000000000002</v>
      </c>
      <c r="U96" s="139">
        <f t="shared" si="19"/>
        <v>4.6247023990021041E-4</v>
      </c>
      <c r="V96" s="136">
        <v>1</v>
      </c>
      <c r="W96" s="137">
        <v>11</v>
      </c>
      <c r="X96" s="137">
        <v>26</v>
      </c>
      <c r="Y96" s="170">
        <v>57.723999999999997</v>
      </c>
      <c r="Z96" s="139">
        <f t="shared" si="20"/>
        <v>4.8406678219675762E-4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1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2"/>
        <v>0</v>
      </c>
    </row>
    <row r="97" spans="1:36" x14ac:dyDescent="0.2">
      <c r="A97" s="114" t="str">
        <f>$A$17</f>
        <v>1.50% – 1.99%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6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17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18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1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0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1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2"/>
        <v>0</v>
      </c>
    </row>
    <row r="98" spans="1:36" x14ac:dyDescent="0.2">
      <c r="A98" s="114" t="str">
        <f>$A$18</f>
        <v>2.00% – 2.49%</v>
      </c>
      <c r="B98" s="36">
        <v>7</v>
      </c>
      <c r="C98" s="10">
        <v>84562</v>
      </c>
      <c r="D98" s="10">
        <v>42492</v>
      </c>
      <c r="E98" s="154">
        <v>40339.252999999997</v>
      </c>
      <c r="F98" s="37">
        <f t="shared" si="16"/>
        <v>0.29038756249198117</v>
      </c>
      <c r="G98" s="53">
        <v>6</v>
      </c>
      <c r="H98" s="54">
        <v>35258</v>
      </c>
      <c r="I98" s="54">
        <v>18573</v>
      </c>
      <c r="J98" s="164">
        <v>16394.075000000001</v>
      </c>
      <c r="K98" s="56">
        <f t="shared" si="17"/>
        <v>0.1282331597638631</v>
      </c>
      <c r="L98" s="136">
        <v>7</v>
      </c>
      <c r="M98" s="137">
        <v>58598</v>
      </c>
      <c r="N98" s="137">
        <v>27138</v>
      </c>
      <c r="O98" s="170">
        <v>25389.248</v>
      </c>
      <c r="P98" s="139">
        <f t="shared" si="18"/>
        <v>0.18945769594395623</v>
      </c>
      <c r="Q98" s="136">
        <v>3</v>
      </c>
      <c r="R98" s="137">
        <v>42222</v>
      </c>
      <c r="S98" s="137">
        <v>16033</v>
      </c>
      <c r="T98" s="170">
        <v>16389.789000000001</v>
      </c>
      <c r="U98" s="139">
        <f t="shared" si="19"/>
        <v>0.12877220703924144</v>
      </c>
      <c r="V98" s="136">
        <v>1</v>
      </c>
      <c r="W98" s="137">
        <v>16191</v>
      </c>
      <c r="X98" s="137">
        <v>7367</v>
      </c>
      <c r="Y98" s="170">
        <v>7465.0450000000001</v>
      </c>
      <c r="Z98" s="139">
        <f t="shared" si="20"/>
        <v>6.2601003258679136E-2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1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2"/>
        <v>0</v>
      </c>
    </row>
    <row r="99" spans="1:36" x14ac:dyDescent="0.2">
      <c r="A99" s="114" t="str">
        <f>$A$19</f>
        <v>2.50% – 2.99%</v>
      </c>
      <c r="B99" s="36">
        <v>12</v>
      </c>
      <c r="C99" s="10">
        <v>112174</v>
      </c>
      <c r="D99" s="10">
        <v>63098</v>
      </c>
      <c r="E99" s="154">
        <v>53264.177000000003</v>
      </c>
      <c r="F99" s="37">
        <f t="shared" si="16"/>
        <v>0.38342937404347688</v>
      </c>
      <c r="G99" s="53">
        <v>12</v>
      </c>
      <c r="H99" s="54">
        <v>137647</v>
      </c>
      <c r="I99" s="54">
        <v>74933</v>
      </c>
      <c r="J99" s="164">
        <v>58755.339</v>
      </c>
      <c r="K99" s="56">
        <f t="shared" si="17"/>
        <v>0.45957962086710813</v>
      </c>
      <c r="L99" s="136">
        <v>6</v>
      </c>
      <c r="M99" s="137">
        <v>90548</v>
      </c>
      <c r="N99" s="137">
        <v>49355</v>
      </c>
      <c r="O99" s="170">
        <v>40782.03</v>
      </c>
      <c r="P99" s="139">
        <f t="shared" si="18"/>
        <v>0.30432053126257624</v>
      </c>
      <c r="Q99" s="136">
        <v>4</v>
      </c>
      <c r="R99" s="137">
        <v>55331</v>
      </c>
      <c r="S99" s="137">
        <v>26702</v>
      </c>
      <c r="T99" s="170">
        <v>22655.744999999999</v>
      </c>
      <c r="U99" s="139">
        <f t="shared" si="19"/>
        <v>0.17800291912045108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0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1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2"/>
        <v>0</v>
      </c>
    </row>
    <row r="100" spans="1:36" x14ac:dyDescent="0.2">
      <c r="A100" s="114" t="str">
        <f>$A$20</f>
        <v>3.00% – 3.49%</v>
      </c>
      <c r="B100" s="36">
        <v>9</v>
      </c>
      <c r="C100" s="10">
        <v>75506</v>
      </c>
      <c r="D100" s="10">
        <v>37159</v>
      </c>
      <c r="E100" s="154">
        <v>32123.151999999998</v>
      </c>
      <c r="F100" s="37">
        <f t="shared" si="16"/>
        <v>0.23124284946078227</v>
      </c>
      <c r="G100" s="53">
        <v>7</v>
      </c>
      <c r="H100" s="54">
        <v>55023</v>
      </c>
      <c r="I100" s="54">
        <v>25667</v>
      </c>
      <c r="J100" s="164">
        <v>22160.681</v>
      </c>
      <c r="K100" s="56">
        <f t="shared" si="17"/>
        <v>0.1733390964204449</v>
      </c>
      <c r="L100" s="136">
        <v>9</v>
      </c>
      <c r="M100" s="137">
        <v>60058</v>
      </c>
      <c r="N100" s="137">
        <v>28993</v>
      </c>
      <c r="O100" s="170">
        <v>24107.31</v>
      </c>
      <c r="P100" s="139">
        <f t="shared" si="18"/>
        <v>0.17989171668285314</v>
      </c>
      <c r="Q100" s="136">
        <v>11</v>
      </c>
      <c r="R100" s="137">
        <v>74915</v>
      </c>
      <c r="S100" s="137">
        <v>39805</v>
      </c>
      <c r="T100" s="170">
        <v>30820.639999999999</v>
      </c>
      <c r="U100" s="139">
        <f t="shared" si="19"/>
        <v>0.24215332089765926</v>
      </c>
      <c r="V100" s="136">
        <v>13</v>
      </c>
      <c r="W100" s="137">
        <v>97005</v>
      </c>
      <c r="X100" s="137">
        <v>46413</v>
      </c>
      <c r="Y100" s="170">
        <v>36906.317000000003</v>
      </c>
      <c r="Z100" s="139">
        <f t="shared" si="20"/>
        <v>0.30949210229581275</v>
      </c>
      <c r="AA100" s="136">
        <v>9</v>
      </c>
      <c r="AB100" s="137">
        <v>53627</v>
      </c>
      <c r="AC100" s="137">
        <v>23766</v>
      </c>
      <c r="AD100" s="170">
        <v>18944.212</v>
      </c>
      <c r="AE100" s="139">
        <f t="shared" si="21"/>
        <v>0.15118949140085872</v>
      </c>
      <c r="AF100" s="136">
        <v>5</v>
      </c>
      <c r="AG100" s="137">
        <v>38802</v>
      </c>
      <c r="AH100" s="137">
        <v>14442</v>
      </c>
      <c r="AI100" s="170">
        <v>13708.759</v>
      </c>
      <c r="AJ100" s="139">
        <f t="shared" si="22"/>
        <v>0.10643761196322957</v>
      </c>
    </row>
    <row r="101" spans="1:36" ht="12.75" customHeight="1" x14ac:dyDescent="0.2">
      <c r="A101" s="114" t="str">
        <f>$A$21</f>
        <v>3.50% – 3.99%</v>
      </c>
      <c r="B101" s="36">
        <v>6</v>
      </c>
      <c r="C101" s="10">
        <v>38846</v>
      </c>
      <c r="D101" s="10">
        <v>13398</v>
      </c>
      <c r="E101" s="154">
        <v>12913.664000000001</v>
      </c>
      <c r="F101" s="37">
        <f t="shared" si="16"/>
        <v>9.2960754920286895E-2</v>
      </c>
      <c r="G101" s="53">
        <v>9</v>
      </c>
      <c r="H101" s="54">
        <v>76242</v>
      </c>
      <c r="I101" s="54">
        <v>31590</v>
      </c>
      <c r="J101" s="164">
        <v>30100.069</v>
      </c>
      <c r="K101" s="56">
        <f t="shared" si="17"/>
        <v>0.23544036226382414</v>
      </c>
      <c r="L101" s="136">
        <v>12</v>
      </c>
      <c r="M101" s="137">
        <v>114364</v>
      </c>
      <c r="N101" s="137">
        <v>49746</v>
      </c>
      <c r="O101" s="170">
        <v>43143.841999999997</v>
      </c>
      <c r="P101" s="139">
        <f t="shared" si="18"/>
        <v>0.32194466332717253</v>
      </c>
      <c r="Q101" s="136">
        <v>14</v>
      </c>
      <c r="R101" s="137">
        <v>128155</v>
      </c>
      <c r="S101" s="137">
        <v>56213</v>
      </c>
      <c r="T101" s="170">
        <v>47468.783000000003</v>
      </c>
      <c r="U101" s="139">
        <f t="shared" si="19"/>
        <v>0.37295537803304391</v>
      </c>
      <c r="V101" s="136">
        <v>13</v>
      </c>
      <c r="W101" s="137">
        <v>126802</v>
      </c>
      <c r="X101" s="137">
        <v>54876</v>
      </c>
      <c r="Y101" s="170">
        <v>45953.608999999997</v>
      </c>
      <c r="Z101" s="139">
        <f t="shared" si="20"/>
        <v>0.38536164574454235</v>
      </c>
      <c r="AA101" s="136">
        <v>22</v>
      </c>
      <c r="AB101" s="137">
        <v>198726</v>
      </c>
      <c r="AC101" s="137">
        <v>89365</v>
      </c>
      <c r="AD101" s="170">
        <v>73815.437000000005</v>
      </c>
      <c r="AE101" s="139">
        <f t="shared" si="21"/>
        <v>0.58910438594976289</v>
      </c>
      <c r="AF101" s="136">
        <v>29</v>
      </c>
      <c r="AG101" s="137">
        <v>218151</v>
      </c>
      <c r="AH101" s="137">
        <v>100075</v>
      </c>
      <c r="AI101" s="170">
        <v>80439.519</v>
      </c>
      <c r="AJ101" s="139">
        <f t="shared" si="22"/>
        <v>0.62454889679152081</v>
      </c>
    </row>
    <row r="102" spans="1:36" ht="12.75" customHeight="1" x14ac:dyDescent="0.2">
      <c r="A102" s="114" t="str">
        <f>$A$22</f>
        <v>4.00% – 4.49%</v>
      </c>
      <c r="B102" s="36">
        <v>1</v>
      </c>
      <c r="C102" s="10">
        <v>630</v>
      </c>
      <c r="D102" s="10">
        <v>332</v>
      </c>
      <c r="E102" s="154">
        <v>193.411</v>
      </c>
      <c r="F102" s="37">
        <f t="shared" si="16"/>
        <v>1.3922952130307562E-3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17"/>
        <v>0</v>
      </c>
      <c r="L102" s="136">
        <v>2</v>
      </c>
      <c r="M102" s="137">
        <v>1684</v>
      </c>
      <c r="N102" s="137">
        <v>808</v>
      </c>
      <c r="O102" s="170">
        <v>498.22</v>
      </c>
      <c r="P102" s="139">
        <f t="shared" si="18"/>
        <v>3.7177790091773447E-3</v>
      </c>
      <c r="Q102" s="136">
        <v>5</v>
      </c>
      <c r="R102" s="137">
        <v>20952</v>
      </c>
      <c r="S102" s="137">
        <v>11201</v>
      </c>
      <c r="T102" s="170">
        <v>9853.6869999999999</v>
      </c>
      <c r="U102" s="139">
        <f t="shared" si="19"/>
        <v>7.7418996819536956E-2</v>
      </c>
      <c r="V102" s="136">
        <v>9</v>
      </c>
      <c r="W102" s="137">
        <v>67942</v>
      </c>
      <c r="X102" s="137">
        <v>35034</v>
      </c>
      <c r="Y102" s="170">
        <v>28836.706999999999</v>
      </c>
      <c r="Z102" s="139">
        <f t="shared" si="20"/>
        <v>0.24182128692815322</v>
      </c>
      <c r="AA102" s="136">
        <v>11</v>
      </c>
      <c r="AB102" s="137">
        <v>86637</v>
      </c>
      <c r="AC102" s="137">
        <v>40673</v>
      </c>
      <c r="AD102" s="170">
        <v>32514.465</v>
      </c>
      <c r="AE102" s="139">
        <f t="shared" si="21"/>
        <v>0.25949062576585513</v>
      </c>
      <c r="AF102" s="136">
        <v>20</v>
      </c>
      <c r="AG102" s="137">
        <v>99123</v>
      </c>
      <c r="AH102" s="137">
        <v>44435</v>
      </c>
      <c r="AI102" s="170">
        <v>34091.538999999997</v>
      </c>
      <c r="AJ102" s="139">
        <f t="shared" si="22"/>
        <v>0.2646936895827921</v>
      </c>
    </row>
    <row r="103" spans="1:3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6"/>
        <v>0</v>
      </c>
      <c r="G103" s="53">
        <v>1</v>
      </c>
      <c r="H103" s="54">
        <v>1189</v>
      </c>
      <c r="I103" s="54">
        <v>517</v>
      </c>
      <c r="J103" s="164">
        <v>354.29599999999999</v>
      </c>
      <c r="K103" s="56">
        <f t="shared" si="17"/>
        <v>2.771275327927781E-3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1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1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1"/>
        <v>0</v>
      </c>
      <c r="AF103" s="136">
        <v>1</v>
      </c>
      <c r="AG103" s="137">
        <v>1052</v>
      </c>
      <c r="AH103" s="137">
        <v>299</v>
      </c>
      <c r="AI103" s="170">
        <v>323.44299999999998</v>
      </c>
      <c r="AJ103" s="139">
        <f t="shared" si="22"/>
        <v>2.5112776821171676E-3</v>
      </c>
    </row>
    <row r="104" spans="1:3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16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17"/>
        <v>0</v>
      </c>
      <c r="L104" s="136">
        <v>1</v>
      </c>
      <c r="M104" s="137">
        <v>460</v>
      </c>
      <c r="N104" s="137">
        <v>119</v>
      </c>
      <c r="O104" s="170">
        <v>29.69</v>
      </c>
      <c r="P104" s="139">
        <f t="shared" si="18"/>
        <v>2.2155043712110184E-4</v>
      </c>
      <c r="Q104" s="136">
        <v>1</v>
      </c>
      <c r="R104" s="137">
        <v>454</v>
      </c>
      <c r="S104" s="137">
        <v>119</v>
      </c>
      <c r="T104" s="170">
        <v>29.873000000000001</v>
      </c>
      <c r="U104" s="139">
        <f t="shared" si="19"/>
        <v>2.3470785016715343E-4</v>
      </c>
      <c r="V104" s="136">
        <v>1</v>
      </c>
      <c r="W104" s="137">
        <v>392</v>
      </c>
      <c r="X104" s="137">
        <v>118</v>
      </c>
      <c r="Y104" s="170">
        <v>28.606999999999999</v>
      </c>
      <c r="Z104" s="139">
        <f t="shared" si="20"/>
        <v>2.3989499061573429E-4</v>
      </c>
      <c r="AA104" s="136">
        <v>1</v>
      </c>
      <c r="AB104" s="137">
        <v>390</v>
      </c>
      <c r="AC104" s="137">
        <v>108</v>
      </c>
      <c r="AD104" s="170">
        <v>27.001999999999999</v>
      </c>
      <c r="AE104" s="139">
        <f t="shared" si="21"/>
        <v>2.1549688352336783E-4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2"/>
        <v>0</v>
      </c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3">SUM(B$92:B$115)</f>
        <v>38</v>
      </c>
      <c r="C116" s="11">
        <f t="shared" si="23"/>
        <v>311729</v>
      </c>
      <c r="D116" s="11">
        <f t="shared" si="23"/>
        <v>156654</v>
      </c>
      <c r="E116" s="155">
        <f t="shared" si="23"/>
        <v>138915.223</v>
      </c>
      <c r="F116" s="70">
        <f t="shared" si="23"/>
        <v>1</v>
      </c>
      <c r="G116" s="57">
        <f t="shared" si="23"/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127845.83199999999</v>
      </c>
      <c r="K116" s="72">
        <f t="shared" si="23"/>
        <v>1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1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127277.379</v>
      </c>
      <c r="U116" s="143">
        <f t="shared" si="23"/>
        <v>0.99999999999999989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0.99999999999999989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125301.11599999999</v>
      </c>
      <c r="AE116" s="143">
        <f t="shared" si="23"/>
        <v>1</v>
      </c>
      <c r="AF116" s="140">
        <f t="shared" si="23"/>
        <v>58</v>
      </c>
      <c r="AG116" s="141">
        <f t="shared" si="23"/>
        <v>358116</v>
      </c>
      <c r="AH116" s="141">
        <f t="shared" si="23"/>
        <v>159705</v>
      </c>
      <c r="AI116" s="171">
        <f t="shared" si="23"/>
        <v>128796.19099999999</v>
      </c>
      <c r="AJ116" s="143">
        <f t="shared" si="23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Vorsorgeeinrichtungen ohne Staatsgarantie und ohne Vollversicherungslösung</v>
      </c>
    </row>
    <row r="132" spans="1:36" x14ac:dyDescent="0.2">
      <c r="A132" s="114" t="str">
        <f>$A$12</f>
        <v>Versicherung / nur Kapitalien</v>
      </c>
      <c r="B132" s="209">
        <v>187</v>
      </c>
      <c r="C132" s="210">
        <v>41495</v>
      </c>
      <c r="D132" s="210">
        <v>11653</v>
      </c>
      <c r="E132" s="211">
        <v>10431.200999999999</v>
      </c>
      <c r="F132" s="212">
        <f t="shared" ref="F132:F144" si="24">E132/E$156</f>
        <v>1.3692509648465273E-2</v>
      </c>
      <c r="G132" s="217">
        <v>200</v>
      </c>
      <c r="H132" s="218">
        <v>30857</v>
      </c>
      <c r="I132" s="218">
        <v>11461</v>
      </c>
      <c r="J132" s="219">
        <v>8121.7439999999997</v>
      </c>
      <c r="K132" s="220">
        <f t="shared" ref="K132:K144" si="25">J132/J$156</f>
        <v>1.1632481994528756E-2</v>
      </c>
      <c r="L132" s="227">
        <v>320</v>
      </c>
      <c r="M132" s="228">
        <v>92405</v>
      </c>
      <c r="N132" s="228">
        <v>13461</v>
      </c>
      <c r="O132" s="229">
        <v>17800.112000000001</v>
      </c>
      <c r="P132" s="230">
        <f t="shared" ref="P132:P144" si="26">O132/O$156</f>
        <v>2.6583365874105529E-2</v>
      </c>
      <c r="Q132" s="227">
        <v>337</v>
      </c>
      <c r="R132" s="228">
        <v>215691</v>
      </c>
      <c r="S132" s="228">
        <v>13172</v>
      </c>
      <c r="T132" s="229">
        <v>28549.447</v>
      </c>
      <c r="U132" s="230">
        <f t="shared" ref="U132:U144" si="27">T132/T$156</f>
        <v>4.4962553814171732E-2</v>
      </c>
      <c r="V132" s="227">
        <v>358</v>
      </c>
      <c r="W132" s="228">
        <v>227011</v>
      </c>
      <c r="X132" s="228">
        <v>16002</v>
      </c>
      <c r="Y132" s="229">
        <v>30741.030999999999</v>
      </c>
      <c r="Z132" s="230">
        <f t="shared" ref="Z132:Z144" si="28">Y132/Y$156</f>
        <v>5.0785175002792546E-2</v>
      </c>
      <c r="AA132" s="227">
        <v>388</v>
      </c>
      <c r="AB132" s="228">
        <v>264557</v>
      </c>
      <c r="AC132" s="228">
        <v>10943</v>
      </c>
      <c r="AD132" s="229">
        <v>29118.941999999999</v>
      </c>
      <c r="AE132" s="230">
        <f t="shared" ref="AE132:AE144" si="29">AD132/AD$156</f>
        <v>5.0513817745047034E-2</v>
      </c>
      <c r="AF132" s="227"/>
      <c r="AG132" s="228"/>
      <c r="AH132" s="228"/>
      <c r="AI132" s="229"/>
      <c r="AJ132" s="230" t="e">
        <f t="shared" ref="AJ132:AJ144" si="30">AI132/AI$156</f>
        <v>#DIV/0!</v>
      </c>
    </row>
    <row r="133" spans="1:36" x14ac:dyDescent="0.2">
      <c r="A133" s="114" t="str">
        <f>$A$13</f>
        <v>unter 0.00%</v>
      </c>
      <c r="B133" s="209">
        <v>4</v>
      </c>
      <c r="C133" s="210">
        <v>4429</v>
      </c>
      <c r="D133" s="210">
        <v>0</v>
      </c>
      <c r="E133" s="211">
        <v>2224.625</v>
      </c>
      <c r="F133" s="212">
        <f t="shared" si="24"/>
        <v>2.9201526532483713E-3</v>
      </c>
      <c r="G133" s="217">
        <v>4</v>
      </c>
      <c r="H133" s="218">
        <v>4431</v>
      </c>
      <c r="I133" s="218">
        <v>0</v>
      </c>
      <c r="J133" s="219">
        <v>1924.537</v>
      </c>
      <c r="K133" s="220">
        <f t="shared" si="25"/>
        <v>2.7564451674793478E-3</v>
      </c>
      <c r="L133" s="227">
        <v>3</v>
      </c>
      <c r="M133" s="228">
        <v>4902</v>
      </c>
      <c r="N133" s="228">
        <v>0</v>
      </c>
      <c r="O133" s="229">
        <v>2242.165</v>
      </c>
      <c r="P133" s="230">
        <f t="shared" si="26"/>
        <v>3.3485346915296836E-3</v>
      </c>
      <c r="Q133" s="227">
        <v>1</v>
      </c>
      <c r="R133" s="228">
        <v>821</v>
      </c>
      <c r="S133" s="228">
        <v>0</v>
      </c>
      <c r="T133" s="229">
        <v>300.30399999999997</v>
      </c>
      <c r="U133" s="230">
        <f t="shared" si="27"/>
        <v>4.7294908236264705E-4</v>
      </c>
      <c r="V133" s="227">
        <v>0</v>
      </c>
      <c r="W133" s="228">
        <v>0</v>
      </c>
      <c r="X133" s="228">
        <v>0</v>
      </c>
      <c r="Y133" s="229">
        <v>0</v>
      </c>
      <c r="Z133" s="230">
        <f t="shared" si="28"/>
        <v>0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29"/>
        <v>0</v>
      </c>
      <c r="AF133" s="227"/>
      <c r="AG133" s="228"/>
      <c r="AH133" s="228"/>
      <c r="AI133" s="229"/>
      <c r="AJ133" s="230" t="e">
        <f t="shared" si="30"/>
        <v>#DIV/0!</v>
      </c>
    </row>
    <row r="134" spans="1:36" x14ac:dyDescent="0.2">
      <c r="A134" s="114" t="str">
        <f>$A$14</f>
        <v>0.00% – 0.49%</v>
      </c>
      <c r="B134" s="209">
        <v>5</v>
      </c>
      <c r="C134" s="210">
        <v>10630</v>
      </c>
      <c r="D134" s="210">
        <v>1</v>
      </c>
      <c r="E134" s="211">
        <v>1265.675</v>
      </c>
      <c r="F134" s="212">
        <f t="shared" si="24"/>
        <v>1.6613875189751674E-3</v>
      </c>
      <c r="G134" s="217">
        <v>2</v>
      </c>
      <c r="H134" s="218">
        <v>7444</v>
      </c>
      <c r="I134" s="218">
        <v>1</v>
      </c>
      <c r="J134" s="219">
        <v>868.78599999999994</v>
      </c>
      <c r="K134" s="220">
        <f t="shared" si="25"/>
        <v>1.2443309592248487E-3</v>
      </c>
      <c r="L134" s="227">
        <v>1</v>
      </c>
      <c r="M134" s="228">
        <v>275</v>
      </c>
      <c r="N134" s="228">
        <v>2</v>
      </c>
      <c r="O134" s="229">
        <v>91.414000000000001</v>
      </c>
      <c r="P134" s="230">
        <f t="shared" si="26"/>
        <v>1.3652115267676307E-4</v>
      </c>
      <c r="Q134" s="227">
        <v>0</v>
      </c>
      <c r="R134" s="228">
        <v>0</v>
      </c>
      <c r="S134" s="228">
        <v>0</v>
      </c>
      <c r="T134" s="229">
        <v>0</v>
      </c>
      <c r="U134" s="230">
        <f t="shared" si="27"/>
        <v>0</v>
      </c>
      <c r="V134" s="227">
        <v>1</v>
      </c>
      <c r="W134" s="228">
        <v>269</v>
      </c>
      <c r="X134" s="228">
        <v>1</v>
      </c>
      <c r="Y134" s="229">
        <v>98.212000000000003</v>
      </c>
      <c r="Z134" s="230">
        <f t="shared" si="28"/>
        <v>1.6224939259110283E-4</v>
      </c>
      <c r="AA134" s="227">
        <v>1</v>
      </c>
      <c r="AB134" s="228">
        <v>2500</v>
      </c>
      <c r="AC134" s="228">
        <v>0</v>
      </c>
      <c r="AD134" s="229">
        <v>1221.3520000000001</v>
      </c>
      <c r="AE134" s="230">
        <f t="shared" si="29"/>
        <v>2.1187291877070493E-3</v>
      </c>
      <c r="AF134" s="227"/>
      <c r="AG134" s="228"/>
      <c r="AH134" s="228"/>
      <c r="AI134" s="229"/>
      <c r="AJ134" s="230" t="e">
        <f t="shared" si="30"/>
        <v>#DIV/0!</v>
      </c>
    </row>
    <row r="135" spans="1:36" x14ac:dyDescent="0.2">
      <c r="A135" s="114" t="str">
        <f>$A$15</f>
        <v>0.50% – 0.99%</v>
      </c>
      <c r="B135" s="209">
        <v>13</v>
      </c>
      <c r="C135" s="210">
        <v>13281</v>
      </c>
      <c r="D135" s="210">
        <v>1149</v>
      </c>
      <c r="E135" s="211">
        <v>2959.2159999999999</v>
      </c>
      <c r="F135" s="212">
        <f t="shared" si="24"/>
        <v>3.8844130826251756E-3</v>
      </c>
      <c r="G135" s="217">
        <v>15</v>
      </c>
      <c r="H135" s="218">
        <v>20435</v>
      </c>
      <c r="I135" s="218">
        <v>1662</v>
      </c>
      <c r="J135" s="219">
        <v>3384.1849999999999</v>
      </c>
      <c r="K135" s="220">
        <f t="shared" si="25"/>
        <v>4.8470465307271808E-3</v>
      </c>
      <c r="L135" s="227">
        <v>2</v>
      </c>
      <c r="M135" s="228">
        <v>3488</v>
      </c>
      <c r="N135" s="228">
        <v>365</v>
      </c>
      <c r="O135" s="229">
        <v>614.44500000000005</v>
      </c>
      <c r="P135" s="230">
        <f t="shared" si="26"/>
        <v>9.1763558816454472E-4</v>
      </c>
      <c r="Q135" s="227">
        <v>0</v>
      </c>
      <c r="R135" s="228">
        <v>0</v>
      </c>
      <c r="S135" s="228">
        <v>0</v>
      </c>
      <c r="T135" s="229">
        <v>0</v>
      </c>
      <c r="U135" s="230">
        <f t="shared" si="27"/>
        <v>0</v>
      </c>
      <c r="V135" s="227">
        <v>1</v>
      </c>
      <c r="W135" s="228">
        <v>256</v>
      </c>
      <c r="X135" s="228">
        <v>2</v>
      </c>
      <c r="Y135" s="229">
        <v>19.64</v>
      </c>
      <c r="Z135" s="230">
        <f t="shared" si="28"/>
        <v>3.2445913640789914E-5</v>
      </c>
      <c r="AA135" s="227">
        <v>1</v>
      </c>
      <c r="AB135" s="228">
        <v>230</v>
      </c>
      <c r="AC135" s="228">
        <v>2</v>
      </c>
      <c r="AD135" s="229">
        <v>18.251999999999999</v>
      </c>
      <c r="AE135" s="230">
        <f t="shared" si="29"/>
        <v>3.1662489711425588E-5</v>
      </c>
      <c r="AF135" s="227"/>
      <c r="AG135" s="228"/>
      <c r="AH135" s="228"/>
      <c r="AI135" s="229"/>
      <c r="AJ135" s="230" t="e">
        <f t="shared" si="30"/>
        <v>#DIV/0!</v>
      </c>
    </row>
    <row r="136" spans="1:36" x14ac:dyDescent="0.2">
      <c r="A136" s="114" t="str">
        <f>$A$16</f>
        <v>1.00% – 1.49%</v>
      </c>
      <c r="B136" s="209">
        <v>32</v>
      </c>
      <c r="C136" s="210">
        <v>53013</v>
      </c>
      <c r="D136" s="210">
        <v>26903</v>
      </c>
      <c r="E136" s="211">
        <v>33939.231</v>
      </c>
      <c r="F136" s="212">
        <f t="shared" si="24"/>
        <v>4.4550310930543062E-2</v>
      </c>
      <c r="G136" s="217">
        <v>27</v>
      </c>
      <c r="H136" s="218">
        <v>16504</v>
      </c>
      <c r="I136" s="218">
        <v>6540</v>
      </c>
      <c r="J136" s="219">
        <v>8073.0450000000001</v>
      </c>
      <c r="K136" s="220">
        <f t="shared" si="25"/>
        <v>1.1562732167317808E-2</v>
      </c>
      <c r="L136" s="227">
        <v>8</v>
      </c>
      <c r="M136" s="228">
        <v>34369</v>
      </c>
      <c r="N136" s="228">
        <v>23149</v>
      </c>
      <c r="O136" s="229">
        <v>27136.577000000001</v>
      </c>
      <c r="P136" s="230">
        <f t="shared" si="26"/>
        <v>4.0526798649460009E-2</v>
      </c>
      <c r="Q136" s="227">
        <v>4</v>
      </c>
      <c r="R136" s="228">
        <v>8666</v>
      </c>
      <c r="S136" s="228">
        <v>4349</v>
      </c>
      <c r="T136" s="229">
        <v>3789.42</v>
      </c>
      <c r="U136" s="230">
        <f t="shared" si="27"/>
        <v>5.9679615046308475E-3</v>
      </c>
      <c r="V136" s="227">
        <v>2</v>
      </c>
      <c r="W136" s="228">
        <v>8</v>
      </c>
      <c r="X136" s="228">
        <v>6</v>
      </c>
      <c r="Y136" s="229">
        <v>3</v>
      </c>
      <c r="Z136" s="230">
        <f t="shared" si="28"/>
        <v>4.9560967883080316E-6</v>
      </c>
      <c r="AA136" s="227">
        <v>1</v>
      </c>
      <c r="AB136" s="228">
        <v>260</v>
      </c>
      <c r="AC136" s="228">
        <v>2</v>
      </c>
      <c r="AD136" s="229">
        <v>98.400999999999996</v>
      </c>
      <c r="AE136" s="230">
        <f t="shared" si="29"/>
        <v>1.7070023285634391E-4</v>
      </c>
      <c r="AF136" s="227"/>
      <c r="AG136" s="228"/>
      <c r="AH136" s="228"/>
      <c r="AI136" s="229"/>
      <c r="AJ136" s="230" t="e">
        <f t="shared" si="30"/>
        <v>#DIV/0!</v>
      </c>
    </row>
    <row r="137" spans="1:36" x14ac:dyDescent="0.2">
      <c r="A137" s="114" t="str">
        <f>$A$17</f>
        <v>1.50% – 1.99%</v>
      </c>
      <c r="B137" s="209">
        <v>82</v>
      </c>
      <c r="C137" s="210">
        <v>287088</v>
      </c>
      <c r="D137" s="210">
        <v>146758</v>
      </c>
      <c r="E137" s="211">
        <v>128303.57799999999</v>
      </c>
      <c r="F137" s="212">
        <f t="shared" si="24"/>
        <v>0.16841761362834604</v>
      </c>
      <c r="G137" s="217">
        <v>67</v>
      </c>
      <c r="H137" s="218">
        <v>204339</v>
      </c>
      <c r="I137" s="218">
        <v>110408</v>
      </c>
      <c r="J137" s="219">
        <v>103914.795</v>
      </c>
      <c r="K137" s="220">
        <f t="shared" si="25"/>
        <v>0.14883342565373237</v>
      </c>
      <c r="L137" s="227">
        <v>49</v>
      </c>
      <c r="M137" s="228">
        <v>160222</v>
      </c>
      <c r="N137" s="228">
        <v>84110</v>
      </c>
      <c r="O137" s="229">
        <v>72794.106</v>
      </c>
      <c r="P137" s="230">
        <f t="shared" si="26"/>
        <v>0.10871349311040404</v>
      </c>
      <c r="Q137" s="227">
        <v>32</v>
      </c>
      <c r="R137" s="228">
        <v>115376</v>
      </c>
      <c r="S137" s="228">
        <v>51331</v>
      </c>
      <c r="T137" s="229">
        <v>43739.824999999997</v>
      </c>
      <c r="U137" s="230">
        <f t="shared" si="27"/>
        <v>6.8885895946949646E-2</v>
      </c>
      <c r="V137" s="227">
        <v>14</v>
      </c>
      <c r="W137" s="228">
        <v>95990</v>
      </c>
      <c r="X137" s="228">
        <v>36816</v>
      </c>
      <c r="Y137" s="229">
        <v>35597.273000000001</v>
      </c>
      <c r="Z137" s="230">
        <f t="shared" si="28"/>
        <v>5.8807843462608075E-2</v>
      </c>
      <c r="AA137" s="227">
        <v>5</v>
      </c>
      <c r="AB137" s="228">
        <v>4977</v>
      </c>
      <c r="AC137" s="228">
        <v>928</v>
      </c>
      <c r="AD137" s="229">
        <v>877.03700000000003</v>
      </c>
      <c r="AE137" s="230">
        <f t="shared" si="29"/>
        <v>1.5214318972736995E-3</v>
      </c>
      <c r="AF137" s="227"/>
      <c r="AG137" s="228"/>
      <c r="AH137" s="228"/>
      <c r="AI137" s="229"/>
      <c r="AJ137" s="230" t="e">
        <f t="shared" si="30"/>
        <v>#DIV/0!</v>
      </c>
    </row>
    <row r="138" spans="1:36" x14ac:dyDescent="0.2">
      <c r="A138" s="114" t="str">
        <f>$A$18</f>
        <v>2.00% – 2.49%</v>
      </c>
      <c r="B138" s="209">
        <v>246</v>
      </c>
      <c r="C138" s="210">
        <v>567907</v>
      </c>
      <c r="D138" s="210">
        <v>250281</v>
      </c>
      <c r="E138" s="211">
        <v>225208.28</v>
      </c>
      <c r="F138" s="212">
        <f t="shared" si="24"/>
        <v>0.29561951177187257</v>
      </c>
      <c r="G138" s="217">
        <v>233</v>
      </c>
      <c r="H138" s="218">
        <v>592539</v>
      </c>
      <c r="I138" s="218">
        <v>280800</v>
      </c>
      <c r="J138" s="219">
        <v>230399.391</v>
      </c>
      <c r="K138" s="220">
        <f t="shared" si="25"/>
        <v>0.32999276600664718</v>
      </c>
      <c r="L138" s="227">
        <v>174</v>
      </c>
      <c r="M138" s="228">
        <v>492455</v>
      </c>
      <c r="N138" s="228">
        <v>239454</v>
      </c>
      <c r="O138" s="229">
        <v>198506.11499999999</v>
      </c>
      <c r="P138" s="230">
        <f t="shared" si="26"/>
        <v>0.29645660000859919</v>
      </c>
      <c r="Q138" s="227">
        <v>130</v>
      </c>
      <c r="R138" s="228">
        <v>384497</v>
      </c>
      <c r="S138" s="228">
        <v>197946</v>
      </c>
      <c r="T138" s="229">
        <v>157403.609</v>
      </c>
      <c r="U138" s="230">
        <f t="shared" si="27"/>
        <v>0.24789510774787846</v>
      </c>
      <c r="V138" s="227">
        <v>54</v>
      </c>
      <c r="W138" s="228">
        <v>138121</v>
      </c>
      <c r="X138" s="228">
        <v>76834</v>
      </c>
      <c r="Y138" s="229">
        <v>53632.023999999998</v>
      </c>
      <c r="Z138" s="230">
        <f t="shared" si="28"/>
        <v>8.8601833965619756E-2</v>
      </c>
      <c r="AA138" s="227">
        <v>25</v>
      </c>
      <c r="AB138" s="228">
        <v>90130</v>
      </c>
      <c r="AC138" s="228">
        <v>63492</v>
      </c>
      <c r="AD138" s="229">
        <v>37405.042000000001</v>
      </c>
      <c r="AE138" s="230">
        <f t="shared" si="29"/>
        <v>6.4888053773857229E-2</v>
      </c>
      <c r="AF138" s="227"/>
      <c r="AG138" s="228"/>
      <c r="AH138" s="228"/>
      <c r="AI138" s="229"/>
      <c r="AJ138" s="230" t="e">
        <f t="shared" si="30"/>
        <v>#DIV/0!</v>
      </c>
    </row>
    <row r="139" spans="1:36" x14ac:dyDescent="0.2">
      <c r="A139" s="114" t="str">
        <f>$A$19</f>
        <v>2.50% – 2.99%</v>
      </c>
      <c r="B139" s="209">
        <v>247</v>
      </c>
      <c r="C139" s="210">
        <v>418650</v>
      </c>
      <c r="D139" s="210">
        <v>140684</v>
      </c>
      <c r="E139" s="211">
        <v>131767.24400000001</v>
      </c>
      <c r="F139" s="212">
        <f t="shared" si="24"/>
        <v>0.17296419269666821</v>
      </c>
      <c r="G139" s="217">
        <v>294</v>
      </c>
      <c r="H139" s="218">
        <v>453367</v>
      </c>
      <c r="I139" s="218">
        <v>148314</v>
      </c>
      <c r="J139" s="219">
        <v>142215.92000000001</v>
      </c>
      <c r="K139" s="220">
        <f t="shared" si="25"/>
        <v>0.20369075025454411</v>
      </c>
      <c r="L139" s="227">
        <v>267</v>
      </c>
      <c r="M139" s="228">
        <v>429299</v>
      </c>
      <c r="N139" s="228">
        <v>166521</v>
      </c>
      <c r="O139" s="229">
        <v>142471.27499999999</v>
      </c>
      <c r="P139" s="230">
        <f t="shared" si="26"/>
        <v>0.21277203367458045</v>
      </c>
      <c r="Q139" s="227">
        <v>231</v>
      </c>
      <c r="R139" s="228">
        <v>400595</v>
      </c>
      <c r="S139" s="228">
        <v>176664</v>
      </c>
      <c r="T139" s="229">
        <v>145340.91800000001</v>
      </c>
      <c r="U139" s="230">
        <f t="shared" si="27"/>
        <v>0.22889756312884524</v>
      </c>
      <c r="V139" s="227">
        <v>156</v>
      </c>
      <c r="W139" s="228">
        <v>353679</v>
      </c>
      <c r="X139" s="228">
        <v>183077</v>
      </c>
      <c r="Y139" s="229">
        <v>142203.91399999999</v>
      </c>
      <c r="Z139" s="230">
        <f t="shared" si="28"/>
        <v>0.23492545382007718</v>
      </c>
      <c r="AA139" s="227">
        <v>90</v>
      </c>
      <c r="AB139" s="228">
        <v>217223</v>
      </c>
      <c r="AC139" s="228">
        <v>114249</v>
      </c>
      <c r="AD139" s="229">
        <v>102887.31200000001</v>
      </c>
      <c r="AE139" s="230">
        <f t="shared" si="29"/>
        <v>0.17848282147908365</v>
      </c>
      <c r="AF139" s="227"/>
      <c r="AG139" s="228"/>
      <c r="AH139" s="228"/>
      <c r="AI139" s="229"/>
      <c r="AJ139" s="230" t="e">
        <f t="shared" si="30"/>
        <v>#DIV/0!</v>
      </c>
    </row>
    <row r="140" spans="1:36" x14ac:dyDescent="0.2">
      <c r="A140" s="114" t="str">
        <f>$A$20</f>
        <v>3.00% – 3.49%</v>
      </c>
      <c r="B140" s="209">
        <v>178</v>
      </c>
      <c r="C140" s="210">
        <v>658951</v>
      </c>
      <c r="D140" s="210">
        <v>86474</v>
      </c>
      <c r="E140" s="211">
        <v>101273.345</v>
      </c>
      <c r="F140" s="212">
        <f t="shared" si="24"/>
        <v>0.1329363947204979</v>
      </c>
      <c r="G140" s="217">
        <v>168</v>
      </c>
      <c r="H140" s="218">
        <v>453565</v>
      </c>
      <c r="I140" s="218">
        <v>70609</v>
      </c>
      <c r="J140" s="219">
        <v>75037.572</v>
      </c>
      <c r="K140" s="220">
        <f t="shared" si="25"/>
        <v>0.10747361714468655</v>
      </c>
      <c r="L140" s="227">
        <v>173</v>
      </c>
      <c r="M140" s="228">
        <v>301040</v>
      </c>
      <c r="N140" s="228">
        <v>59047</v>
      </c>
      <c r="O140" s="229">
        <v>62295.985000000001</v>
      </c>
      <c r="P140" s="230">
        <f t="shared" si="26"/>
        <v>9.3035198977556424E-2</v>
      </c>
      <c r="Q140" s="227">
        <v>173</v>
      </c>
      <c r="R140" s="228">
        <v>254355</v>
      </c>
      <c r="S140" s="228">
        <v>79991</v>
      </c>
      <c r="T140" s="229">
        <v>83086.489000000001</v>
      </c>
      <c r="U140" s="230">
        <f t="shared" si="27"/>
        <v>0.1308529980595802</v>
      </c>
      <c r="V140" s="227">
        <v>274</v>
      </c>
      <c r="W140" s="228">
        <v>408851</v>
      </c>
      <c r="X140" s="228">
        <v>166204</v>
      </c>
      <c r="Y140" s="229">
        <v>138870.93</v>
      </c>
      <c r="Z140" s="230">
        <f t="shared" si="28"/>
        <v>0.22941925672078317</v>
      </c>
      <c r="AA140" s="227">
        <v>384</v>
      </c>
      <c r="AB140" s="228">
        <v>551132</v>
      </c>
      <c r="AC140" s="228">
        <v>191335</v>
      </c>
      <c r="AD140" s="229">
        <v>154514.64600000001</v>
      </c>
      <c r="AE140" s="230">
        <f t="shared" si="29"/>
        <v>0.2680428659456261</v>
      </c>
      <c r="AF140" s="227"/>
      <c r="AG140" s="228"/>
      <c r="AH140" s="228"/>
      <c r="AI140" s="229"/>
      <c r="AJ140" s="230" t="e">
        <f t="shared" si="30"/>
        <v>#DIV/0!</v>
      </c>
    </row>
    <row r="141" spans="1:36" ht="12.75" customHeight="1" x14ac:dyDescent="0.2">
      <c r="A141" s="114" t="str">
        <f>$A$21</f>
        <v>3.50% – 3.99%</v>
      </c>
      <c r="B141" s="209">
        <v>179</v>
      </c>
      <c r="C141" s="210">
        <v>807958</v>
      </c>
      <c r="D141" s="210">
        <v>72994</v>
      </c>
      <c r="E141" s="211">
        <v>83700.178</v>
      </c>
      <c r="F141" s="212">
        <f t="shared" si="24"/>
        <v>0.10986898774582725</v>
      </c>
      <c r="G141" s="217">
        <v>227</v>
      </c>
      <c r="H141" s="218">
        <v>770881</v>
      </c>
      <c r="I141" s="218">
        <v>93553</v>
      </c>
      <c r="J141" s="219">
        <v>80838.23</v>
      </c>
      <c r="K141" s="220">
        <f t="shared" si="25"/>
        <v>0.11578169109301824</v>
      </c>
      <c r="L141" s="227">
        <v>256</v>
      </c>
      <c r="M141" s="228">
        <v>712568</v>
      </c>
      <c r="N141" s="228">
        <v>98976</v>
      </c>
      <c r="O141" s="229">
        <v>80070.073999999993</v>
      </c>
      <c r="P141" s="230">
        <f t="shared" si="26"/>
        <v>0.11957970111135841</v>
      </c>
      <c r="Q141" s="227">
        <v>297</v>
      </c>
      <c r="R141" s="228">
        <v>760624</v>
      </c>
      <c r="S141" s="228">
        <v>117769</v>
      </c>
      <c r="T141" s="229">
        <v>97381.845000000001</v>
      </c>
      <c r="U141" s="230">
        <f t="shared" si="27"/>
        <v>0.15336676911240454</v>
      </c>
      <c r="V141" s="227">
        <v>323</v>
      </c>
      <c r="W141" s="228">
        <v>533650</v>
      </c>
      <c r="X141" s="228">
        <v>115838</v>
      </c>
      <c r="Y141" s="229">
        <v>108854.629</v>
      </c>
      <c r="Z141" s="230">
        <f t="shared" si="28"/>
        <v>0.17983135905978745</v>
      </c>
      <c r="AA141" s="227">
        <v>368</v>
      </c>
      <c r="AB141" s="228">
        <v>720784</v>
      </c>
      <c r="AC141" s="228">
        <v>193809</v>
      </c>
      <c r="AD141" s="229">
        <v>158446.90100000001</v>
      </c>
      <c r="AE141" s="230">
        <f t="shared" si="29"/>
        <v>0.27486430926582123</v>
      </c>
      <c r="AF141" s="227"/>
      <c r="AG141" s="228"/>
      <c r="AH141" s="228"/>
      <c r="AI141" s="229"/>
      <c r="AJ141" s="230" t="e">
        <f t="shared" si="30"/>
        <v>#DIV/0!</v>
      </c>
    </row>
    <row r="142" spans="1:36" ht="12.75" customHeight="1" x14ac:dyDescent="0.2">
      <c r="A142" s="114" t="str">
        <f>$A$22</f>
        <v>4.00% – 4.49%</v>
      </c>
      <c r="B142" s="209">
        <v>48</v>
      </c>
      <c r="C142" s="210">
        <v>69929</v>
      </c>
      <c r="D142" s="210">
        <v>13124</v>
      </c>
      <c r="E142" s="211">
        <v>14544.357</v>
      </c>
      <c r="F142" s="212">
        <f t="shared" si="24"/>
        <v>1.9091641370272076E-2</v>
      </c>
      <c r="G142" s="217">
        <v>64</v>
      </c>
      <c r="H142" s="218">
        <v>77983</v>
      </c>
      <c r="I142" s="218">
        <v>15542</v>
      </c>
      <c r="J142" s="219">
        <v>16508.013999999999</v>
      </c>
      <c r="K142" s="220">
        <f t="shared" si="25"/>
        <v>2.3643835070451449E-2</v>
      </c>
      <c r="L142" s="227">
        <v>84</v>
      </c>
      <c r="M142" s="228">
        <v>284757</v>
      </c>
      <c r="N142" s="228">
        <v>27984</v>
      </c>
      <c r="O142" s="229">
        <v>38376.324999999997</v>
      </c>
      <c r="P142" s="230">
        <f t="shared" si="26"/>
        <v>5.7312666817971855E-2</v>
      </c>
      <c r="Q142" s="227">
        <v>131</v>
      </c>
      <c r="R142" s="228">
        <v>227799</v>
      </c>
      <c r="S142" s="228">
        <v>41690</v>
      </c>
      <c r="T142" s="229">
        <v>37932.074999999997</v>
      </c>
      <c r="U142" s="230">
        <f t="shared" si="27"/>
        <v>5.9739264423254786E-2</v>
      </c>
      <c r="V142" s="227">
        <v>177</v>
      </c>
      <c r="W142" s="228">
        <v>407319</v>
      </c>
      <c r="X142" s="228">
        <v>52855</v>
      </c>
      <c r="Y142" s="229">
        <v>45178.972000000002</v>
      </c>
      <c r="Z142" s="230">
        <f t="shared" si="28"/>
        <v>7.4637119342752842E-2</v>
      </c>
      <c r="AA142" s="227">
        <v>141</v>
      </c>
      <c r="AB142" s="228">
        <v>298286</v>
      </c>
      <c r="AC142" s="228">
        <v>68135</v>
      </c>
      <c r="AD142" s="229">
        <v>49565.957999999999</v>
      </c>
      <c r="AE142" s="230">
        <f t="shared" si="29"/>
        <v>8.5984091344069299E-2</v>
      </c>
      <c r="AF142" s="227"/>
      <c r="AG142" s="228"/>
      <c r="AH142" s="228"/>
      <c r="AI142" s="229"/>
      <c r="AJ142" s="230" t="e">
        <f t="shared" si="30"/>
        <v>#DIV/0!</v>
      </c>
    </row>
    <row r="143" spans="1:36" ht="12.75" customHeight="1" x14ac:dyDescent="0.2">
      <c r="A143" s="114" t="str">
        <f>$A$23</f>
        <v>4.50% – 4.99%</v>
      </c>
      <c r="B143" s="209">
        <v>114</v>
      </c>
      <c r="C143" s="210">
        <v>247242</v>
      </c>
      <c r="D143" s="210">
        <v>39409</v>
      </c>
      <c r="E143" s="211">
        <v>24707.304</v>
      </c>
      <c r="F143" s="212">
        <f t="shared" si="24"/>
        <v>3.2432027568787589E-2</v>
      </c>
      <c r="G143" s="217">
        <v>132</v>
      </c>
      <c r="H143" s="218">
        <v>245546</v>
      </c>
      <c r="I143" s="218">
        <v>42335</v>
      </c>
      <c r="J143" s="219">
        <v>24481.040000000001</v>
      </c>
      <c r="K143" s="220">
        <f t="shared" si="25"/>
        <v>3.5063313619259392E-2</v>
      </c>
      <c r="L143" s="227">
        <v>148</v>
      </c>
      <c r="M143" s="228">
        <v>237981</v>
      </c>
      <c r="N143" s="228">
        <v>41895</v>
      </c>
      <c r="O143" s="229">
        <v>23924.184000000001</v>
      </c>
      <c r="P143" s="230">
        <f t="shared" si="26"/>
        <v>3.5729288473658E-2</v>
      </c>
      <c r="Q143" s="227">
        <v>174</v>
      </c>
      <c r="R143" s="228">
        <v>298215</v>
      </c>
      <c r="S143" s="228">
        <v>51693</v>
      </c>
      <c r="T143" s="229">
        <v>35828.209000000003</v>
      </c>
      <c r="U143" s="230">
        <f t="shared" si="27"/>
        <v>5.6425883668706163E-2</v>
      </c>
      <c r="V143" s="227">
        <v>204</v>
      </c>
      <c r="W143" s="228">
        <v>476354</v>
      </c>
      <c r="X143" s="228">
        <v>74487</v>
      </c>
      <c r="Y143" s="229">
        <v>49738.392999999996</v>
      </c>
      <c r="Z143" s="230">
        <f t="shared" si="28"/>
        <v>8.2169429934300889E-2</v>
      </c>
      <c r="AA143" s="227">
        <v>241</v>
      </c>
      <c r="AB143" s="228">
        <v>490568</v>
      </c>
      <c r="AC143" s="228">
        <v>65493</v>
      </c>
      <c r="AD143" s="229">
        <v>41283.675999999999</v>
      </c>
      <c r="AE143" s="230">
        <f t="shared" si="29"/>
        <v>7.1616478555765251E-2</v>
      </c>
      <c r="AF143" s="227"/>
      <c r="AG143" s="228"/>
      <c r="AH143" s="228"/>
      <c r="AI143" s="229"/>
      <c r="AJ143" s="230" t="e">
        <f t="shared" si="30"/>
        <v>#DIV/0!</v>
      </c>
    </row>
    <row r="144" spans="1:36" ht="12.75" customHeight="1" x14ac:dyDescent="0.2">
      <c r="A144" s="114" t="str">
        <f>$A$24</f>
        <v>5.00% oder höher</v>
      </c>
      <c r="B144" s="209">
        <v>7</v>
      </c>
      <c r="C144" s="210">
        <v>8035</v>
      </c>
      <c r="D144" s="210">
        <v>2888</v>
      </c>
      <c r="E144" s="211">
        <v>1493.816</v>
      </c>
      <c r="F144" s="212">
        <f t="shared" si="24"/>
        <v>1.9608566638713801E-3</v>
      </c>
      <c r="G144" s="217">
        <v>10</v>
      </c>
      <c r="H144" s="218">
        <v>8451</v>
      </c>
      <c r="I144" s="218">
        <v>3932</v>
      </c>
      <c r="J144" s="219">
        <v>2428.0189999999998</v>
      </c>
      <c r="K144" s="220">
        <f t="shared" si="25"/>
        <v>3.4775643383827062E-3</v>
      </c>
      <c r="L144" s="227">
        <v>10</v>
      </c>
      <c r="M144" s="228">
        <v>21684</v>
      </c>
      <c r="N144" s="228">
        <v>5447</v>
      </c>
      <c r="O144" s="229">
        <v>3273.0929999999998</v>
      </c>
      <c r="P144" s="230">
        <f t="shared" si="26"/>
        <v>4.8881618699350695E-3</v>
      </c>
      <c r="Q144" s="227">
        <v>7</v>
      </c>
      <c r="R144" s="228">
        <v>7721</v>
      </c>
      <c r="S144" s="228">
        <v>2966</v>
      </c>
      <c r="T144" s="229">
        <v>1608.3889999999999</v>
      </c>
      <c r="U144" s="230">
        <f t="shared" si="27"/>
        <v>2.5330535112158864E-3</v>
      </c>
      <c r="V144" s="227">
        <v>5</v>
      </c>
      <c r="W144" s="228">
        <v>1629</v>
      </c>
      <c r="X144" s="228">
        <v>375</v>
      </c>
      <c r="Y144" s="229">
        <v>377.03699999999998</v>
      </c>
      <c r="Z144" s="230">
        <f t="shared" si="28"/>
        <v>6.2287728825776508E-4</v>
      </c>
      <c r="AA144" s="227">
        <v>8</v>
      </c>
      <c r="AB144" s="228">
        <v>9305</v>
      </c>
      <c r="AC144" s="228">
        <v>1385</v>
      </c>
      <c r="AD144" s="229">
        <v>1017.465</v>
      </c>
      <c r="AE144" s="230">
        <f t="shared" si="29"/>
        <v>1.7650380831818781E-3</v>
      </c>
      <c r="AF144" s="227"/>
      <c r="AG144" s="228"/>
      <c r="AH144" s="228"/>
      <c r="AI144" s="229"/>
      <c r="AJ144" s="230" t="e">
        <f t="shared" si="30"/>
        <v>#DIV/0!</v>
      </c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AJ156" si="31">SUM(B$132:B$155)</f>
        <v>1342</v>
      </c>
      <c r="C156" s="214">
        <f t="shared" si="31"/>
        <v>3188608</v>
      </c>
      <c r="D156" s="214">
        <f t="shared" si="31"/>
        <v>792318</v>
      </c>
      <c r="E156" s="215">
        <f t="shared" si="31"/>
        <v>761818.04999999993</v>
      </c>
      <c r="F156" s="216">
        <f t="shared" si="31"/>
        <v>1</v>
      </c>
      <c r="G156" s="223">
        <f t="shared" si="31"/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698195.27800000005</v>
      </c>
      <c r="K156" s="226">
        <f t="shared" si="31"/>
        <v>0.99999999999999989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669595.87</v>
      </c>
      <c r="P156" s="235">
        <f t="shared" si="31"/>
        <v>0.99999999999999989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634960.52999999991</v>
      </c>
      <c r="U156" s="235">
        <f t="shared" si="31"/>
        <v>1.0000000000000002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605315.05500000005</v>
      </c>
      <c r="Z156" s="235">
        <f t="shared" si="31"/>
        <v>0.99999999999999978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576454.98399999994</v>
      </c>
      <c r="AE156" s="235">
        <f t="shared" si="31"/>
        <v>1</v>
      </c>
      <c r="AF156" s="232">
        <f t="shared" si="31"/>
        <v>0</v>
      </c>
      <c r="AG156" s="233">
        <f t="shared" si="31"/>
        <v>0</v>
      </c>
      <c r="AH156" s="233">
        <f t="shared" si="31"/>
        <v>0</v>
      </c>
      <c r="AI156" s="234">
        <f t="shared" si="31"/>
        <v>0</v>
      </c>
      <c r="AJ156" s="235" t="e">
        <f t="shared" si="31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Vorsorgeeinrichtungen ohne Staatsgarantie und mit Vollversicherungslösung</v>
      </c>
    </row>
    <row r="172" spans="1:36" x14ac:dyDescent="0.2">
      <c r="A172" s="114" t="str">
        <f>$A$12</f>
        <v>Versicherung / nur Kapitalien</v>
      </c>
      <c r="B172" s="237">
        <v>14</v>
      </c>
      <c r="C172" s="238">
        <v>7003</v>
      </c>
      <c r="D172" s="238">
        <v>11</v>
      </c>
      <c r="E172" s="239">
        <v>1003.173</v>
      </c>
      <c r="F172" s="240">
        <f t="shared" ref="F172:F184" si="32">E172/E$196</f>
        <v>1.3136341399026589E-2</v>
      </c>
      <c r="G172" s="245">
        <v>18</v>
      </c>
      <c r="H172" s="246">
        <v>7693</v>
      </c>
      <c r="I172" s="246">
        <v>13</v>
      </c>
      <c r="J172" s="247">
        <v>1092.9659999999999</v>
      </c>
      <c r="K172" s="248">
        <f t="shared" ref="K172:K184" si="33">J172/J$196</f>
        <v>1.1373209601589274E-2</v>
      </c>
      <c r="L172" s="255">
        <v>119</v>
      </c>
      <c r="M172" s="256">
        <v>1074456</v>
      </c>
      <c r="N172" s="256">
        <v>896</v>
      </c>
      <c r="O172" s="257">
        <v>99624.741999999998</v>
      </c>
      <c r="P172" s="258">
        <f t="shared" ref="P172:P184" si="34">O172/O$196</f>
        <v>0.9994276387235238</v>
      </c>
      <c r="Q172" s="255">
        <v>123</v>
      </c>
      <c r="R172" s="256">
        <v>1053109</v>
      </c>
      <c r="S172" s="256">
        <v>1000</v>
      </c>
      <c r="T172" s="257">
        <v>97595.623999999996</v>
      </c>
      <c r="U172" s="258">
        <f t="shared" ref="U172:U184" si="35">T172/T$196</f>
        <v>0.99763249966292611</v>
      </c>
      <c r="V172" s="255">
        <v>133</v>
      </c>
      <c r="W172" s="256">
        <v>1086091</v>
      </c>
      <c r="X172" s="256">
        <v>12114</v>
      </c>
      <c r="Y172" s="257">
        <v>98442.206999999995</v>
      </c>
      <c r="Z172" s="258">
        <f t="shared" ref="Z172:Z184" si="36">Y172/Y$196</f>
        <v>0.99772281258687689</v>
      </c>
      <c r="AA172" s="255">
        <v>146</v>
      </c>
      <c r="AB172" s="256">
        <v>1014136</v>
      </c>
      <c r="AC172" s="256">
        <v>4976</v>
      </c>
      <c r="AD172" s="257">
        <v>102061.50199999999</v>
      </c>
      <c r="AE172" s="258">
        <f t="shared" ref="AE172:AE184" si="37">AD172/AD$196</f>
        <v>0.9979133397470924</v>
      </c>
      <c r="AF172" s="255"/>
      <c r="AG172" s="256"/>
      <c r="AH172" s="256"/>
      <c r="AI172" s="257"/>
      <c r="AJ172" s="258" t="e">
        <f t="shared" ref="AJ172:AJ184" si="38">AI172/AI$196</f>
        <v>#DIV/0!</v>
      </c>
    </row>
    <row r="173" spans="1:36" x14ac:dyDescent="0.2">
      <c r="A173" s="114" t="str">
        <f>$A$13</f>
        <v>unter 0.00%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2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3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4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5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36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37"/>
        <v>0</v>
      </c>
      <c r="AF173" s="255"/>
      <c r="AG173" s="256"/>
      <c r="AH173" s="256"/>
      <c r="AI173" s="257"/>
      <c r="AJ173" s="258" t="e">
        <f t="shared" si="38"/>
        <v>#DIV/0!</v>
      </c>
    </row>
    <row r="174" spans="1:36" x14ac:dyDescent="0.2">
      <c r="A174" s="114" t="str">
        <f>$A$14</f>
        <v>0.00% – 0.49%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2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3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34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35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36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37"/>
        <v>0</v>
      </c>
      <c r="AF174" s="255"/>
      <c r="AG174" s="256"/>
      <c r="AH174" s="256"/>
      <c r="AI174" s="257"/>
      <c r="AJ174" s="258" t="e">
        <f t="shared" si="38"/>
        <v>#DIV/0!</v>
      </c>
    </row>
    <row r="175" spans="1:36" x14ac:dyDescent="0.2">
      <c r="A175" s="114" t="str">
        <f>$A$15</f>
        <v>0.50% – 0.99%</v>
      </c>
      <c r="B175" s="237">
        <v>3</v>
      </c>
      <c r="C175" s="238">
        <v>85172</v>
      </c>
      <c r="D175" s="238">
        <v>0</v>
      </c>
      <c r="E175" s="239">
        <v>6426.0529999999999</v>
      </c>
      <c r="F175" s="240">
        <f t="shared" si="32"/>
        <v>8.414782500749024E-2</v>
      </c>
      <c r="G175" s="245">
        <v>1</v>
      </c>
      <c r="H175" s="246">
        <v>8</v>
      </c>
      <c r="I175" s="246">
        <v>4</v>
      </c>
      <c r="J175" s="247">
        <v>2.968</v>
      </c>
      <c r="K175" s="248">
        <f t="shared" si="33"/>
        <v>3.0884479569828311E-5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34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5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36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37"/>
        <v>0</v>
      </c>
      <c r="AF175" s="255"/>
      <c r="AG175" s="256"/>
      <c r="AH175" s="256"/>
      <c r="AI175" s="257"/>
      <c r="AJ175" s="258" t="e">
        <f t="shared" si="38"/>
        <v>#DIV/0!</v>
      </c>
    </row>
    <row r="176" spans="1:36" x14ac:dyDescent="0.2">
      <c r="A176" s="114" t="str">
        <f>$A$16</f>
        <v>1.00% – 1.49%</v>
      </c>
      <c r="B176" s="237">
        <v>4</v>
      </c>
      <c r="C176" s="238">
        <v>5256</v>
      </c>
      <c r="D176" s="238">
        <v>0</v>
      </c>
      <c r="E176" s="239">
        <v>833.221</v>
      </c>
      <c r="F176" s="240">
        <f t="shared" si="32"/>
        <v>1.0910855372740629E-2</v>
      </c>
      <c r="G176" s="245">
        <v>2</v>
      </c>
      <c r="H176" s="246">
        <v>225</v>
      </c>
      <c r="I176" s="246">
        <v>0</v>
      </c>
      <c r="J176" s="247">
        <v>149.167</v>
      </c>
      <c r="K176" s="248">
        <f t="shared" si="33"/>
        <v>1.5522052439328098E-3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34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35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36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37"/>
        <v>0</v>
      </c>
      <c r="AF176" s="255"/>
      <c r="AG176" s="256"/>
      <c r="AH176" s="256"/>
      <c r="AI176" s="257"/>
      <c r="AJ176" s="258" t="e">
        <f t="shared" si="38"/>
        <v>#DIV/0!</v>
      </c>
    </row>
    <row r="177" spans="1:36" x14ac:dyDescent="0.2">
      <c r="A177" s="114" t="str">
        <f>$A$17</f>
        <v>1.50% – 1.99%</v>
      </c>
      <c r="B177" s="237">
        <v>10</v>
      </c>
      <c r="C177" s="238">
        <v>358442</v>
      </c>
      <c r="D177" s="238">
        <v>0</v>
      </c>
      <c r="E177" s="239">
        <v>36798.398999999998</v>
      </c>
      <c r="F177" s="240">
        <f t="shared" si="32"/>
        <v>0.48186736704596178</v>
      </c>
      <c r="G177" s="245">
        <v>12</v>
      </c>
      <c r="H177" s="246">
        <v>122183</v>
      </c>
      <c r="I177" s="246">
        <v>25</v>
      </c>
      <c r="J177" s="247">
        <v>9009.6360000000004</v>
      </c>
      <c r="K177" s="248">
        <f t="shared" si="33"/>
        <v>9.3752668117786278E-2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34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35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36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37"/>
        <v>0</v>
      </c>
      <c r="AF177" s="255"/>
      <c r="AG177" s="256"/>
      <c r="AH177" s="256"/>
      <c r="AI177" s="257"/>
      <c r="AJ177" s="258" t="e">
        <f t="shared" si="38"/>
        <v>#DIV/0!</v>
      </c>
    </row>
    <row r="178" spans="1:36" x14ac:dyDescent="0.2">
      <c r="A178" s="114" t="str">
        <f>$A$18</f>
        <v>2.00% – 2.49%</v>
      </c>
      <c r="B178" s="237">
        <v>14</v>
      </c>
      <c r="C178" s="238">
        <v>6493</v>
      </c>
      <c r="D178" s="238">
        <v>2</v>
      </c>
      <c r="E178" s="239">
        <v>485.53899999999999</v>
      </c>
      <c r="F178" s="240">
        <f t="shared" si="32"/>
        <v>6.3580320309079008E-3</v>
      </c>
      <c r="G178" s="245">
        <v>24</v>
      </c>
      <c r="H178" s="246">
        <v>316385</v>
      </c>
      <c r="I178" s="246">
        <v>2</v>
      </c>
      <c r="J178" s="247">
        <v>33321.421000000002</v>
      </c>
      <c r="K178" s="248">
        <f t="shared" si="33"/>
        <v>0.34673677429654587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34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35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36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37"/>
        <v>0</v>
      </c>
      <c r="AF178" s="255"/>
      <c r="AG178" s="256"/>
      <c r="AH178" s="256"/>
      <c r="AI178" s="257"/>
      <c r="AJ178" s="258" t="e">
        <f t="shared" si="38"/>
        <v>#DIV/0!</v>
      </c>
    </row>
    <row r="179" spans="1:36" x14ac:dyDescent="0.2">
      <c r="A179" s="114" t="str">
        <f>$A$19</f>
        <v>2.50% – 2.99%</v>
      </c>
      <c r="B179" s="237">
        <v>4</v>
      </c>
      <c r="C179" s="238">
        <v>108963</v>
      </c>
      <c r="D179" s="238">
        <v>0</v>
      </c>
      <c r="E179" s="239">
        <v>10691.242</v>
      </c>
      <c r="F179" s="240">
        <f t="shared" si="32"/>
        <v>0.13999958620458469</v>
      </c>
      <c r="G179" s="245">
        <v>5</v>
      </c>
      <c r="H179" s="246">
        <v>881</v>
      </c>
      <c r="I179" s="246">
        <v>0</v>
      </c>
      <c r="J179" s="247">
        <v>124.387</v>
      </c>
      <c r="K179" s="248">
        <f t="shared" si="33"/>
        <v>1.2943489758262244E-3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34"/>
        <v>0</v>
      </c>
      <c r="Q179" s="255">
        <v>0</v>
      </c>
      <c r="R179" s="256">
        <v>0</v>
      </c>
      <c r="S179" s="256">
        <v>0</v>
      </c>
      <c r="T179" s="257">
        <v>0</v>
      </c>
      <c r="U179" s="258">
        <f t="shared" si="35"/>
        <v>0</v>
      </c>
      <c r="V179" s="255">
        <v>0</v>
      </c>
      <c r="W179" s="256">
        <v>0</v>
      </c>
      <c r="X179" s="256">
        <v>0</v>
      </c>
      <c r="Y179" s="257">
        <v>0</v>
      </c>
      <c r="Z179" s="258">
        <f t="shared" si="36"/>
        <v>0</v>
      </c>
      <c r="AA179" s="255">
        <v>0</v>
      </c>
      <c r="AB179" s="256">
        <v>0</v>
      </c>
      <c r="AC179" s="256">
        <v>0</v>
      </c>
      <c r="AD179" s="257">
        <v>0</v>
      </c>
      <c r="AE179" s="258">
        <f t="shared" si="37"/>
        <v>0</v>
      </c>
      <c r="AF179" s="255"/>
      <c r="AG179" s="256"/>
      <c r="AH179" s="256"/>
      <c r="AI179" s="257"/>
      <c r="AJ179" s="258" t="e">
        <f t="shared" si="38"/>
        <v>#DIV/0!</v>
      </c>
    </row>
    <row r="180" spans="1:36" x14ac:dyDescent="0.2">
      <c r="A180" s="114" t="str">
        <f>$A$20</f>
        <v>3.00% – 3.49%</v>
      </c>
      <c r="B180" s="237">
        <v>6</v>
      </c>
      <c r="C180" s="238">
        <v>5855</v>
      </c>
      <c r="D180" s="238">
        <v>0</v>
      </c>
      <c r="E180" s="239">
        <v>576.48699999999997</v>
      </c>
      <c r="F180" s="240">
        <f t="shared" si="32"/>
        <v>7.5489771396365741E-3</v>
      </c>
      <c r="G180" s="245">
        <v>4</v>
      </c>
      <c r="H180" s="246">
        <v>3414</v>
      </c>
      <c r="I180" s="246">
        <v>1</v>
      </c>
      <c r="J180" s="247">
        <v>198.637</v>
      </c>
      <c r="K180" s="248">
        <f t="shared" si="33"/>
        <v>2.0669812561698066E-3</v>
      </c>
      <c r="L180" s="255">
        <v>1</v>
      </c>
      <c r="M180" s="256">
        <v>10</v>
      </c>
      <c r="N180" s="256">
        <v>0</v>
      </c>
      <c r="O180" s="257">
        <v>3.4670000000000001</v>
      </c>
      <c r="P180" s="258">
        <f t="shared" si="34"/>
        <v>3.4780673494285755E-5</v>
      </c>
      <c r="Q180" s="255">
        <v>1</v>
      </c>
      <c r="R180" s="256">
        <v>10</v>
      </c>
      <c r="S180" s="256">
        <v>0</v>
      </c>
      <c r="T180" s="257">
        <v>3.258</v>
      </c>
      <c r="U180" s="258">
        <f t="shared" si="35"/>
        <v>3.3303610865809043E-5</v>
      </c>
      <c r="V180" s="255">
        <v>1</v>
      </c>
      <c r="W180" s="256">
        <v>10</v>
      </c>
      <c r="X180" s="256">
        <v>0</v>
      </c>
      <c r="Y180" s="257">
        <v>2.9980000000000002</v>
      </c>
      <c r="Z180" s="258">
        <f t="shared" si="36"/>
        <v>3.0385066358126826E-5</v>
      </c>
      <c r="AA180" s="255">
        <v>0</v>
      </c>
      <c r="AB180" s="256">
        <v>0</v>
      </c>
      <c r="AC180" s="256">
        <v>0</v>
      </c>
      <c r="AD180" s="257">
        <v>0</v>
      </c>
      <c r="AE180" s="258">
        <f t="shared" si="37"/>
        <v>0</v>
      </c>
      <c r="AF180" s="255"/>
      <c r="AG180" s="256"/>
      <c r="AH180" s="256"/>
      <c r="AI180" s="257"/>
      <c r="AJ180" s="258" t="e">
        <f t="shared" si="38"/>
        <v>#DIV/0!</v>
      </c>
    </row>
    <row r="181" spans="1:36" ht="12.75" customHeight="1" x14ac:dyDescent="0.2">
      <c r="A181" s="114" t="str">
        <f>$A$21</f>
        <v>3.50% – 3.99%</v>
      </c>
      <c r="B181" s="237">
        <v>6</v>
      </c>
      <c r="C181" s="238">
        <v>126669</v>
      </c>
      <c r="D181" s="238">
        <v>0</v>
      </c>
      <c r="E181" s="239">
        <v>12117.322</v>
      </c>
      <c r="F181" s="240">
        <f t="shared" si="32"/>
        <v>0.15867380664544967</v>
      </c>
      <c r="G181" s="245">
        <v>16</v>
      </c>
      <c r="H181" s="246">
        <v>517379</v>
      </c>
      <c r="I181" s="246">
        <v>0</v>
      </c>
      <c r="J181" s="247">
        <v>46986.832999999999</v>
      </c>
      <c r="K181" s="248">
        <f t="shared" si="33"/>
        <v>0.48893661854428389</v>
      </c>
      <c r="L181" s="255">
        <v>1</v>
      </c>
      <c r="M181" s="256">
        <v>278</v>
      </c>
      <c r="N181" s="256">
        <v>0</v>
      </c>
      <c r="O181" s="257">
        <v>53.587000000000003</v>
      </c>
      <c r="P181" s="258">
        <f t="shared" si="34"/>
        <v>5.3758060298191262E-4</v>
      </c>
      <c r="Q181" s="255">
        <v>2</v>
      </c>
      <c r="R181" s="256">
        <v>575</v>
      </c>
      <c r="S181" s="256">
        <v>156</v>
      </c>
      <c r="T181" s="257">
        <v>228.34800000000001</v>
      </c>
      <c r="U181" s="258">
        <f t="shared" si="35"/>
        <v>2.3341967262080305E-3</v>
      </c>
      <c r="V181" s="255">
        <v>2</v>
      </c>
      <c r="W181" s="256">
        <v>574</v>
      </c>
      <c r="X181" s="256">
        <v>156</v>
      </c>
      <c r="Y181" s="257">
        <v>221.685</v>
      </c>
      <c r="Z181" s="258">
        <f t="shared" si="36"/>
        <v>2.2468023467649583E-3</v>
      </c>
      <c r="AA181" s="255">
        <v>3</v>
      </c>
      <c r="AB181" s="256">
        <v>569</v>
      </c>
      <c r="AC181" s="256">
        <v>157</v>
      </c>
      <c r="AD181" s="257">
        <v>213.41300000000001</v>
      </c>
      <c r="AE181" s="258">
        <f t="shared" si="37"/>
        <v>2.0866602529075679E-3</v>
      </c>
      <c r="AF181" s="255"/>
      <c r="AG181" s="256"/>
      <c r="AH181" s="256"/>
      <c r="AI181" s="257"/>
      <c r="AJ181" s="258" t="e">
        <f t="shared" si="38"/>
        <v>#DIV/0!</v>
      </c>
    </row>
    <row r="182" spans="1:36" ht="12.75" customHeight="1" x14ac:dyDescent="0.2">
      <c r="A182" s="114" t="str">
        <f>$A$22</f>
        <v>4.00% – 4.49%</v>
      </c>
      <c r="B182" s="237">
        <v>4</v>
      </c>
      <c r="C182" s="238">
        <v>106442</v>
      </c>
      <c r="D182" s="238">
        <v>429</v>
      </c>
      <c r="E182" s="239">
        <v>6992.8810000000003</v>
      </c>
      <c r="F182" s="240">
        <f t="shared" si="32"/>
        <v>9.1570319554819021E-2</v>
      </c>
      <c r="G182" s="245">
        <v>3</v>
      </c>
      <c r="H182" s="246">
        <v>73982</v>
      </c>
      <c r="I182" s="246">
        <v>402</v>
      </c>
      <c r="J182" s="247">
        <v>4556.0140000000001</v>
      </c>
      <c r="K182" s="248">
        <f t="shared" si="33"/>
        <v>4.7409070519828761E-2</v>
      </c>
      <c r="L182" s="255">
        <v>0</v>
      </c>
      <c r="M182" s="256">
        <v>0</v>
      </c>
      <c r="N182" s="256">
        <v>0</v>
      </c>
      <c r="O182" s="257">
        <v>0</v>
      </c>
      <c r="P182" s="258">
        <f t="shared" si="34"/>
        <v>0</v>
      </c>
      <c r="Q182" s="255">
        <v>0</v>
      </c>
      <c r="R182" s="256">
        <v>0</v>
      </c>
      <c r="S182" s="256">
        <v>0</v>
      </c>
      <c r="T182" s="257">
        <v>0</v>
      </c>
      <c r="U182" s="258">
        <f t="shared" si="35"/>
        <v>0</v>
      </c>
      <c r="V182" s="255">
        <v>0</v>
      </c>
      <c r="W182" s="256">
        <v>0</v>
      </c>
      <c r="X182" s="256">
        <v>0</v>
      </c>
      <c r="Y182" s="257">
        <v>0</v>
      </c>
      <c r="Z182" s="258">
        <f t="shared" si="36"/>
        <v>0</v>
      </c>
      <c r="AA182" s="255">
        <v>0</v>
      </c>
      <c r="AB182" s="256">
        <v>0</v>
      </c>
      <c r="AC182" s="256">
        <v>0</v>
      </c>
      <c r="AD182" s="257">
        <v>0</v>
      </c>
      <c r="AE182" s="258">
        <f t="shared" si="37"/>
        <v>0</v>
      </c>
      <c r="AF182" s="255"/>
      <c r="AG182" s="256"/>
      <c r="AH182" s="256"/>
      <c r="AI182" s="257"/>
      <c r="AJ182" s="258" t="e">
        <f t="shared" si="38"/>
        <v>#DIV/0!</v>
      </c>
    </row>
    <row r="183" spans="1:36" ht="12.75" customHeight="1" x14ac:dyDescent="0.2">
      <c r="A183" s="114" t="str">
        <f>$A$23</f>
        <v>4.50% – 4.99%</v>
      </c>
      <c r="B183" s="237">
        <v>11</v>
      </c>
      <c r="C183" s="238">
        <v>5149</v>
      </c>
      <c r="D183" s="238">
        <v>92</v>
      </c>
      <c r="E183" s="239">
        <v>441.923</v>
      </c>
      <c r="F183" s="240">
        <f t="shared" si="32"/>
        <v>5.7868895993831845E-3</v>
      </c>
      <c r="G183" s="245">
        <v>21</v>
      </c>
      <c r="H183" s="246">
        <v>8035</v>
      </c>
      <c r="I183" s="246">
        <v>231</v>
      </c>
      <c r="J183" s="247">
        <v>658.02</v>
      </c>
      <c r="K183" s="248">
        <f t="shared" si="33"/>
        <v>6.8472389644671245E-3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34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35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36"/>
        <v>0</v>
      </c>
      <c r="AA183" s="255">
        <v>0</v>
      </c>
      <c r="AB183" s="256">
        <v>0</v>
      </c>
      <c r="AC183" s="256">
        <v>0</v>
      </c>
      <c r="AD183" s="257">
        <v>0</v>
      </c>
      <c r="AE183" s="258">
        <f t="shared" si="37"/>
        <v>0</v>
      </c>
      <c r="AF183" s="255"/>
      <c r="AG183" s="256"/>
      <c r="AH183" s="256"/>
      <c r="AI183" s="257"/>
      <c r="AJ183" s="258" t="e">
        <f t="shared" si="38"/>
        <v>#DIV/0!</v>
      </c>
    </row>
    <row r="184" spans="1:36" ht="12.75" customHeight="1" x14ac:dyDescent="0.2">
      <c r="A184" s="114" t="str">
        <f>$A$24</f>
        <v>5.00% oder höher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32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33"/>
        <v>0</v>
      </c>
      <c r="L184" s="255">
        <v>0</v>
      </c>
      <c r="M184" s="256">
        <v>0</v>
      </c>
      <c r="N184" s="256">
        <v>0</v>
      </c>
      <c r="O184" s="257">
        <v>0</v>
      </c>
      <c r="P184" s="258">
        <f t="shared" si="34"/>
        <v>0</v>
      </c>
      <c r="Q184" s="255">
        <v>0</v>
      </c>
      <c r="R184" s="256">
        <v>0</v>
      </c>
      <c r="S184" s="256">
        <v>0</v>
      </c>
      <c r="T184" s="257">
        <v>0</v>
      </c>
      <c r="U184" s="258">
        <f t="shared" si="35"/>
        <v>0</v>
      </c>
      <c r="V184" s="255">
        <v>0</v>
      </c>
      <c r="W184" s="256">
        <v>0</v>
      </c>
      <c r="X184" s="256">
        <v>0</v>
      </c>
      <c r="Y184" s="257">
        <v>0</v>
      </c>
      <c r="Z184" s="258">
        <f t="shared" si="36"/>
        <v>0</v>
      </c>
      <c r="AA184" s="255">
        <v>0</v>
      </c>
      <c r="AB184" s="256">
        <v>0</v>
      </c>
      <c r="AC184" s="256">
        <v>0</v>
      </c>
      <c r="AD184" s="257">
        <v>0</v>
      </c>
      <c r="AE184" s="258">
        <f t="shared" si="37"/>
        <v>0</v>
      </c>
      <c r="AF184" s="255"/>
      <c r="AG184" s="256"/>
      <c r="AH184" s="256"/>
      <c r="AI184" s="257"/>
      <c r="AJ184" s="258" t="e">
        <f t="shared" si="38"/>
        <v>#DIV/0!</v>
      </c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>SUM(B$172:B$195)</f>
        <v>76</v>
      </c>
      <c r="C196" s="242">
        <f>SUM(C$172:C$195)</f>
        <v>815444</v>
      </c>
      <c r="D196" s="242">
        <f>SUM(D$172:D$195)</f>
        <v>534</v>
      </c>
      <c r="E196" s="243">
        <f>SUM(E$172:E$195)</f>
        <v>76366.239999999976</v>
      </c>
      <c r="F196" s="244">
        <f>SUM(F$172:F$195)</f>
        <v>1.0000000000000002</v>
      </c>
      <c r="G196" s="249">
        <f t="shared" ref="G196:AJ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96100.049000000014</v>
      </c>
      <c r="K196" s="251">
        <f t="shared" si="39"/>
        <v>0.99999999999999989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99681.796000000002</v>
      </c>
      <c r="P196" s="263">
        <f t="shared" si="39"/>
        <v>1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</v>
      </c>
      <c r="Z196" s="263">
        <f t="shared" si="39"/>
        <v>1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102274.91499999999</v>
      </c>
      <c r="AE196" s="263">
        <f t="shared" si="39"/>
        <v>1</v>
      </c>
      <c r="AF196" s="260">
        <f t="shared" si="39"/>
        <v>0</v>
      </c>
      <c r="AG196" s="261">
        <f t="shared" si="39"/>
        <v>0</v>
      </c>
      <c r="AH196" s="261">
        <f t="shared" si="39"/>
        <v>0</v>
      </c>
      <c r="AI196" s="262">
        <f t="shared" si="39"/>
        <v>0</v>
      </c>
      <c r="AJ196" s="263" t="e">
        <f t="shared" si="39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Control</vt:lpstr>
      <vt:lpstr>0</vt:lpstr>
      <vt:lpstr>13</vt:lpstr>
      <vt:lpstr>14</vt:lpstr>
      <vt:lpstr>15</vt:lpstr>
      <vt:lpstr>16</vt:lpstr>
      <vt:lpstr>17</vt:lpstr>
      <vt:lpstr>18</vt:lpstr>
      <vt:lpstr>19</vt:lpstr>
      <vt:lpstr>21</vt:lpstr>
      <vt:lpstr>22</vt:lpstr>
      <vt:lpstr>24</vt:lpstr>
      <vt:lpstr>25</vt:lpstr>
      <vt:lpstr>26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40</vt:lpstr>
      <vt:lpstr>45</vt:lpstr>
      <vt:lpstr>46</vt:lpstr>
      <vt:lpstr>47</vt:lpstr>
      <vt:lpstr>48</vt:lpstr>
      <vt:lpstr>B 1</vt:lpstr>
      <vt:lpstr>Translation</vt:lpstr>
      <vt:lpstr>'0'!Drucktitel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'21'!Drucktitel</vt:lpstr>
      <vt:lpstr>'22'!Drucktitel</vt:lpstr>
      <vt:lpstr>'24'!Drucktitel</vt:lpstr>
      <vt:lpstr>'25'!Drucktitel</vt:lpstr>
      <vt:lpstr>'26'!Drucktitel</vt:lpstr>
      <vt:lpstr>'28'!Drucktitel</vt:lpstr>
      <vt:lpstr>'29'!Drucktitel</vt:lpstr>
      <vt:lpstr>'30'!Drucktitel</vt:lpstr>
      <vt:lpstr>'31'!Drucktitel</vt:lpstr>
      <vt:lpstr>'32'!Drucktitel</vt:lpstr>
      <vt:lpstr>'33'!Drucktitel</vt:lpstr>
      <vt:lpstr>'34'!Drucktitel</vt:lpstr>
      <vt:lpstr>'35'!Drucktitel</vt:lpstr>
      <vt:lpstr>'36'!Drucktitel</vt:lpstr>
      <vt:lpstr>'37'!Drucktitel</vt:lpstr>
      <vt:lpstr>'40'!Drucktitel</vt:lpstr>
      <vt:lpstr>'45'!Drucktitel</vt:lpstr>
      <vt:lpstr>'46'!Drucktitel</vt:lpstr>
      <vt:lpstr>'47'!Drucktitel</vt:lpstr>
      <vt:lpstr>'48'!Drucktitel</vt:lpstr>
      <vt:lpstr>'B 1'!Drucktitel</vt:lpstr>
      <vt:lpstr>Control!Drucktitel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2020-05-08T14:39:10Z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